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AE6D0AD-64E8-40A3-BCEE-663CDDAC1560}" xr6:coauthVersionLast="45" xr6:coauthVersionMax="47" xr10:uidLastSave="{00000000-0000-0000-0000-000000000000}"/>
  <bookViews>
    <workbookView xWindow="-120" yWindow="-120" windowWidth="29040" windowHeight="15840" activeTab="1" xr2:uid="{EAA847CC-C244-4239-B005-CBB8C204AC80}"/>
  </bookViews>
  <sheets>
    <sheet name="03-10-2025" sheetId="127" r:id="rId1"/>
    <sheet name="04-10-2025" sheetId="128" r:id="rId2"/>
  </sheets>
  <definedNames>
    <definedName name="_xlnm.Print_Area" localSheetId="0">'03-10-2025'!$A$1:$V$97</definedName>
    <definedName name="_xlnm.Print_Area" localSheetId="1">'04-10-2025'!$A$1:$V$97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9" i="128" l="1"/>
  <c r="M16" i="128"/>
  <c r="M79" i="128" l="1"/>
  <c r="W73" i="128"/>
  <c r="P71" i="128"/>
  <c r="H71" i="128"/>
  <c r="Q70" i="128"/>
  <c r="P70" i="128"/>
  <c r="H70" i="128"/>
  <c r="E70" i="128"/>
  <c r="I70" i="128" s="1"/>
  <c r="Q69" i="128"/>
  <c r="P69" i="128"/>
  <c r="H69" i="128"/>
  <c r="E69" i="128"/>
  <c r="I69" i="128" s="1"/>
  <c r="AD68" i="128"/>
  <c r="AC68" i="128"/>
  <c r="AB68" i="128"/>
  <c r="AE68" i="128" s="1"/>
  <c r="AI68" i="128" s="1"/>
  <c r="Y68" i="128" s="1"/>
  <c r="Z68" i="128"/>
  <c r="X68" i="128"/>
  <c r="Q68" i="128"/>
  <c r="P68" i="128"/>
  <c r="H68" i="128"/>
  <c r="E68" i="128"/>
  <c r="I68" i="128" s="1"/>
  <c r="AD67" i="128"/>
  <c r="AC67" i="128"/>
  <c r="AB67" i="128"/>
  <c r="AE67" i="128" s="1"/>
  <c r="AI67" i="128" s="1"/>
  <c r="Y67" i="128" s="1"/>
  <c r="Z67" i="128"/>
  <c r="X67" i="128"/>
  <c r="Q67" i="128"/>
  <c r="P67" i="128"/>
  <c r="H67" i="128"/>
  <c r="E67" i="128"/>
  <c r="I67" i="128" s="1"/>
  <c r="AD66" i="128"/>
  <c r="AC66" i="128"/>
  <c r="AB66" i="128"/>
  <c r="AE66" i="128" s="1"/>
  <c r="AI66" i="128" s="1"/>
  <c r="Y66" i="128" s="1"/>
  <c r="Z66" i="128"/>
  <c r="X66" i="128"/>
  <c r="Q66" i="128"/>
  <c r="P66" i="128"/>
  <c r="I66" i="128"/>
  <c r="H66" i="128"/>
  <c r="E66" i="128"/>
  <c r="AD65" i="128"/>
  <c r="AC65" i="128"/>
  <c r="AB65" i="128"/>
  <c r="AE65" i="128" s="1"/>
  <c r="AI65" i="128" s="1"/>
  <c r="Y65" i="128" s="1"/>
  <c r="Z65" i="128"/>
  <c r="X65" i="128"/>
  <c r="Q65" i="128"/>
  <c r="P65" i="128"/>
  <c r="H65" i="128"/>
  <c r="E65" i="128"/>
  <c r="I65" i="128" s="1"/>
  <c r="AE64" i="128"/>
  <c r="AI64" i="128" s="1"/>
  <c r="Y64" i="128" s="1"/>
  <c r="AD64" i="128"/>
  <c r="AC64" i="128"/>
  <c r="AB64" i="128"/>
  <c r="Z64" i="128"/>
  <c r="X64" i="128"/>
  <c r="Q64" i="128"/>
  <c r="P64" i="128"/>
  <c r="H64" i="128"/>
  <c r="E64" i="128"/>
  <c r="I64" i="128" s="1"/>
  <c r="AD63" i="128"/>
  <c r="AC63" i="128"/>
  <c r="AB63" i="128"/>
  <c r="AE63" i="128" s="1"/>
  <c r="AI63" i="128" s="1"/>
  <c r="Y63" i="128" s="1"/>
  <c r="Z63" i="128"/>
  <c r="X63" i="128"/>
  <c r="Q63" i="128"/>
  <c r="P63" i="128"/>
  <c r="H63" i="128"/>
  <c r="E63" i="128"/>
  <c r="I63" i="128" s="1"/>
  <c r="AD62" i="128"/>
  <c r="AC62" i="128"/>
  <c r="AB62" i="128"/>
  <c r="AE62" i="128" s="1"/>
  <c r="AI62" i="128" s="1"/>
  <c r="Y62" i="128" s="1"/>
  <c r="Z62" i="128"/>
  <c r="X62" i="128"/>
  <c r="Q62" i="128"/>
  <c r="P62" i="128"/>
  <c r="H62" i="128"/>
  <c r="E62" i="128"/>
  <c r="I62" i="128" s="1"/>
  <c r="AC61" i="128"/>
  <c r="AB61" i="128"/>
  <c r="AE61" i="128" s="1"/>
  <c r="AI61" i="128" s="1"/>
  <c r="Y61" i="128" s="1"/>
  <c r="X61" i="128"/>
  <c r="Q61" i="128"/>
  <c r="P61" i="128"/>
  <c r="H61" i="128"/>
  <c r="E61" i="128"/>
  <c r="I61" i="128" s="1"/>
  <c r="AI60" i="128"/>
  <c r="Y60" i="128" s="1"/>
  <c r="AE60" i="128"/>
  <c r="X60" i="128"/>
  <c r="Q60" i="128"/>
  <c r="P60" i="128"/>
  <c r="H60" i="128"/>
  <c r="E60" i="128"/>
  <c r="I60" i="128" s="1"/>
  <c r="AC59" i="128"/>
  <c r="AB59" i="128"/>
  <c r="AE59" i="128" s="1"/>
  <c r="AI59" i="128" s="1"/>
  <c r="Y59" i="128"/>
  <c r="X59" i="128"/>
  <c r="Q59" i="128"/>
  <c r="P59" i="128"/>
  <c r="H59" i="128"/>
  <c r="E59" i="128"/>
  <c r="I59" i="128" s="1"/>
  <c r="AC58" i="128"/>
  <c r="AB58" i="128"/>
  <c r="AE58" i="128" s="1"/>
  <c r="AI58" i="128" s="1"/>
  <c r="Y58" i="128" s="1"/>
  <c r="X58" i="128"/>
  <c r="Q58" i="128"/>
  <c r="P58" i="128"/>
  <c r="E58" i="128"/>
  <c r="I58" i="128" s="1"/>
  <c r="AE57" i="128"/>
  <c r="AI57" i="128" s="1"/>
  <c r="Y57" i="128" s="1"/>
  <c r="AC57" i="128"/>
  <c r="AB57" i="128"/>
  <c r="X57" i="128"/>
  <c r="Q57" i="128"/>
  <c r="P57" i="128"/>
  <c r="H57" i="128"/>
  <c r="E57" i="128"/>
  <c r="I57" i="128" s="1"/>
  <c r="AD56" i="128"/>
  <c r="AC56" i="128"/>
  <c r="AB56" i="128"/>
  <c r="Z56" i="128"/>
  <c r="X56" i="128"/>
  <c r="Q56" i="128"/>
  <c r="P56" i="128"/>
  <c r="H56" i="128"/>
  <c r="E56" i="128"/>
  <c r="I56" i="128" s="1"/>
  <c r="AD55" i="128"/>
  <c r="AC55" i="128"/>
  <c r="AB55" i="128"/>
  <c r="AE55" i="128" s="1"/>
  <c r="AI55" i="128" s="1"/>
  <c r="Y55" i="128" s="1"/>
  <c r="Z55" i="128"/>
  <c r="X55" i="128"/>
  <c r="Q55" i="128"/>
  <c r="P55" i="128"/>
  <c r="I55" i="128"/>
  <c r="H55" i="128"/>
  <c r="E55" i="128"/>
  <c r="AD54" i="128"/>
  <c r="AC54" i="128"/>
  <c r="AB54" i="128"/>
  <c r="AE54" i="128" s="1"/>
  <c r="AI54" i="128" s="1"/>
  <c r="Y54" i="128" s="1"/>
  <c r="Z54" i="128"/>
  <c r="X54" i="128"/>
  <c r="Q54" i="128"/>
  <c r="P54" i="128"/>
  <c r="I54" i="128"/>
  <c r="H54" i="128"/>
  <c r="E54" i="128"/>
  <c r="AD53" i="128"/>
  <c r="AC53" i="128"/>
  <c r="AB53" i="128"/>
  <c r="AE53" i="128" s="1"/>
  <c r="AI53" i="128" s="1"/>
  <c r="Y53" i="128" s="1"/>
  <c r="Z53" i="128"/>
  <c r="X53" i="128"/>
  <c r="Q53" i="128"/>
  <c r="P53" i="128"/>
  <c r="H53" i="128"/>
  <c r="E53" i="128"/>
  <c r="I53" i="128" s="1"/>
  <c r="AE52" i="128"/>
  <c r="AI52" i="128" s="1"/>
  <c r="Y52" i="128" s="1"/>
  <c r="Z52" i="128"/>
  <c r="X52" i="128"/>
  <c r="Q52" i="128"/>
  <c r="P52" i="128"/>
  <c r="H52" i="128"/>
  <c r="E52" i="128"/>
  <c r="I52" i="128" s="1"/>
  <c r="AD51" i="128"/>
  <c r="AC51" i="128"/>
  <c r="AB51" i="128"/>
  <c r="AE51" i="128" s="1"/>
  <c r="AI51" i="128" s="1"/>
  <c r="Z51" i="128"/>
  <c r="Y51" i="128"/>
  <c r="X51" i="128"/>
  <c r="Q51" i="128"/>
  <c r="P51" i="128"/>
  <c r="H51" i="128"/>
  <c r="E51" i="128"/>
  <c r="I51" i="128" s="1"/>
  <c r="AD50" i="128"/>
  <c r="AC50" i="128"/>
  <c r="AB50" i="128"/>
  <c r="AE50" i="128" s="1"/>
  <c r="AI50" i="128" s="1"/>
  <c r="Y50" i="128" s="1"/>
  <c r="Z50" i="128"/>
  <c r="X50" i="128"/>
  <c r="Q50" i="128"/>
  <c r="P50" i="128"/>
  <c r="I50" i="128"/>
  <c r="H50" i="128"/>
  <c r="E50" i="128"/>
  <c r="AI49" i="128"/>
  <c r="AE49" i="128"/>
  <c r="Z49" i="128"/>
  <c r="Y49" i="128"/>
  <c r="X49" i="128"/>
  <c r="Q49" i="128"/>
  <c r="P49" i="128"/>
  <c r="H49" i="128"/>
  <c r="E49" i="128"/>
  <c r="I49" i="128" s="1"/>
  <c r="AI48" i="128"/>
  <c r="Y48" i="128" s="1"/>
  <c r="AE48" i="128"/>
  <c r="Z48" i="128"/>
  <c r="X48" i="128"/>
  <c r="Q48" i="128"/>
  <c r="P48" i="128"/>
  <c r="H48" i="128"/>
  <c r="E48" i="128"/>
  <c r="I48" i="128" s="1"/>
  <c r="AE47" i="128"/>
  <c r="AI47" i="128" s="1"/>
  <c r="Y47" i="128" s="1"/>
  <c r="Z47" i="128"/>
  <c r="X47" i="128"/>
  <c r="Q47" i="128"/>
  <c r="P47" i="128"/>
  <c r="H47" i="128"/>
  <c r="E47" i="128"/>
  <c r="I47" i="128" s="1"/>
  <c r="AI46" i="128"/>
  <c r="Y46" i="128" s="1"/>
  <c r="AE46" i="128"/>
  <c r="AD46" i="128"/>
  <c r="AC46" i="128"/>
  <c r="AB46" i="128"/>
  <c r="Z46" i="128"/>
  <c r="X46" i="128"/>
  <c r="Q46" i="128"/>
  <c r="P46" i="128"/>
  <c r="H46" i="128"/>
  <c r="E46" i="128"/>
  <c r="I46" i="128" s="1"/>
  <c r="AD45" i="128"/>
  <c r="AC45" i="128"/>
  <c r="AE45" i="128" s="1"/>
  <c r="AI45" i="128" s="1"/>
  <c r="Y45" i="128" s="1"/>
  <c r="AB45" i="128"/>
  <c r="Z45" i="128"/>
  <c r="X45" i="128"/>
  <c r="Q45" i="128"/>
  <c r="P45" i="128"/>
  <c r="H45" i="128"/>
  <c r="E45" i="128"/>
  <c r="I45" i="128" s="1"/>
  <c r="AD44" i="128"/>
  <c r="AC44" i="128"/>
  <c r="AB44" i="128"/>
  <c r="AE44" i="128" s="1"/>
  <c r="AI44" i="128" s="1"/>
  <c r="Z44" i="128"/>
  <c r="Y44" i="128"/>
  <c r="X44" i="128"/>
  <c r="Q44" i="128"/>
  <c r="P44" i="128"/>
  <c r="H44" i="128"/>
  <c r="E44" i="128"/>
  <c r="I44" i="128" s="1"/>
  <c r="AD43" i="128"/>
  <c r="AC43" i="128"/>
  <c r="AB43" i="128"/>
  <c r="AE43" i="128" s="1"/>
  <c r="AI43" i="128" s="1"/>
  <c r="Y43" i="128" s="1"/>
  <c r="Z43" i="128"/>
  <c r="X43" i="128"/>
  <c r="Q43" i="128"/>
  <c r="P43" i="128"/>
  <c r="I43" i="128"/>
  <c r="H43" i="128"/>
  <c r="E43" i="128"/>
  <c r="AD42" i="128"/>
  <c r="AC42" i="128"/>
  <c r="AB42" i="128"/>
  <c r="AE42" i="128" s="1"/>
  <c r="AI42" i="128" s="1"/>
  <c r="Y42" i="128" s="1"/>
  <c r="Z42" i="128"/>
  <c r="X42" i="128"/>
  <c r="Q42" i="128"/>
  <c r="P42" i="128"/>
  <c r="I42" i="128"/>
  <c r="H42" i="128"/>
  <c r="E42" i="128"/>
  <c r="AD41" i="128"/>
  <c r="AC41" i="128"/>
  <c r="AB41" i="128"/>
  <c r="AE41" i="128" s="1"/>
  <c r="AI41" i="128" s="1"/>
  <c r="Y41" i="128" s="1"/>
  <c r="Z41" i="128"/>
  <c r="X41" i="128"/>
  <c r="Q41" i="128"/>
  <c r="P41" i="128"/>
  <c r="H41" i="128"/>
  <c r="E41" i="128"/>
  <c r="I41" i="128" s="1"/>
  <c r="AE40" i="128"/>
  <c r="AI40" i="128" s="1"/>
  <c r="Y40" i="128" s="1"/>
  <c r="AD40" i="128"/>
  <c r="AC40" i="128"/>
  <c r="AB40" i="128"/>
  <c r="Z40" i="128"/>
  <c r="X40" i="128"/>
  <c r="Q40" i="128"/>
  <c r="P40" i="128"/>
  <c r="H40" i="128"/>
  <c r="E40" i="128"/>
  <c r="I40" i="128" s="1"/>
  <c r="AD39" i="128"/>
  <c r="AC39" i="128"/>
  <c r="AB39" i="128"/>
  <c r="AE39" i="128" s="1"/>
  <c r="AI39" i="128" s="1"/>
  <c r="Y39" i="128" s="1"/>
  <c r="Z39" i="128"/>
  <c r="X39" i="128"/>
  <c r="Q39" i="128"/>
  <c r="P39" i="128"/>
  <c r="H39" i="128"/>
  <c r="E39" i="128"/>
  <c r="I39" i="128" s="1"/>
  <c r="AD38" i="128"/>
  <c r="AC38" i="128"/>
  <c r="AB38" i="128"/>
  <c r="AE38" i="128" s="1"/>
  <c r="AI38" i="128" s="1"/>
  <c r="Z38" i="128"/>
  <c r="Y38" i="128"/>
  <c r="X38" i="128"/>
  <c r="Q38" i="128"/>
  <c r="P38" i="128"/>
  <c r="H38" i="128"/>
  <c r="E38" i="128"/>
  <c r="I38" i="128" s="1"/>
  <c r="AD37" i="128"/>
  <c r="AC37" i="128"/>
  <c r="AB37" i="128"/>
  <c r="AE37" i="128" s="1"/>
  <c r="AI37" i="128" s="1"/>
  <c r="Y37" i="128" s="1"/>
  <c r="Z37" i="128"/>
  <c r="X37" i="128"/>
  <c r="Q37" i="128"/>
  <c r="P37" i="128"/>
  <c r="I37" i="128"/>
  <c r="H37" i="128"/>
  <c r="E37" i="128"/>
  <c r="AD36" i="128"/>
  <c r="AC36" i="128"/>
  <c r="AB36" i="128"/>
  <c r="AE36" i="128" s="1"/>
  <c r="AI36" i="128" s="1"/>
  <c r="Y36" i="128" s="1"/>
  <c r="Z36" i="128"/>
  <c r="X36" i="128"/>
  <c r="Q36" i="128"/>
  <c r="P36" i="128"/>
  <c r="I36" i="128"/>
  <c r="H36" i="128"/>
  <c r="E36" i="128"/>
  <c r="AE35" i="128"/>
  <c r="AI35" i="128" s="1"/>
  <c r="Y35" i="128" s="1"/>
  <c r="AD35" i="128"/>
  <c r="AC35" i="128"/>
  <c r="AB35" i="128"/>
  <c r="Z35" i="128"/>
  <c r="X35" i="128"/>
  <c r="Q35" i="128"/>
  <c r="P35" i="128"/>
  <c r="H35" i="128"/>
  <c r="E35" i="128"/>
  <c r="I35" i="128" s="1"/>
  <c r="AD34" i="128"/>
  <c r="AC34" i="128"/>
  <c r="AE34" i="128" s="1"/>
  <c r="AI34" i="128" s="1"/>
  <c r="Y34" i="128" s="1"/>
  <c r="AB34" i="128"/>
  <c r="Z34" i="128"/>
  <c r="X34" i="128"/>
  <c r="Q34" i="128"/>
  <c r="P34" i="128"/>
  <c r="H34" i="128"/>
  <c r="E34" i="128"/>
  <c r="I34" i="128" s="1"/>
  <c r="AD33" i="128"/>
  <c r="AC33" i="128"/>
  <c r="AB33" i="128"/>
  <c r="AE33" i="128" s="1"/>
  <c r="AI33" i="128" s="1"/>
  <c r="Z33" i="128"/>
  <c r="Y33" i="128"/>
  <c r="X33" i="128"/>
  <c r="Q33" i="128"/>
  <c r="P33" i="128"/>
  <c r="H33" i="128"/>
  <c r="E33" i="128"/>
  <c r="I33" i="128" s="1"/>
  <c r="AD32" i="128"/>
  <c r="AC32" i="128"/>
  <c r="AB32" i="128"/>
  <c r="AE32" i="128" s="1"/>
  <c r="AI32" i="128" s="1"/>
  <c r="Y32" i="128" s="1"/>
  <c r="Z32" i="128"/>
  <c r="X32" i="128"/>
  <c r="Q32" i="128"/>
  <c r="P32" i="128"/>
  <c r="I32" i="128"/>
  <c r="H32" i="128"/>
  <c r="E32" i="128"/>
  <c r="AE31" i="128"/>
  <c r="AI31" i="128" s="1"/>
  <c r="Y31" i="128" s="1"/>
  <c r="Z31" i="128"/>
  <c r="X31" i="128"/>
  <c r="Q31" i="128"/>
  <c r="P31" i="128"/>
  <c r="H31" i="128"/>
  <c r="E31" i="128"/>
  <c r="I31" i="128" s="1"/>
  <c r="AD30" i="128"/>
  <c r="AC30" i="128"/>
  <c r="AB30" i="128"/>
  <c r="AE30" i="128" s="1"/>
  <c r="AI30" i="128" s="1"/>
  <c r="Y30" i="128" s="1"/>
  <c r="Z30" i="128"/>
  <c r="X30" i="128"/>
  <c r="Q30" i="128"/>
  <c r="P30" i="128"/>
  <c r="H30" i="128"/>
  <c r="E30" i="128"/>
  <c r="I30" i="128" s="1"/>
  <c r="AD29" i="128"/>
  <c r="AC29" i="128"/>
  <c r="AB29" i="128"/>
  <c r="Z29" i="128"/>
  <c r="X29" i="128"/>
  <c r="Q29" i="128"/>
  <c r="P29" i="128"/>
  <c r="H29" i="128"/>
  <c r="E29" i="128"/>
  <c r="I29" i="128" s="1"/>
  <c r="AD28" i="128"/>
  <c r="AC28" i="128"/>
  <c r="AB28" i="128"/>
  <c r="AE28" i="128" s="1"/>
  <c r="AI28" i="128" s="1"/>
  <c r="Y28" i="128" s="1"/>
  <c r="Z28" i="128"/>
  <c r="X28" i="128"/>
  <c r="Q28" i="128"/>
  <c r="P28" i="128"/>
  <c r="I28" i="128"/>
  <c r="H28" i="128"/>
  <c r="E28" i="128"/>
  <c r="AD27" i="128"/>
  <c r="AC27" i="128"/>
  <c r="AB27" i="128"/>
  <c r="AE27" i="128" s="1"/>
  <c r="AI27" i="128" s="1"/>
  <c r="Y27" i="128" s="1"/>
  <c r="Z27" i="128"/>
  <c r="X27" i="128"/>
  <c r="Q27" i="128"/>
  <c r="P27" i="128"/>
  <c r="H27" i="128"/>
  <c r="E27" i="128"/>
  <c r="I27" i="128" s="1"/>
  <c r="AI26" i="128"/>
  <c r="Y26" i="128" s="1"/>
  <c r="AD26" i="128"/>
  <c r="AC26" i="128"/>
  <c r="AB26" i="128"/>
  <c r="AE26" i="128" s="1"/>
  <c r="Z26" i="128"/>
  <c r="X26" i="128"/>
  <c r="Q26" i="128"/>
  <c r="P26" i="128"/>
  <c r="H26" i="128"/>
  <c r="E26" i="128"/>
  <c r="I26" i="128" s="1"/>
  <c r="AD25" i="128"/>
  <c r="AC25" i="128"/>
  <c r="AE25" i="128" s="1"/>
  <c r="AI25" i="128" s="1"/>
  <c r="Y25" i="128" s="1"/>
  <c r="AB25" i="128"/>
  <c r="Z25" i="128"/>
  <c r="X25" i="128"/>
  <c r="Q25" i="128"/>
  <c r="P25" i="128"/>
  <c r="H25" i="128"/>
  <c r="E25" i="128"/>
  <c r="I25" i="128" s="1"/>
  <c r="AD24" i="128"/>
  <c r="AE24" i="128" s="1"/>
  <c r="AI24" i="128" s="1"/>
  <c r="Y24" i="128" s="1"/>
  <c r="AC24" i="128"/>
  <c r="AB24" i="128"/>
  <c r="Z24" i="128"/>
  <c r="X24" i="128"/>
  <c r="Q24" i="128"/>
  <c r="P24" i="128"/>
  <c r="H24" i="128"/>
  <c r="E24" i="128"/>
  <c r="I24" i="128" s="1"/>
  <c r="AD23" i="128"/>
  <c r="AC23" i="128"/>
  <c r="AB23" i="128"/>
  <c r="AE23" i="128" s="1"/>
  <c r="AI23" i="128" s="1"/>
  <c r="Y23" i="128" s="1"/>
  <c r="Z23" i="128"/>
  <c r="X23" i="128"/>
  <c r="Q23" i="128"/>
  <c r="P23" i="128"/>
  <c r="H23" i="128"/>
  <c r="E23" i="128"/>
  <c r="I23" i="128" s="1"/>
  <c r="AD22" i="128"/>
  <c r="AC22" i="128"/>
  <c r="AB22" i="128"/>
  <c r="AE22" i="128" s="1"/>
  <c r="AI22" i="128" s="1"/>
  <c r="Y22" i="128" s="1"/>
  <c r="Z22" i="128"/>
  <c r="X22" i="128"/>
  <c r="Q22" i="128"/>
  <c r="P22" i="128"/>
  <c r="I22" i="128"/>
  <c r="H22" i="128"/>
  <c r="E22" i="128"/>
  <c r="AD21" i="128"/>
  <c r="AC21" i="128"/>
  <c r="AB21" i="128"/>
  <c r="AE21" i="128" s="1"/>
  <c r="AI21" i="128" s="1"/>
  <c r="Y21" i="128" s="1"/>
  <c r="Z21" i="128"/>
  <c r="X21" i="128"/>
  <c r="Q21" i="128"/>
  <c r="P21" i="128"/>
  <c r="H21" i="128"/>
  <c r="E21" i="128"/>
  <c r="I21" i="128" s="1"/>
  <c r="AD20" i="128"/>
  <c r="AE20" i="128" s="1"/>
  <c r="AI20" i="128" s="1"/>
  <c r="Y20" i="128" s="1"/>
  <c r="AC20" i="128"/>
  <c r="AB20" i="128"/>
  <c r="Z20" i="128"/>
  <c r="X20" i="128"/>
  <c r="Q20" i="128"/>
  <c r="P20" i="128"/>
  <c r="H20" i="128"/>
  <c r="E20" i="128"/>
  <c r="I20" i="128" s="1"/>
  <c r="AD19" i="128"/>
  <c r="AC19" i="128"/>
  <c r="AB19" i="128"/>
  <c r="AE19" i="128" s="1"/>
  <c r="AI19" i="128" s="1"/>
  <c r="Y19" i="128" s="1"/>
  <c r="Z19" i="128"/>
  <c r="X19" i="128"/>
  <c r="Q19" i="128"/>
  <c r="P19" i="128"/>
  <c r="H19" i="128"/>
  <c r="E19" i="128"/>
  <c r="I19" i="128" s="1"/>
  <c r="AD18" i="128"/>
  <c r="AC18" i="128"/>
  <c r="AB18" i="128"/>
  <c r="AE18" i="128" s="1"/>
  <c r="AI18" i="128" s="1"/>
  <c r="Y18" i="128" s="1"/>
  <c r="Z18" i="128"/>
  <c r="X18" i="128"/>
  <c r="Q18" i="128"/>
  <c r="P18" i="128"/>
  <c r="H18" i="128"/>
  <c r="E18" i="128"/>
  <c r="I18" i="128" s="1"/>
  <c r="AD17" i="128"/>
  <c r="AC17" i="128"/>
  <c r="AB17" i="128"/>
  <c r="AE17" i="128" s="1"/>
  <c r="AI17" i="128" s="1"/>
  <c r="Z17" i="128"/>
  <c r="Y17" i="128"/>
  <c r="X17" i="128"/>
  <c r="Q17" i="128"/>
  <c r="P17" i="128"/>
  <c r="I17" i="128"/>
  <c r="H17" i="128"/>
  <c r="E17" i="128"/>
  <c r="AD16" i="128"/>
  <c r="AC16" i="128"/>
  <c r="AB16" i="128"/>
  <c r="AE16" i="128" s="1"/>
  <c r="AI16" i="128" s="1"/>
  <c r="Y16" i="128" s="1"/>
  <c r="Z16" i="128"/>
  <c r="X16" i="128"/>
  <c r="Q16" i="128"/>
  <c r="P16" i="128"/>
  <c r="E16" i="128"/>
  <c r="I16" i="128" s="1"/>
  <c r="AD15" i="128"/>
  <c r="AE15" i="128" s="1"/>
  <c r="AI15" i="128" s="1"/>
  <c r="Y15" i="128" s="1"/>
  <c r="AC15" i="128"/>
  <c r="AB15" i="128"/>
  <c r="Z15" i="128"/>
  <c r="X15" i="128"/>
  <c r="Q15" i="128"/>
  <c r="P15" i="128"/>
  <c r="E15" i="128"/>
  <c r="I15" i="128" s="1"/>
  <c r="AD14" i="128"/>
  <c r="AC14" i="128"/>
  <c r="AB14" i="128"/>
  <c r="AE14" i="128" s="1"/>
  <c r="AI14" i="128" s="1"/>
  <c r="Y14" i="128" s="1"/>
  <c r="Z14" i="128"/>
  <c r="X14" i="128"/>
  <c r="Q14" i="128"/>
  <c r="P14" i="128"/>
  <c r="H14" i="128"/>
  <c r="E14" i="128"/>
  <c r="I14" i="128" s="1"/>
  <c r="AD13" i="128"/>
  <c r="AC13" i="128"/>
  <c r="AB13" i="128"/>
  <c r="AE13" i="128" s="1"/>
  <c r="AI13" i="128" s="1"/>
  <c r="Z13" i="128"/>
  <c r="Y13" i="128"/>
  <c r="X13" i="128"/>
  <c r="Q13" i="128"/>
  <c r="P13" i="128"/>
  <c r="H13" i="128"/>
  <c r="E13" i="128"/>
  <c r="I13" i="128" s="1"/>
  <c r="AD12" i="128"/>
  <c r="AC12" i="128"/>
  <c r="AB12" i="128"/>
  <c r="AE12" i="128" s="1"/>
  <c r="AI12" i="128" s="1"/>
  <c r="Y12" i="128" s="1"/>
  <c r="Z12" i="128"/>
  <c r="X12" i="128"/>
  <c r="Q12" i="128"/>
  <c r="P12" i="128"/>
  <c r="H12" i="128"/>
  <c r="E12" i="128"/>
  <c r="I12" i="128" s="1"/>
  <c r="O73" i="128" l="1"/>
  <c r="F73" i="128"/>
  <c r="AE56" i="128"/>
  <c r="AI56" i="128" s="1"/>
  <c r="Y56" i="128" s="1"/>
  <c r="O75" i="128"/>
  <c r="F75" i="128"/>
  <c r="T77" i="128"/>
  <c r="T75" i="128"/>
  <c r="AE29" i="128"/>
  <c r="AI29" i="128" s="1"/>
  <c r="Y29" i="128" s="1"/>
  <c r="T73" i="128" s="1"/>
  <c r="M79" i="127"/>
  <c r="W73" i="127"/>
  <c r="P71" i="127"/>
  <c r="H71" i="127"/>
  <c r="Q70" i="127"/>
  <c r="P70" i="127"/>
  <c r="I70" i="127"/>
  <c r="H70" i="127"/>
  <c r="E70" i="127"/>
  <c r="Q69" i="127"/>
  <c r="P69" i="127"/>
  <c r="I69" i="127"/>
  <c r="H69" i="127"/>
  <c r="E69" i="127"/>
  <c r="AD68" i="127"/>
  <c r="AC68" i="127"/>
  <c r="AB68" i="127"/>
  <c r="AE68" i="127" s="1"/>
  <c r="AI68" i="127" s="1"/>
  <c r="Y68" i="127" s="1"/>
  <c r="Z68" i="127"/>
  <c r="X68" i="127"/>
  <c r="Q68" i="127"/>
  <c r="P68" i="127"/>
  <c r="H68" i="127"/>
  <c r="E68" i="127"/>
  <c r="I68" i="127" s="1"/>
  <c r="AD67" i="127"/>
  <c r="AC67" i="127"/>
  <c r="AE67" i="127" s="1"/>
  <c r="AI67" i="127" s="1"/>
  <c r="Y67" i="127" s="1"/>
  <c r="AB67" i="127"/>
  <c r="Z67" i="127"/>
  <c r="X67" i="127"/>
  <c r="Q67" i="127"/>
  <c r="P67" i="127"/>
  <c r="I67" i="127"/>
  <c r="H67" i="127"/>
  <c r="E67" i="127"/>
  <c r="AD66" i="127"/>
  <c r="AC66" i="127"/>
  <c r="AE66" i="127" s="1"/>
  <c r="AI66" i="127" s="1"/>
  <c r="Y66" i="127" s="1"/>
  <c r="AB66" i="127"/>
  <c r="Z66" i="127"/>
  <c r="X66" i="127"/>
  <c r="Q66" i="127"/>
  <c r="P66" i="127"/>
  <c r="I66" i="127"/>
  <c r="H66" i="127"/>
  <c r="E66" i="127"/>
  <c r="AD65" i="127"/>
  <c r="AC65" i="127"/>
  <c r="AB65" i="127"/>
  <c r="AE65" i="127" s="1"/>
  <c r="AI65" i="127" s="1"/>
  <c r="Y65" i="127" s="1"/>
  <c r="Z65" i="127"/>
  <c r="X65" i="127"/>
  <c r="Q65" i="127"/>
  <c r="P65" i="127"/>
  <c r="H65" i="127"/>
  <c r="E65" i="127"/>
  <c r="I65" i="127" s="1"/>
  <c r="AE64" i="127"/>
  <c r="AI64" i="127" s="1"/>
  <c r="Y64" i="127" s="1"/>
  <c r="AD64" i="127"/>
  <c r="AC64" i="127"/>
  <c r="AB64" i="127"/>
  <c r="Z64" i="127"/>
  <c r="X64" i="127"/>
  <c r="Q64" i="127"/>
  <c r="P64" i="127"/>
  <c r="H64" i="127"/>
  <c r="E64" i="127"/>
  <c r="I64" i="127" s="1"/>
  <c r="AD63" i="127"/>
  <c r="AC63" i="127"/>
  <c r="AB63" i="127"/>
  <c r="AE63" i="127" s="1"/>
  <c r="AI63" i="127" s="1"/>
  <c r="Y63" i="127" s="1"/>
  <c r="Z63" i="127"/>
  <c r="X63" i="127"/>
  <c r="Q63" i="127"/>
  <c r="P63" i="127"/>
  <c r="H63" i="127"/>
  <c r="E63" i="127"/>
  <c r="I63" i="127" s="1"/>
  <c r="AD62" i="127"/>
  <c r="AC62" i="127"/>
  <c r="AB62" i="127"/>
  <c r="AE62" i="127" s="1"/>
  <c r="AI62" i="127" s="1"/>
  <c r="Y62" i="127" s="1"/>
  <c r="Z62" i="127"/>
  <c r="X62" i="127"/>
  <c r="Q62" i="127"/>
  <c r="P62" i="127"/>
  <c r="H62" i="127"/>
  <c r="E62" i="127"/>
  <c r="I62" i="127" s="1"/>
  <c r="AC61" i="127"/>
  <c r="AE61" i="127" s="1"/>
  <c r="AI61" i="127" s="1"/>
  <c r="Y61" i="127" s="1"/>
  <c r="AB61" i="127"/>
  <c r="X61" i="127"/>
  <c r="Q61" i="127"/>
  <c r="P61" i="127"/>
  <c r="I61" i="127"/>
  <c r="H61" i="127"/>
  <c r="E61" i="127"/>
  <c r="AE60" i="127"/>
  <c r="AI60" i="127" s="1"/>
  <c r="Y60" i="127" s="1"/>
  <c r="X60" i="127"/>
  <c r="Q60" i="127"/>
  <c r="P60" i="127"/>
  <c r="I60" i="127"/>
  <c r="H60" i="127"/>
  <c r="E60" i="127"/>
  <c r="AC59" i="127"/>
  <c r="AB59" i="127"/>
  <c r="AE59" i="127" s="1"/>
  <c r="AI59" i="127" s="1"/>
  <c r="Y59" i="127" s="1"/>
  <c r="X59" i="127"/>
  <c r="Q59" i="127"/>
  <c r="P59" i="127"/>
  <c r="I59" i="127"/>
  <c r="H59" i="127"/>
  <c r="E59" i="127"/>
  <c r="AC58" i="127"/>
  <c r="AB58" i="127"/>
  <c r="AE58" i="127" s="1"/>
  <c r="AI58" i="127" s="1"/>
  <c r="Y58" i="127" s="1"/>
  <c r="X58" i="127"/>
  <c r="Q58" i="127"/>
  <c r="P58" i="127"/>
  <c r="E58" i="127"/>
  <c r="I58" i="127" s="1"/>
  <c r="AE57" i="127"/>
  <c r="AI57" i="127" s="1"/>
  <c r="Y57" i="127" s="1"/>
  <c r="AC57" i="127"/>
  <c r="AB57" i="127"/>
  <c r="X57" i="127"/>
  <c r="Q57" i="127"/>
  <c r="P57" i="127"/>
  <c r="I57" i="127"/>
  <c r="H57" i="127"/>
  <c r="E57" i="127"/>
  <c r="AD56" i="127"/>
  <c r="AC56" i="127"/>
  <c r="AB56" i="127"/>
  <c r="AE56" i="127" s="1"/>
  <c r="AI56" i="127" s="1"/>
  <c r="Y56" i="127" s="1"/>
  <c r="Z56" i="127"/>
  <c r="X56" i="127"/>
  <c r="Q56" i="127"/>
  <c r="P56" i="127"/>
  <c r="H56" i="127"/>
  <c r="E56" i="127"/>
  <c r="I56" i="127" s="1"/>
  <c r="AE55" i="127"/>
  <c r="AI55" i="127" s="1"/>
  <c r="Y55" i="127" s="1"/>
  <c r="AD55" i="127"/>
  <c r="AC55" i="127"/>
  <c r="AB55" i="127"/>
  <c r="Z55" i="127"/>
  <c r="X55" i="127"/>
  <c r="Q55" i="127"/>
  <c r="P55" i="127"/>
  <c r="H55" i="127"/>
  <c r="E55" i="127"/>
  <c r="I55" i="127" s="1"/>
  <c r="AD54" i="127"/>
  <c r="AC54" i="127"/>
  <c r="AB54" i="127"/>
  <c r="AE54" i="127" s="1"/>
  <c r="AI54" i="127" s="1"/>
  <c r="Y54" i="127" s="1"/>
  <c r="Z54" i="127"/>
  <c r="X54" i="127"/>
  <c r="Q54" i="127"/>
  <c r="P54" i="127"/>
  <c r="I54" i="127"/>
  <c r="H54" i="127"/>
  <c r="E54" i="127"/>
  <c r="AD53" i="127"/>
  <c r="AC53" i="127"/>
  <c r="AB53" i="127"/>
  <c r="AE53" i="127" s="1"/>
  <c r="AI53" i="127" s="1"/>
  <c r="Y53" i="127" s="1"/>
  <c r="Z53" i="127"/>
  <c r="X53" i="127"/>
  <c r="Q53" i="127"/>
  <c r="P53" i="127"/>
  <c r="H53" i="127"/>
  <c r="E53" i="127"/>
  <c r="I53" i="127" s="1"/>
  <c r="AI52" i="127"/>
  <c r="Y52" i="127" s="1"/>
  <c r="AE52" i="127"/>
  <c r="Z52" i="127"/>
  <c r="X52" i="127"/>
  <c r="Q52" i="127"/>
  <c r="P52" i="127"/>
  <c r="H52" i="127"/>
  <c r="E52" i="127"/>
  <c r="I52" i="127" s="1"/>
  <c r="AD51" i="127"/>
  <c r="AC51" i="127"/>
  <c r="AE51" i="127" s="1"/>
  <c r="AI51" i="127" s="1"/>
  <c r="Y51" i="127" s="1"/>
  <c r="AB51" i="127"/>
  <c r="Z51" i="127"/>
  <c r="X51" i="127"/>
  <c r="Q51" i="127"/>
  <c r="P51" i="127"/>
  <c r="I51" i="127"/>
  <c r="H51" i="127"/>
  <c r="E51" i="127"/>
  <c r="AD50" i="127"/>
  <c r="AC50" i="127"/>
  <c r="AE50" i="127" s="1"/>
  <c r="AI50" i="127" s="1"/>
  <c r="Y50" i="127" s="1"/>
  <c r="AB50" i="127"/>
  <c r="Z50" i="127"/>
  <c r="X50" i="127"/>
  <c r="Q50" i="127"/>
  <c r="P50" i="127"/>
  <c r="I50" i="127"/>
  <c r="H50" i="127"/>
  <c r="E50" i="127"/>
  <c r="AE49" i="127"/>
  <c r="AI49" i="127" s="1"/>
  <c r="Y49" i="127" s="1"/>
  <c r="Z49" i="127"/>
  <c r="X49" i="127"/>
  <c r="Q49" i="127"/>
  <c r="P49" i="127"/>
  <c r="H49" i="127"/>
  <c r="E49" i="127"/>
  <c r="I49" i="127" s="1"/>
  <c r="AE48" i="127"/>
  <c r="AI48" i="127" s="1"/>
  <c r="Y48" i="127" s="1"/>
  <c r="Z48" i="127"/>
  <c r="X48" i="127"/>
  <c r="Q48" i="127"/>
  <c r="P48" i="127"/>
  <c r="H48" i="127"/>
  <c r="E48" i="127"/>
  <c r="I48" i="127" s="1"/>
  <c r="AE47" i="127"/>
  <c r="AI47" i="127" s="1"/>
  <c r="Y47" i="127" s="1"/>
  <c r="Z47" i="127"/>
  <c r="X47" i="127"/>
  <c r="Q47" i="127"/>
  <c r="P47" i="127"/>
  <c r="I47" i="127"/>
  <c r="H47" i="127"/>
  <c r="E47" i="127"/>
  <c r="AD46" i="127"/>
  <c r="AC46" i="127"/>
  <c r="AE46" i="127" s="1"/>
  <c r="AI46" i="127" s="1"/>
  <c r="Y46" i="127" s="1"/>
  <c r="AB46" i="127"/>
  <c r="Z46" i="127"/>
  <c r="X46" i="127"/>
  <c r="Q46" i="127"/>
  <c r="P46" i="127"/>
  <c r="I46" i="127"/>
  <c r="H46" i="127"/>
  <c r="E46" i="127"/>
  <c r="AE45" i="127"/>
  <c r="AI45" i="127" s="1"/>
  <c r="Y45" i="127" s="1"/>
  <c r="AD45" i="127"/>
  <c r="AC45" i="127"/>
  <c r="AB45" i="127"/>
  <c r="Z45" i="127"/>
  <c r="X45" i="127"/>
  <c r="Q45" i="127"/>
  <c r="P45" i="127"/>
  <c r="I45" i="127"/>
  <c r="H45" i="127"/>
  <c r="E45" i="127"/>
  <c r="AD44" i="127"/>
  <c r="AC44" i="127"/>
  <c r="AB44" i="127"/>
  <c r="AE44" i="127" s="1"/>
  <c r="AI44" i="127" s="1"/>
  <c r="Y44" i="127" s="1"/>
  <c r="Z44" i="127"/>
  <c r="X44" i="127"/>
  <c r="Q44" i="127"/>
  <c r="P44" i="127"/>
  <c r="H44" i="127"/>
  <c r="E44" i="127"/>
  <c r="I44" i="127" s="1"/>
  <c r="AE43" i="127"/>
  <c r="AI43" i="127" s="1"/>
  <c r="Y43" i="127" s="1"/>
  <c r="AD43" i="127"/>
  <c r="AC43" i="127"/>
  <c r="AB43" i="127"/>
  <c r="Z43" i="127"/>
  <c r="X43" i="127"/>
  <c r="Q43" i="127"/>
  <c r="P43" i="127"/>
  <c r="H43" i="127"/>
  <c r="E43" i="127"/>
  <c r="I43" i="127" s="1"/>
  <c r="AD42" i="127"/>
  <c r="AC42" i="127"/>
  <c r="AB42" i="127"/>
  <c r="AE42" i="127" s="1"/>
  <c r="AI42" i="127" s="1"/>
  <c r="Y42" i="127" s="1"/>
  <c r="Z42" i="127"/>
  <c r="X42" i="127"/>
  <c r="Q42" i="127"/>
  <c r="P42" i="127"/>
  <c r="I42" i="127"/>
  <c r="H42" i="127"/>
  <c r="E42" i="127"/>
  <c r="AD41" i="127"/>
  <c r="AC41" i="127"/>
  <c r="AB41" i="127"/>
  <c r="AE41" i="127" s="1"/>
  <c r="AI41" i="127" s="1"/>
  <c r="Y41" i="127" s="1"/>
  <c r="Z41" i="127"/>
  <c r="X41" i="127"/>
  <c r="Q41" i="127"/>
  <c r="P41" i="127"/>
  <c r="H41" i="127"/>
  <c r="E41" i="127"/>
  <c r="I41" i="127" s="1"/>
  <c r="AD40" i="127"/>
  <c r="AC40" i="127"/>
  <c r="AB40" i="127"/>
  <c r="AE40" i="127" s="1"/>
  <c r="AI40" i="127" s="1"/>
  <c r="Y40" i="127" s="1"/>
  <c r="Z40" i="127"/>
  <c r="X40" i="127"/>
  <c r="Q40" i="127"/>
  <c r="P40" i="127"/>
  <c r="I40" i="127"/>
  <c r="H40" i="127"/>
  <c r="E40" i="127"/>
  <c r="AD39" i="127"/>
  <c r="AC39" i="127"/>
  <c r="AB39" i="127"/>
  <c r="AE39" i="127" s="1"/>
  <c r="AI39" i="127" s="1"/>
  <c r="Y39" i="127" s="1"/>
  <c r="Z39" i="127"/>
  <c r="X39" i="127"/>
  <c r="Q39" i="127"/>
  <c r="P39" i="127"/>
  <c r="H39" i="127"/>
  <c r="E39" i="127"/>
  <c r="I39" i="127" s="1"/>
  <c r="AD38" i="127"/>
  <c r="AC38" i="127"/>
  <c r="AE38" i="127" s="1"/>
  <c r="AI38" i="127" s="1"/>
  <c r="Y38" i="127" s="1"/>
  <c r="AB38" i="127"/>
  <c r="Z38" i="127"/>
  <c r="X38" i="127"/>
  <c r="Q38" i="127"/>
  <c r="P38" i="127"/>
  <c r="I38" i="127"/>
  <c r="H38" i="127"/>
  <c r="E38" i="127"/>
  <c r="AD37" i="127"/>
  <c r="AC37" i="127"/>
  <c r="AE37" i="127" s="1"/>
  <c r="AI37" i="127" s="1"/>
  <c r="Y37" i="127" s="1"/>
  <c r="AB37" i="127"/>
  <c r="Z37" i="127"/>
  <c r="X37" i="127"/>
  <c r="Q37" i="127"/>
  <c r="P37" i="127"/>
  <c r="I37" i="127"/>
  <c r="H37" i="127"/>
  <c r="E37" i="127"/>
  <c r="AD36" i="127"/>
  <c r="AC36" i="127"/>
  <c r="AB36" i="127"/>
  <c r="AE36" i="127" s="1"/>
  <c r="AI36" i="127" s="1"/>
  <c r="Y36" i="127" s="1"/>
  <c r="Z36" i="127"/>
  <c r="X36" i="127"/>
  <c r="Q36" i="127"/>
  <c r="P36" i="127"/>
  <c r="H36" i="127"/>
  <c r="E36" i="127"/>
  <c r="I36" i="127" s="1"/>
  <c r="AE35" i="127"/>
  <c r="AI35" i="127" s="1"/>
  <c r="Y35" i="127" s="1"/>
  <c r="AD35" i="127"/>
  <c r="AC35" i="127"/>
  <c r="AB35" i="127"/>
  <c r="Z35" i="127"/>
  <c r="X35" i="127"/>
  <c r="Q35" i="127"/>
  <c r="P35" i="127"/>
  <c r="H35" i="127"/>
  <c r="E35" i="127"/>
  <c r="I35" i="127" s="1"/>
  <c r="AD34" i="127"/>
  <c r="AC34" i="127"/>
  <c r="AB34" i="127"/>
  <c r="AE34" i="127" s="1"/>
  <c r="AI34" i="127" s="1"/>
  <c r="Y34" i="127" s="1"/>
  <c r="Z34" i="127"/>
  <c r="X34" i="127"/>
  <c r="Q34" i="127"/>
  <c r="P34" i="127"/>
  <c r="H34" i="127"/>
  <c r="E34" i="127"/>
  <c r="I34" i="127" s="1"/>
  <c r="AD33" i="127"/>
  <c r="AC33" i="127"/>
  <c r="AB33" i="127"/>
  <c r="AE33" i="127" s="1"/>
  <c r="AI33" i="127" s="1"/>
  <c r="Y33" i="127" s="1"/>
  <c r="Z33" i="127"/>
  <c r="X33" i="127"/>
  <c r="Q33" i="127"/>
  <c r="P33" i="127"/>
  <c r="H33" i="127"/>
  <c r="E33" i="127"/>
  <c r="I33" i="127" s="1"/>
  <c r="AD32" i="127"/>
  <c r="AE32" i="127" s="1"/>
  <c r="AI32" i="127" s="1"/>
  <c r="Y32" i="127" s="1"/>
  <c r="AC32" i="127"/>
  <c r="AB32" i="127"/>
  <c r="Z32" i="127"/>
  <c r="X32" i="127"/>
  <c r="Q32" i="127"/>
  <c r="P32" i="127"/>
  <c r="I32" i="127"/>
  <c r="H32" i="127"/>
  <c r="E32" i="127"/>
  <c r="AI31" i="127"/>
  <c r="AE31" i="127"/>
  <c r="Z31" i="127"/>
  <c r="Y31" i="127"/>
  <c r="X31" i="127"/>
  <c r="Q31" i="127"/>
  <c r="P31" i="127"/>
  <c r="I31" i="127"/>
  <c r="H31" i="127"/>
  <c r="E31" i="127"/>
  <c r="AE30" i="127"/>
  <c r="AI30" i="127" s="1"/>
  <c r="Y30" i="127" s="1"/>
  <c r="AD30" i="127"/>
  <c r="AC30" i="127"/>
  <c r="AB30" i="127"/>
  <c r="Z30" i="127"/>
  <c r="X30" i="127"/>
  <c r="Q30" i="127"/>
  <c r="P30" i="127"/>
  <c r="I30" i="127"/>
  <c r="H30" i="127"/>
  <c r="E30" i="127"/>
  <c r="AD29" i="127"/>
  <c r="AC29" i="127"/>
  <c r="AB29" i="127"/>
  <c r="AE29" i="127" s="1"/>
  <c r="AI29" i="127" s="1"/>
  <c r="Y29" i="127" s="1"/>
  <c r="Z29" i="127"/>
  <c r="X29" i="127"/>
  <c r="Q29" i="127"/>
  <c r="P29" i="127"/>
  <c r="H29" i="127"/>
  <c r="E29" i="127"/>
  <c r="I29" i="127" s="1"/>
  <c r="AE28" i="127"/>
  <c r="AI28" i="127" s="1"/>
  <c r="Y28" i="127" s="1"/>
  <c r="AD28" i="127"/>
  <c r="AC28" i="127"/>
  <c r="AB28" i="127"/>
  <c r="Z28" i="127"/>
  <c r="X28" i="127"/>
  <c r="Q28" i="127"/>
  <c r="P28" i="127"/>
  <c r="H28" i="127"/>
  <c r="E28" i="127"/>
  <c r="I28" i="127" s="1"/>
  <c r="AD27" i="127"/>
  <c r="AC27" i="127"/>
  <c r="AB27" i="127"/>
  <c r="AE27" i="127" s="1"/>
  <c r="AI27" i="127" s="1"/>
  <c r="Y27" i="127" s="1"/>
  <c r="Z27" i="127"/>
  <c r="X27" i="127"/>
  <c r="Q27" i="127"/>
  <c r="P27" i="127"/>
  <c r="I27" i="127"/>
  <c r="H27" i="127"/>
  <c r="E27" i="127"/>
  <c r="AD26" i="127"/>
  <c r="AC26" i="127"/>
  <c r="AB26" i="127"/>
  <c r="AE26" i="127" s="1"/>
  <c r="AI26" i="127" s="1"/>
  <c r="Y26" i="127" s="1"/>
  <c r="Z26" i="127"/>
  <c r="X26" i="127"/>
  <c r="Q26" i="127"/>
  <c r="P26" i="127"/>
  <c r="H26" i="127"/>
  <c r="E26" i="127"/>
  <c r="I26" i="127" s="1"/>
  <c r="AD25" i="127"/>
  <c r="AE25" i="127" s="1"/>
  <c r="AI25" i="127" s="1"/>
  <c r="Y25" i="127" s="1"/>
  <c r="AC25" i="127"/>
  <c r="AB25" i="127"/>
  <c r="Z25" i="127"/>
  <c r="X25" i="127"/>
  <c r="Q25" i="127"/>
  <c r="P25" i="127"/>
  <c r="I25" i="127"/>
  <c r="H25" i="127"/>
  <c r="E25" i="127"/>
  <c r="AD24" i="127"/>
  <c r="AC24" i="127"/>
  <c r="AB24" i="127"/>
  <c r="AE24" i="127" s="1"/>
  <c r="AI24" i="127" s="1"/>
  <c r="Y24" i="127" s="1"/>
  <c r="Z24" i="127"/>
  <c r="X24" i="127"/>
  <c r="Q24" i="127"/>
  <c r="P24" i="127"/>
  <c r="H24" i="127"/>
  <c r="E24" i="127"/>
  <c r="I24" i="127" s="1"/>
  <c r="AD23" i="127"/>
  <c r="AC23" i="127"/>
  <c r="AE23" i="127" s="1"/>
  <c r="AI23" i="127" s="1"/>
  <c r="Y23" i="127" s="1"/>
  <c r="AB23" i="127"/>
  <c r="Z23" i="127"/>
  <c r="X23" i="127"/>
  <c r="Q23" i="127"/>
  <c r="P23" i="127"/>
  <c r="I23" i="127"/>
  <c r="H23" i="127"/>
  <c r="E23" i="127"/>
  <c r="AD22" i="127"/>
  <c r="AC22" i="127"/>
  <c r="AE22" i="127" s="1"/>
  <c r="AI22" i="127" s="1"/>
  <c r="Y22" i="127" s="1"/>
  <c r="AB22" i="127"/>
  <c r="Z22" i="127"/>
  <c r="X22" i="127"/>
  <c r="Q22" i="127"/>
  <c r="P22" i="127"/>
  <c r="I22" i="127"/>
  <c r="H22" i="127"/>
  <c r="E22" i="127"/>
  <c r="AD21" i="127"/>
  <c r="AC21" i="127"/>
  <c r="AB21" i="127"/>
  <c r="AE21" i="127" s="1"/>
  <c r="AI21" i="127" s="1"/>
  <c r="Y21" i="127" s="1"/>
  <c r="Z21" i="127"/>
  <c r="X21" i="127"/>
  <c r="Q21" i="127"/>
  <c r="P21" i="127"/>
  <c r="H21" i="127"/>
  <c r="E21" i="127"/>
  <c r="I21" i="127" s="1"/>
  <c r="AE20" i="127"/>
  <c r="AI20" i="127" s="1"/>
  <c r="Y20" i="127" s="1"/>
  <c r="AD20" i="127"/>
  <c r="AC20" i="127"/>
  <c r="AB20" i="127"/>
  <c r="Z20" i="127"/>
  <c r="X20" i="127"/>
  <c r="Q20" i="127"/>
  <c r="P20" i="127"/>
  <c r="H20" i="127"/>
  <c r="E20" i="127"/>
  <c r="I20" i="127" s="1"/>
  <c r="AD19" i="127"/>
  <c r="AC19" i="127"/>
  <c r="AB19" i="127"/>
  <c r="AE19" i="127" s="1"/>
  <c r="AI19" i="127" s="1"/>
  <c r="Y19" i="127" s="1"/>
  <c r="Z19" i="127"/>
  <c r="X19" i="127"/>
  <c r="Q19" i="127"/>
  <c r="P19" i="127"/>
  <c r="H19" i="127"/>
  <c r="E19" i="127"/>
  <c r="I19" i="127" s="1"/>
  <c r="AD18" i="127"/>
  <c r="AC18" i="127"/>
  <c r="AB18" i="127"/>
  <c r="AE18" i="127" s="1"/>
  <c r="AI18" i="127" s="1"/>
  <c r="Y18" i="127" s="1"/>
  <c r="Z18" i="127"/>
  <c r="X18" i="127"/>
  <c r="Q18" i="127"/>
  <c r="P18" i="127"/>
  <c r="H18" i="127"/>
  <c r="E18" i="127"/>
  <c r="I18" i="127" s="1"/>
  <c r="AD17" i="127"/>
  <c r="AE17" i="127" s="1"/>
  <c r="AI17" i="127" s="1"/>
  <c r="Y17" i="127" s="1"/>
  <c r="AC17" i="127"/>
  <c r="AB17" i="127"/>
  <c r="Z17" i="127"/>
  <c r="X17" i="127"/>
  <c r="Q17" i="127"/>
  <c r="P17" i="127"/>
  <c r="I17" i="127"/>
  <c r="H17" i="127"/>
  <c r="E17" i="127"/>
  <c r="AD16" i="127"/>
  <c r="AC16" i="127"/>
  <c r="AB16" i="127"/>
  <c r="AE16" i="127" s="1"/>
  <c r="AI16" i="127" s="1"/>
  <c r="Y16" i="127" s="1"/>
  <c r="Z16" i="127"/>
  <c r="X16" i="127"/>
  <c r="Q16" i="127"/>
  <c r="P16" i="127"/>
  <c r="E16" i="127"/>
  <c r="I16" i="127" s="1"/>
  <c r="AE15" i="127"/>
  <c r="AI15" i="127" s="1"/>
  <c r="Y15" i="127" s="1"/>
  <c r="AD15" i="127"/>
  <c r="AC15" i="127"/>
  <c r="AB15" i="127"/>
  <c r="Z15" i="127"/>
  <c r="X15" i="127"/>
  <c r="Q15" i="127"/>
  <c r="P15" i="127"/>
  <c r="E15" i="127"/>
  <c r="I15" i="127" s="1"/>
  <c r="AD14" i="127"/>
  <c r="AC14" i="127"/>
  <c r="AB14" i="127"/>
  <c r="AE14" i="127" s="1"/>
  <c r="AI14" i="127" s="1"/>
  <c r="Y14" i="127" s="1"/>
  <c r="Z14" i="127"/>
  <c r="X14" i="127"/>
  <c r="Q14" i="127"/>
  <c r="O75" i="127" s="1"/>
  <c r="P14" i="127"/>
  <c r="H14" i="127"/>
  <c r="E14" i="127"/>
  <c r="I14" i="127" s="1"/>
  <c r="AD13" i="127"/>
  <c r="AC13" i="127"/>
  <c r="AB13" i="127"/>
  <c r="AE13" i="127" s="1"/>
  <c r="AI13" i="127" s="1"/>
  <c r="Y13" i="127" s="1"/>
  <c r="Z13" i="127"/>
  <c r="X13" i="127"/>
  <c r="Q13" i="127"/>
  <c r="P13" i="127"/>
  <c r="I13" i="127"/>
  <c r="H13" i="127"/>
  <c r="E13" i="127"/>
  <c r="AD12" i="127"/>
  <c r="AC12" i="127"/>
  <c r="AE12" i="127" s="1"/>
  <c r="AI12" i="127" s="1"/>
  <c r="Y12" i="127" s="1"/>
  <c r="AB12" i="127"/>
  <c r="Z12" i="127"/>
  <c r="X12" i="127"/>
  <c r="Q12" i="127"/>
  <c r="O73" i="127" s="1"/>
  <c r="P12" i="127"/>
  <c r="I12" i="127"/>
  <c r="H12" i="127"/>
  <c r="E12" i="127"/>
  <c r="T79" i="128" l="1"/>
  <c r="F77" i="128" s="1"/>
  <c r="T75" i="127"/>
  <c r="F73" i="127"/>
  <c r="T77" i="127"/>
  <c r="T73" i="127"/>
  <c r="F75" i="127"/>
  <c r="T79" i="127" l="1"/>
  <c r="F77" i="127" s="1"/>
</calcChain>
</file>

<file path=xl/sharedStrings.xml><?xml version="1.0" encoding="utf-8"?>
<sst xmlns="http://schemas.openxmlformats.org/spreadsheetml/2006/main" count="282" uniqueCount="134">
  <si>
    <t>DEALER NAME:</t>
  </si>
  <si>
    <t>DOS No.</t>
  </si>
  <si>
    <t>Please Fill up all needed details</t>
  </si>
  <si>
    <t>DRIVER'S NAME:</t>
  </si>
  <si>
    <t>DATE:</t>
  </si>
  <si>
    <t>PLATE NO.;</t>
  </si>
  <si>
    <t>TYPE TRANSACTION</t>
  </si>
  <si>
    <t>CASH</t>
  </si>
  <si>
    <r>
      <t>Always place an "</t>
    </r>
    <r>
      <rPr>
        <b/>
        <sz val="16"/>
        <rFont val="Arial"/>
        <family val="2"/>
      </rPr>
      <t>X</t>
    </r>
    <r>
      <rPr>
        <sz val="16"/>
        <rFont val="Arial"/>
        <family val="2"/>
      </rPr>
      <t>" for Cash or Credit Transaction</t>
    </r>
  </si>
  <si>
    <t>CAN</t>
  </si>
  <si>
    <t>TRIP NUMBER:</t>
  </si>
  <si>
    <t>CREDIT</t>
  </si>
  <si>
    <t>KIRIN</t>
  </si>
  <si>
    <t>500 can</t>
  </si>
  <si>
    <t>SKU</t>
  </si>
  <si>
    <t>Contents Only</t>
  </si>
  <si>
    <t>MTS</t>
  </si>
  <si>
    <t>GROSS AMOUNT</t>
  </si>
  <si>
    <t>FOR DEALER USE</t>
  </si>
  <si>
    <t>FOR WAREHOUSE USE</t>
  </si>
  <si>
    <t>Contents Amt</t>
  </si>
  <si>
    <t>FTH - FD</t>
  </si>
  <si>
    <t>Orignal FTH</t>
  </si>
  <si>
    <t>Subsidy FTH</t>
  </si>
  <si>
    <t>DL PRM</t>
  </si>
  <si>
    <t>Total FTH</t>
  </si>
  <si>
    <t>Func Disc.</t>
  </si>
  <si>
    <t>FTH -FD</t>
  </si>
  <si>
    <t>Order FGs QTY</t>
  </si>
  <si>
    <t>No. of Cases in pallets</t>
  </si>
  <si>
    <t>Order FGs in pallets</t>
  </si>
  <si>
    <t>Order FGs Amount</t>
  </si>
  <si>
    <t>CMT Amount</t>
  </si>
  <si>
    <t>Shell Amount</t>
  </si>
  <si>
    <t>Bottle</t>
  </si>
  <si>
    <t>ACTUAL RETURNS</t>
  </si>
  <si>
    <t>SUBJECT FOR SEGREGATION</t>
  </si>
  <si>
    <t>CMT</t>
  </si>
  <si>
    <t>SHELL</t>
  </si>
  <si>
    <t>BOTTLES</t>
  </si>
  <si>
    <t>Total in  Pallets</t>
  </si>
  <si>
    <t>TOTAL MTs Amount</t>
  </si>
  <si>
    <t>PP 320</t>
  </si>
  <si>
    <t>PP 1000</t>
  </si>
  <si>
    <t>RH 330</t>
  </si>
  <si>
    <t>RH 500</t>
  </si>
  <si>
    <t>RH 1000</t>
  </si>
  <si>
    <t>RH SUPER</t>
  </si>
  <si>
    <t>GE 1000</t>
  </si>
  <si>
    <t>SML 330</t>
  </si>
  <si>
    <t xml:space="preserve">FB APPLE </t>
  </si>
  <si>
    <t>FB LEMON</t>
  </si>
  <si>
    <t>FB LYCHEE</t>
  </si>
  <si>
    <t>PAM 330</t>
  </si>
  <si>
    <t>SD 330</t>
  </si>
  <si>
    <t>PP 330</t>
  </si>
  <si>
    <t>CN 330</t>
  </si>
  <si>
    <t>CERVESA BLANCA</t>
  </si>
  <si>
    <t>CALI 330</t>
  </si>
  <si>
    <t>CICE 330</t>
  </si>
  <si>
    <t>GE 320</t>
  </si>
  <si>
    <t>OKTO 330</t>
  </si>
  <si>
    <t>SMZero</t>
  </si>
  <si>
    <t>RH KING CAN 500</t>
  </si>
  <si>
    <t>PP Can</t>
  </si>
  <si>
    <t>RH Can</t>
  </si>
  <si>
    <t>SML Can</t>
  </si>
  <si>
    <t>PAM Can</t>
  </si>
  <si>
    <t>SD Can</t>
  </si>
  <si>
    <t>CALI Can</t>
  </si>
  <si>
    <t>CICE Can</t>
  </si>
  <si>
    <t>CALI 10</t>
  </si>
  <si>
    <t>FB App Can</t>
  </si>
  <si>
    <t>FB Lem Can</t>
  </si>
  <si>
    <t>FB Lyc Can</t>
  </si>
  <si>
    <t>KIRIN 330</t>
  </si>
  <si>
    <t>KIRIN Can</t>
  </si>
  <si>
    <t>DB30L PP</t>
  </si>
  <si>
    <t>PP DB 15L</t>
  </si>
  <si>
    <t>DB30L SML</t>
  </si>
  <si>
    <t>San Mig Free 330</t>
  </si>
  <si>
    <t>San Mig Free Can 330</t>
  </si>
  <si>
    <t>SMigCol250</t>
  </si>
  <si>
    <t>HS CITRUS MIX CAN</t>
  </si>
  <si>
    <t>CHOCO LAGER CAN</t>
  </si>
  <si>
    <t>CERVESA NEGRA CAN</t>
  </si>
  <si>
    <t>CERVESA BLANCA CAN</t>
  </si>
  <si>
    <t>HT Lemon</t>
  </si>
  <si>
    <t>HT Apple</t>
  </si>
  <si>
    <t>HT Strawberry</t>
  </si>
  <si>
    <t>Provision 1 NAB</t>
  </si>
  <si>
    <t>FD Grapes</t>
  </si>
  <si>
    <t>PAM Can 6's</t>
  </si>
  <si>
    <t>SD Can 330 6's</t>
  </si>
  <si>
    <t>FB Apple Can 330 6's</t>
  </si>
  <si>
    <t>FB Lemon Can 330 6's</t>
  </si>
  <si>
    <t>PP Can 330 6's</t>
  </si>
  <si>
    <t>RH Can 330 6's</t>
  </si>
  <si>
    <t>SML Can 330 6's</t>
  </si>
  <si>
    <t>Provision 2 NAB</t>
  </si>
  <si>
    <t>Provision 3 NAB</t>
  </si>
  <si>
    <t>TOTAL IN PALLETS</t>
  </si>
  <si>
    <t>FGs Amount</t>
  </si>
  <si>
    <t>MTs Amount</t>
  </si>
  <si>
    <t>DISC (FTH-FD)</t>
  </si>
  <si>
    <t>Net Amount (CASH Dealer)</t>
  </si>
  <si>
    <t>PDC DATE</t>
  </si>
  <si>
    <t>Relayed Discount</t>
  </si>
  <si>
    <t>Special Discounts</t>
  </si>
  <si>
    <t>Monitor Relayed discount based on maximum discount per transaction (15% of Contents Amount)</t>
  </si>
  <si>
    <t>PDC Amount (CREDIT Dealer)</t>
  </si>
  <si>
    <t>TWAS &amp; UNAPPLIED</t>
  </si>
  <si>
    <t>TOTAL DISCOUNT</t>
  </si>
  <si>
    <t>PALLETS ON-LOAN</t>
  </si>
  <si>
    <t>AT DEALER</t>
  </si>
  <si>
    <t>LESS; RETURN</t>
  </si>
  <si>
    <t>ADD: ISSUES</t>
  </si>
  <si>
    <t>TOTAL</t>
  </si>
  <si>
    <t>FGS ORDERED:</t>
  </si>
  <si>
    <t>MTS RETURNED:</t>
  </si>
  <si>
    <t>MTS CHECKED BY:</t>
  </si>
  <si>
    <t>BY</t>
  </si>
  <si>
    <t>DEALER (PRINTED NAME &amp; SIGNATURE)</t>
  </si>
  <si>
    <t>CHECKER</t>
  </si>
  <si>
    <t>APPROVED BY:</t>
  </si>
  <si>
    <t>ACKNOWLEDGED BY</t>
  </si>
  <si>
    <t>SALES SUPERVISOR (PRINTED NAME &amp; SIGNATURE)</t>
  </si>
  <si>
    <t>DEALER REPRESENTATIVE</t>
  </si>
  <si>
    <t>CASH Discount</t>
  </si>
  <si>
    <t>CASH DISCOUNT</t>
  </si>
  <si>
    <t>GUILLERMO BEVERAGES DISTRIBUTION SERVICES</t>
  </si>
  <si>
    <t>x</t>
  </si>
  <si>
    <t>JOHN MICHAEL K. FUENTES</t>
  </si>
  <si>
    <t>ROBERTO CHIONG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</si>
</sst>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mmmm\ d\,\ yyyy;@"/>
    <numFmt numFmtId="166" formatCode="_(* #,##0_);_(* \(#,##0\);_(* &quot;-&quot;??_);_(@_)"/>
    <numFmt numFmtId="167" formatCode="_(* #,##0_);[Red]_(* \(#,##0\);_(* &quot;-&quot;??_);_(@_)"/>
    <numFmt numFmtId="168" formatCode="_(* #,##0.0_);_(* \(#,##0.0\);_(* &quot;-&quot;??_);_(@_)"/>
    <numFmt numFmtId="169" formatCode="_([$PHP]\ * #,##0.00_);_([$PHP]\ * \(#,##0.00\);_([$PHP]\ * &quot;-&quot;??_);_(@_)"/>
    <numFmt numFmtId="170" formatCode="[$PHP]\ #,##0.00_);\([$PHP]\ #,##0.00\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Arial Rounded MT Bold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 Narrow"/>
      <family val="2"/>
    </font>
    <font>
      <b/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2"/>
      <name val="Arial Rounded MT Bold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7.5"/>
      <name val="Arial"/>
      <family val="2"/>
    </font>
    <font>
      <sz val="8"/>
      <color indexed="48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91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Font="1" applyFill="1" applyAlignment="1" applyProtection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1" xfId="2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>
      <alignment vertical="center"/>
    </xf>
    <xf numFmtId="164" fontId="11" fillId="0" borderId="0" xfId="1" applyFont="1" applyFill="1" applyAlignment="1" applyProtection="1">
      <alignment vertical="center"/>
    </xf>
    <xf numFmtId="0" fontId="9" fillId="0" borderId="0" xfId="2" applyFont="1" applyAlignment="1">
      <alignment vertical="center" wrapText="1"/>
    </xf>
    <xf numFmtId="0" fontId="4" fillId="0" borderId="0" xfId="2" applyFont="1" applyAlignment="1">
      <alignment horizontal="right" vertical="center"/>
    </xf>
    <xf numFmtId="0" fontId="13" fillId="2" borderId="1" xfId="2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164" fontId="15" fillId="0" borderId="0" xfId="1" applyFont="1" applyFill="1" applyAlignment="1" applyProtection="1">
      <alignment horizontal="left" vertical="center"/>
    </xf>
    <xf numFmtId="0" fontId="16" fillId="0" borderId="0" xfId="2" applyFont="1" applyAlignment="1">
      <alignment vertical="center" wrapText="1"/>
    </xf>
    <xf numFmtId="0" fontId="8" fillId="0" borderId="0" xfId="2" applyFont="1" applyAlignment="1">
      <alignment horizontal="center" vertical="center" wrapText="1"/>
    </xf>
    <xf numFmtId="166" fontId="17" fillId="0" borderId="27" xfId="3" applyNumberFormat="1" applyFont="1" applyFill="1" applyBorder="1" applyAlignment="1" applyProtection="1">
      <alignment horizontal="center" vertical="center"/>
    </xf>
    <xf numFmtId="166" fontId="17" fillId="0" borderId="28" xfId="3" applyNumberFormat="1" applyFont="1" applyFill="1" applyBorder="1" applyAlignment="1" applyProtection="1">
      <alignment horizontal="center" vertical="center"/>
    </xf>
    <xf numFmtId="164" fontId="17" fillId="0" borderId="29" xfId="1" applyFont="1" applyFill="1" applyBorder="1" applyAlignment="1" applyProtection="1">
      <alignment horizontal="center" vertical="center"/>
    </xf>
    <xf numFmtId="0" fontId="18" fillId="0" borderId="0" xfId="2" applyFont="1" applyAlignment="1">
      <alignment vertical="center"/>
    </xf>
    <xf numFmtId="166" fontId="17" fillId="0" borderId="29" xfId="3" applyNumberFormat="1" applyFont="1" applyFill="1" applyBorder="1" applyAlignment="1" applyProtection="1">
      <alignment horizontal="center" vertical="center"/>
    </xf>
    <xf numFmtId="0" fontId="12" fillId="0" borderId="36" xfId="2" applyFont="1" applyBorder="1" applyAlignment="1">
      <alignment vertical="center" wrapText="1"/>
    </xf>
    <xf numFmtId="164" fontId="11" fillId="0" borderId="36" xfId="1" applyFont="1" applyFill="1" applyBorder="1" applyAlignment="1" applyProtection="1">
      <alignment vertical="center"/>
    </xf>
    <xf numFmtId="167" fontId="19" fillId="2" borderId="10" xfId="1" applyNumberFormat="1" applyFont="1" applyFill="1" applyBorder="1" applyAlignment="1" applyProtection="1">
      <alignment horizontal="center" vertical="center"/>
      <protection locked="0"/>
    </xf>
    <xf numFmtId="167" fontId="20" fillId="0" borderId="37" xfId="1" applyNumberFormat="1" applyFont="1" applyFill="1" applyBorder="1" applyAlignment="1" applyProtection="1">
      <alignment horizontal="center" vertical="center"/>
    </xf>
    <xf numFmtId="164" fontId="21" fillId="0" borderId="37" xfId="1" applyFont="1" applyFill="1" applyBorder="1" applyAlignment="1" applyProtection="1">
      <alignment horizontal="center" vertical="center"/>
    </xf>
    <xf numFmtId="164" fontId="22" fillId="0" borderId="37" xfId="1" applyFont="1" applyFill="1" applyBorder="1" applyAlignment="1" applyProtection="1">
      <alignment horizontal="center" vertical="center"/>
    </xf>
    <xf numFmtId="164" fontId="20" fillId="0" borderId="37" xfId="1" applyFont="1" applyFill="1" applyBorder="1" applyAlignment="1" applyProtection="1">
      <alignment horizontal="center" vertical="center"/>
    </xf>
    <xf numFmtId="167" fontId="19" fillId="2" borderId="38" xfId="1" applyNumberFormat="1" applyFont="1" applyFill="1" applyBorder="1" applyAlignment="1" applyProtection="1">
      <alignment horizontal="center" vertical="center"/>
      <protection locked="0"/>
    </xf>
    <xf numFmtId="168" fontId="21" fillId="0" borderId="37" xfId="1" applyNumberFormat="1" applyFont="1" applyFill="1" applyBorder="1" applyAlignment="1" applyProtection="1">
      <alignment horizontal="center" vertical="center"/>
    </xf>
    <xf numFmtId="164" fontId="22" fillId="0" borderId="12" xfId="1" applyFont="1" applyFill="1" applyBorder="1" applyAlignment="1" applyProtection="1">
      <alignment horizontal="center" vertical="center"/>
    </xf>
    <xf numFmtId="167" fontId="19" fillId="0" borderId="38" xfId="1" applyNumberFormat="1" applyFont="1" applyFill="1" applyBorder="1" applyAlignment="1" applyProtection="1">
      <alignment horizontal="center" vertical="center"/>
      <protection locked="0"/>
    </xf>
    <xf numFmtId="167" fontId="19" fillId="0" borderId="12" xfId="1" applyNumberFormat="1" applyFont="1" applyFill="1" applyBorder="1" applyAlignment="1" applyProtection="1">
      <alignment horizontal="center" vertical="center"/>
      <protection locked="0"/>
    </xf>
    <xf numFmtId="164" fontId="9" fillId="0" borderId="39" xfId="1" applyFont="1" applyBorder="1" applyAlignment="1">
      <alignment vertical="center"/>
    </xf>
    <xf numFmtId="164" fontId="9" fillId="0" borderId="40" xfId="1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41" xfId="2" applyFont="1" applyBorder="1" applyAlignment="1">
      <alignment vertical="center"/>
    </xf>
    <xf numFmtId="0" fontId="9" fillId="3" borderId="42" xfId="2" applyFont="1" applyFill="1" applyBorder="1" applyAlignment="1" applyProtection="1">
      <alignment vertical="center"/>
      <protection locked="0"/>
    </xf>
    <xf numFmtId="43" fontId="9" fillId="0" borderId="41" xfId="2" applyNumberFormat="1" applyFont="1" applyBorder="1" applyAlignment="1">
      <alignment vertical="center"/>
    </xf>
    <xf numFmtId="43" fontId="9" fillId="0" borderId="0" xfId="2" applyNumberFormat="1" applyFont="1" applyAlignment="1">
      <alignment vertical="center"/>
    </xf>
    <xf numFmtId="164" fontId="9" fillId="0" borderId="12" xfId="1" applyFont="1" applyBorder="1" applyAlignment="1">
      <alignment vertical="center"/>
    </xf>
    <xf numFmtId="164" fontId="9" fillId="0" borderId="41" xfId="1" applyFont="1" applyFill="1" applyBorder="1" applyAlignment="1" applyProtection="1">
      <alignment vertical="center"/>
    </xf>
    <xf numFmtId="0" fontId="12" fillId="0" borderId="43" xfId="2" applyFont="1" applyBorder="1" applyAlignment="1">
      <alignment vertical="center" wrapText="1"/>
    </xf>
    <xf numFmtId="164" fontId="11" fillId="0" borderId="43" xfId="1" applyFont="1" applyFill="1" applyBorder="1" applyAlignment="1" applyProtection="1">
      <alignment vertical="center"/>
    </xf>
    <xf numFmtId="167" fontId="19" fillId="2" borderId="22" xfId="1" applyNumberFormat="1" applyFont="1" applyFill="1" applyBorder="1" applyAlignment="1" applyProtection="1">
      <alignment horizontal="center" vertical="center"/>
      <protection locked="0"/>
    </xf>
    <xf numFmtId="167" fontId="20" fillId="0" borderId="43" xfId="1" applyNumberFormat="1" applyFont="1" applyFill="1" applyBorder="1" applyAlignment="1" applyProtection="1">
      <alignment horizontal="center" vertical="center"/>
    </xf>
    <xf numFmtId="39" fontId="21" fillId="0" borderId="43" xfId="1" applyNumberFormat="1" applyFont="1" applyFill="1" applyBorder="1" applyAlignment="1" applyProtection="1">
      <alignment horizontal="center" vertical="center"/>
    </xf>
    <xf numFmtId="164" fontId="22" fillId="0" borderId="43" xfId="1" applyFont="1" applyFill="1" applyBorder="1" applyAlignment="1" applyProtection="1">
      <alignment horizontal="center" vertical="center"/>
    </xf>
    <xf numFmtId="164" fontId="20" fillId="0" borderId="43" xfId="1" applyFont="1" applyFill="1" applyBorder="1" applyAlignment="1" applyProtection="1">
      <alignment horizontal="center" vertical="center"/>
    </xf>
    <xf numFmtId="167" fontId="19" fillId="2" borderId="44" xfId="1" applyNumberFormat="1" applyFont="1" applyFill="1" applyBorder="1" applyAlignment="1" applyProtection="1">
      <alignment horizontal="center" vertical="center"/>
      <protection locked="0"/>
    </xf>
    <xf numFmtId="168" fontId="21" fillId="0" borderId="43" xfId="1" applyNumberFormat="1" applyFont="1" applyFill="1" applyBorder="1" applyAlignment="1" applyProtection="1">
      <alignment horizontal="center" vertical="center"/>
    </xf>
    <xf numFmtId="164" fontId="22" fillId="0" borderId="24" xfId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  <protection locked="0"/>
    </xf>
    <xf numFmtId="167" fontId="19" fillId="0" borderId="24" xfId="1" applyNumberFormat="1" applyFont="1" applyFill="1" applyBorder="1" applyAlignment="1" applyProtection="1">
      <alignment horizontal="center" vertical="center"/>
      <protection locked="0"/>
    </xf>
    <xf numFmtId="164" fontId="9" fillId="0" borderId="22" xfId="1" applyFont="1" applyBorder="1" applyAlignment="1">
      <alignment vertical="center"/>
    </xf>
    <xf numFmtId="164" fontId="9" fillId="0" borderId="23" xfId="1" applyFont="1" applyBorder="1" applyAlignment="1">
      <alignment vertical="center"/>
    </xf>
    <xf numFmtId="0" fontId="9" fillId="0" borderId="24" xfId="2" applyFont="1" applyBorder="1" applyAlignment="1">
      <alignment vertical="center"/>
    </xf>
    <xf numFmtId="0" fontId="9" fillId="3" borderId="25" xfId="2" applyFont="1" applyFill="1" applyBorder="1" applyAlignment="1" applyProtection="1">
      <alignment vertical="center"/>
      <protection locked="0"/>
    </xf>
    <xf numFmtId="43" fontId="9" fillId="0" borderId="24" xfId="2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164" fontId="9" fillId="0" borderId="24" xfId="1" applyFont="1" applyBorder="1" applyAlignment="1">
      <alignment vertical="center"/>
    </xf>
    <xf numFmtId="164" fontId="9" fillId="0" borderId="24" xfId="1" applyFont="1" applyFill="1" applyBorder="1" applyAlignment="1" applyProtection="1">
      <alignment vertical="center"/>
    </xf>
    <xf numFmtId="164" fontId="21" fillId="0" borderId="43" xfId="1" applyFont="1" applyFill="1" applyBorder="1" applyAlignment="1" applyProtection="1">
      <alignment horizontal="center" vertical="center"/>
    </xf>
    <xf numFmtId="167" fontId="20" fillId="4" borderId="44" xfId="1" applyNumberFormat="1" applyFont="1" applyFill="1" applyBorder="1" applyAlignment="1" applyProtection="1">
      <alignment horizontal="center" vertical="center"/>
    </xf>
    <xf numFmtId="167" fontId="19" fillId="4" borderId="44" xfId="1" applyNumberFormat="1" applyFont="1" applyFill="1" applyBorder="1" applyAlignment="1" applyProtection="1">
      <alignment horizontal="center" vertical="center"/>
    </xf>
    <xf numFmtId="167" fontId="19" fillId="0" borderId="44" xfId="1" applyNumberFormat="1" applyFont="1" applyFill="1" applyBorder="1" applyAlignment="1" applyProtection="1">
      <alignment horizontal="center" vertical="center"/>
    </xf>
    <xf numFmtId="0" fontId="12" fillId="0" borderId="45" xfId="2" applyFont="1" applyBorder="1" applyAlignment="1">
      <alignment vertical="center" wrapText="1"/>
    </xf>
    <xf numFmtId="164" fontId="11" fillId="0" borderId="45" xfId="1" applyFont="1" applyFill="1" applyBorder="1" applyAlignment="1" applyProtection="1">
      <alignment vertical="center"/>
    </xf>
    <xf numFmtId="167" fontId="19" fillId="2" borderId="46" xfId="1" applyNumberFormat="1" applyFont="1" applyFill="1" applyBorder="1" applyAlignment="1" applyProtection="1">
      <alignment horizontal="center" vertical="center"/>
      <protection locked="0"/>
    </xf>
    <xf numFmtId="167" fontId="20" fillId="0" borderId="45" xfId="1" applyNumberFormat="1" applyFont="1" applyFill="1" applyBorder="1" applyAlignment="1" applyProtection="1">
      <alignment horizontal="center" vertical="center"/>
    </xf>
    <xf numFmtId="164" fontId="21" fillId="0" borderId="45" xfId="1" applyFont="1" applyFill="1" applyBorder="1" applyAlignment="1" applyProtection="1">
      <alignment horizontal="center" vertical="center"/>
    </xf>
    <xf numFmtId="164" fontId="22" fillId="0" borderId="45" xfId="1" applyFont="1" applyFill="1" applyBorder="1" applyAlignment="1" applyProtection="1">
      <alignment horizontal="center" vertical="center"/>
    </xf>
    <xf numFmtId="164" fontId="20" fillId="0" borderId="45" xfId="1" applyFont="1" applyFill="1" applyBorder="1" applyAlignment="1" applyProtection="1">
      <alignment horizontal="center" vertical="center"/>
    </xf>
    <xf numFmtId="167" fontId="20" fillId="4" borderId="47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  <protection locked="0"/>
    </xf>
    <xf numFmtId="167" fontId="19" fillId="4" borderId="47" xfId="1" applyNumberFormat="1" applyFont="1" applyFill="1" applyBorder="1" applyAlignment="1" applyProtection="1">
      <alignment horizontal="center" vertical="center"/>
    </xf>
    <xf numFmtId="168" fontId="21" fillId="0" borderId="45" xfId="1" applyNumberFormat="1" applyFont="1" applyFill="1" applyBorder="1" applyAlignment="1" applyProtection="1">
      <alignment horizontal="center" vertical="center"/>
    </xf>
    <xf numFmtId="164" fontId="22" fillId="0" borderId="48" xfId="1" applyFont="1" applyFill="1" applyBorder="1" applyAlignment="1" applyProtection="1">
      <alignment horizontal="center" vertical="center"/>
    </xf>
    <xf numFmtId="167" fontId="19" fillId="0" borderId="47" xfId="1" applyNumberFormat="1" applyFont="1" applyFill="1" applyBorder="1" applyAlignment="1" applyProtection="1">
      <alignment horizontal="center" vertical="center"/>
      <protection locked="0"/>
    </xf>
    <xf numFmtId="167" fontId="19" fillId="0" borderId="47" xfId="1" applyNumberFormat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  <protection locked="0"/>
    </xf>
    <xf numFmtId="164" fontId="9" fillId="0" borderId="48" xfId="1" applyFont="1" applyFill="1" applyBorder="1" applyAlignment="1" applyProtection="1">
      <alignment vertical="center"/>
    </xf>
    <xf numFmtId="164" fontId="20" fillId="4" borderId="43" xfId="1" applyFont="1" applyFill="1" applyBorder="1" applyAlignment="1" applyProtection="1">
      <alignment horizontal="center" vertical="center"/>
    </xf>
    <xf numFmtId="167" fontId="19" fillId="0" borderId="24" xfId="1" applyNumberFormat="1" applyFont="1" applyFill="1" applyBorder="1" applyAlignment="1" applyProtection="1">
      <alignment horizontal="center" vertical="center"/>
    </xf>
    <xf numFmtId="167" fontId="19" fillId="2" borderId="39" xfId="1" applyNumberFormat="1" applyFont="1" applyFill="1" applyBorder="1" applyAlignment="1" applyProtection="1">
      <alignment horizontal="center" vertical="center"/>
      <protection locked="0"/>
    </xf>
    <xf numFmtId="167" fontId="20" fillId="0" borderId="36" xfId="1" applyNumberFormat="1" applyFont="1" applyFill="1" applyBorder="1" applyAlignment="1" applyProtection="1">
      <alignment horizontal="center" vertical="center"/>
    </xf>
    <xf numFmtId="164" fontId="21" fillId="0" borderId="36" xfId="1" applyFont="1" applyFill="1" applyBorder="1" applyAlignment="1" applyProtection="1">
      <alignment horizontal="center" vertical="center"/>
    </xf>
    <xf numFmtId="164" fontId="22" fillId="0" borderId="36" xfId="1" applyFont="1" applyFill="1" applyBorder="1" applyAlignment="1" applyProtection="1">
      <alignment horizontal="center" vertical="center"/>
    </xf>
    <xf numFmtId="164" fontId="20" fillId="0" borderId="36" xfId="1" applyFont="1" applyFill="1" applyBorder="1" applyAlignment="1" applyProtection="1">
      <alignment horizontal="center" vertical="center"/>
    </xf>
    <xf numFmtId="167" fontId="20" fillId="4" borderId="49" xfId="1" applyNumberFormat="1" applyFont="1" applyFill="1" applyBorder="1" applyAlignment="1" applyProtection="1">
      <alignment horizontal="center" vertical="center"/>
    </xf>
    <xf numFmtId="167" fontId="19" fillId="2" borderId="49" xfId="1" applyNumberFormat="1" applyFont="1" applyFill="1" applyBorder="1" applyAlignment="1" applyProtection="1">
      <alignment horizontal="center" vertical="center"/>
      <protection locked="0"/>
    </xf>
    <xf numFmtId="167" fontId="19" fillId="4" borderId="49" xfId="1" applyNumberFormat="1" applyFont="1" applyFill="1" applyBorder="1" applyAlignment="1" applyProtection="1">
      <alignment horizontal="center" vertical="center"/>
    </xf>
    <xf numFmtId="168" fontId="21" fillId="0" borderId="36" xfId="1" applyNumberFormat="1" applyFont="1" applyFill="1" applyBorder="1" applyAlignment="1" applyProtection="1">
      <alignment horizontal="center" vertical="center"/>
    </xf>
    <xf numFmtId="164" fontId="22" fillId="0" borderId="41" xfId="1" applyFont="1" applyFill="1" applyBorder="1" applyAlignment="1" applyProtection="1">
      <alignment horizontal="center" vertical="center"/>
    </xf>
    <xf numFmtId="167" fontId="19" fillId="0" borderId="49" xfId="1" applyNumberFormat="1" applyFont="1" applyFill="1" applyBorder="1" applyAlignment="1" applyProtection="1">
      <alignment horizontal="center" vertical="center"/>
      <protection locked="0"/>
    </xf>
    <xf numFmtId="167" fontId="19" fillId="0" borderId="49" xfId="1" applyNumberFormat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  <protection locked="0"/>
    </xf>
    <xf numFmtId="164" fontId="23" fillId="0" borderId="45" xfId="1" applyFont="1" applyFill="1" applyBorder="1" applyAlignment="1" applyProtection="1">
      <alignment vertical="center"/>
    </xf>
    <xf numFmtId="164" fontId="20" fillId="4" borderId="45" xfId="1" applyFont="1" applyFill="1" applyBorder="1" applyAlignment="1" applyProtection="1">
      <alignment horizontal="center" vertical="center"/>
    </xf>
    <xf numFmtId="167" fontId="19" fillId="0" borderId="48" xfId="1" applyNumberFormat="1" applyFont="1" applyFill="1" applyBorder="1" applyAlignment="1" applyProtection="1">
      <alignment horizontal="center" vertical="center"/>
    </xf>
    <xf numFmtId="164" fontId="20" fillId="4" borderId="36" xfId="1" applyFont="1" applyFill="1" applyBorder="1" applyAlignment="1" applyProtection="1">
      <alignment horizontal="center" vertical="center"/>
    </xf>
    <xf numFmtId="167" fontId="19" fillId="0" borderId="41" xfId="1" applyNumberFormat="1" applyFont="1" applyFill="1" applyBorder="1" applyAlignment="1" applyProtection="1">
      <alignment horizontal="center" vertical="center"/>
    </xf>
    <xf numFmtId="164" fontId="23" fillId="0" borderId="43" xfId="1" applyFont="1" applyFill="1" applyBorder="1" applyAlignment="1" applyProtection="1">
      <alignment vertical="center"/>
    </xf>
    <xf numFmtId="0" fontId="12" fillId="0" borderId="50" xfId="2" applyFont="1" applyBorder="1" applyAlignment="1">
      <alignment vertical="center" wrapText="1"/>
    </xf>
    <xf numFmtId="164" fontId="11" fillId="0" borderId="50" xfId="1" applyFont="1" applyFill="1" applyBorder="1" applyAlignment="1" applyProtection="1">
      <alignment vertical="center"/>
    </xf>
    <xf numFmtId="164" fontId="9" fillId="0" borderId="3" xfId="1" applyFont="1" applyFill="1" applyBorder="1" applyAlignment="1" applyProtection="1">
      <alignment vertical="center"/>
    </xf>
    <xf numFmtId="0" fontId="12" fillId="0" borderId="51" xfId="2" applyFont="1" applyBorder="1" applyAlignment="1">
      <alignment vertical="center" wrapText="1"/>
    </xf>
    <xf numFmtId="164" fontId="11" fillId="0" borderId="51" xfId="1" applyFont="1" applyFill="1" applyBorder="1" applyAlignment="1" applyProtection="1">
      <alignment vertical="center"/>
    </xf>
    <xf numFmtId="164" fontId="9" fillId="0" borderId="35" xfId="1" applyFont="1" applyFill="1" applyBorder="1" applyAlignment="1" applyProtection="1">
      <alignment vertical="center"/>
    </xf>
    <xf numFmtId="164" fontId="23" fillId="0" borderId="51" xfId="1" applyFont="1" applyFill="1" applyBorder="1" applyAlignment="1" applyProtection="1">
      <alignment vertical="center"/>
    </xf>
    <xf numFmtId="0" fontId="12" fillId="0" borderId="52" xfId="2" applyFont="1" applyBorder="1" applyAlignment="1">
      <alignment vertical="center" wrapText="1"/>
    </xf>
    <xf numFmtId="164" fontId="11" fillId="0" borderId="52" xfId="1" applyFont="1" applyFill="1" applyBorder="1" applyAlignment="1" applyProtection="1">
      <alignment vertical="center"/>
    </xf>
    <xf numFmtId="167" fontId="19" fillId="2" borderId="30" xfId="1" applyNumberFormat="1" applyFont="1" applyFill="1" applyBorder="1" applyAlignment="1" applyProtection="1">
      <alignment horizontal="center" vertical="center"/>
      <protection locked="0"/>
    </xf>
    <xf numFmtId="167" fontId="20" fillId="0" borderId="52" xfId="1" applyNumberFormat="1" applyFont="1" applyFill="1" applyBorder="1" applyAlignment="1" applyProtection="1">
      <alignment horizontal="center" vertical="center"/>
    </xf>
    <xf numFmtId="164" fontId="21" fillId="0" borderId="52" xfId="1" applyFont="1" applyFill="1" applyBorder="1" applyAlignment="1" applyProtection="1">
      <alignment horizontal="center" vertical="center"/>
    </xf>
    <xf numFmtId="164" fontId="22" fillId="0" borderId="52" xfId="1" applyFont="1" applyFill="1" applyBorder="1" applyAlignment="1" applyProtection="1">
      <alignment horizontal="center" vertical="center"/>
    </xf>
    <xf numFmtId="164" fontId="20" fillId="4" borderId="52" xfId="1" applyFont="1" applyFill="1" applyBorder="1" applyAlignment="1" applyProtection="1">
      <alignment horizontal="center" vertical="center"/>
    </xf>
    <xf numFmtId="167" fontId="20" fillId="4" borderId="53" xfId="1" applyNumberFormat="1" applyFont="1" applyFill="1" applyBorder="1" applyAlignment="1" applyProtection="1">
      <alignment horizontal="center" vertical="center"/>
    </xf>
    <xf numFmtId="167" fontId="19" fillId="4" borderId="53" xfId="1" applyNumberFormat="1" applyFont="1" applyFill="1" applyBorder="1" applyAlignment="1" applyProtection="1">
      <alignment horizontal="center" vertical="center"/>
    </xf>
    <xf numFmtId="168" fontId="21" fillId="0" borderId="52" xfId="1" applyNumberFormat="1" applyFont="1" applyFill="1" applyBorder="1" applyAlignment="1" applyProtection="1">
      <alignment horizontal="center" vertical="center"/>
    </xf>
    <xf numFmtId="164" fontId="22" fillId="0" borderId="32" xfId="1" applyFont="1" applyFill="1" applyBorder="1" applyAlignment="1" applyProtection="1">
      <alignment horizontal="center" vertical="center"/>
    </xf>
    <xf numFmtId="167" fontId="19" fillId="0" borderId="53" xfId="1" applyNumberFormat="1" applyFont="1" applyFill="1" applyBorder="1" applyAlignment="1" applyProtection="1">
      <alignment horizontal="center" vertical="center"/>
    </xf>
    <xf numFmtId="167" fontId="19" fillId="0" borderId="32" xfId="1" applyNumberFormat="1" applyFont="1" applyFill="1" applyBorder="1" applyAlignment="1" applyProtection="1">
      <alignment horizontal="center" vertical="center"/>
    </xf>
    <xf numFmtId="164" fontId="9" fillId="0" borderId="32" xfId="1" applyFont="1" applyFill="1" applyBorder="1" applyAlignment="1" applyProtection="1">
      <alignment vertical="center"/>
    </xf>
    <xf numFmtId="167" fontId="20" fillId="0" borderId="44" xfId="1" applyNumberFormat="1" applyFont="1" applyFill="1" applyBorder="1" applyAlignment="1" applyProtection="1">
      <alignment horizontal="center" vertical="center"/>
    </xf>
    <xf numFmtId="167" fontId="19" fillId="4" borderId="54" xfId="1" applyNumberFormat="1" applyFont="1" applyFill="1" applyBorder="1" applyAlignment="1" applyProtection="1">
      <alignment horizontal="center" vertical="center"/>
    </xf>
    <xf numFmtId="167" fontId="19" fillId="0" borderId="5" xfId="1" applyNumberFormat="1" applyFont="1" applyFill="1" applyBorder="1" applyAlignment="1" applyProtection="1">
      <alignment horizontal="center" vertical="center"/>
    </xf>
    <xf numFmtId="164" fontId="9" fillId="0" borderId="30" xfId="1" applyFont="1" applyBorder="1" applyAlignment="1">
      <alignment vertical="center"/>
    </xf>
    <xf numFmtId="164" fontId="9" fillId="0" borderId="31" xfId="1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3" borderId="33" xfId="2" applyFont="1" applyFill="1" applyBorder="1" applyAlignment="1" applyProtection="1">
      <alignment vertical="center"/>
      <protection locked="0"/>
    </xf>
    <xf numFmtId="43" fontId="9" fillId="0" borderId="32" xfId="2" applyNumberFormat="1" applyFont="1" applyBorder="1" applyAlignment="1">
      <alignment vertical="center"/>
    </xf>
    <xf numFmtId="164" fontId="9" fillId="0" borderId="32" xfId="1" applyFont="1" applyBorder="1" applyAlignment="1">
      <alignment vertical="center"/>
    </xf>
    <xf numFmtId="0" fontId="11" fillId="0" borderId="36" xfId="2" applyFont="1" applyBorder="1" applyAlignment="1">
      <alignment vertical="center"/>
    </xf>
    <xf numFmtId="167" fontId="20" fillId="0" borderId="39" xfId="1" applyNumberFormat="1" applyFont="1" applyFill="1" applyBorder="1" applyAlignment="1" applyProtection="1">
      <alignment horizontal="center" vertical="center"/>
    </xf>
    <xf numFmtId="168" fontId="20" fillId="0" borderId="36" xfId="1" applyNumberFormat="1" applyFont="1" applyFill="1" applyBorder="1" applyAlignment="1" applyProtection="1">
      <alignment horizontal="center" vertical="center"/>
    </xf>
    <xf numFmtId="167" fontId="20" fillId="0" borderId="49" xfId="1" applyNumberFormat="1" applyFont="1" applyFill="1" applyBorder="1" applyAlignment="1" applyProtection="1">
      <alignment horizontal="center" vertical="center"/>
    </xf>
    <xf numFmtId="164" fontId="20" fillId="0" borderId="41" xfId="1" applyFont="1" applyFill="1" applyBorder="1" applyAlignment="1" applyProtection="1">
      <alignment horizontal="center" vertical="center"/>
    </xf>
    <xf numFmtId="0" fontId="24" fillId="0" borderId="52" xfId="2" applyFont="1" applyBorder="1" applyAlignment="1">
      <alignment vertical="center"/>
    </xf>
    <xf numFmtId="164" fontId="24" fillId="0" borderId="52" xfId="1" applyFont="1" applyFill="1" applyBorder="1" applyAlignment="1" applyProtection="1">
      <alignment vertical="center"/>
    </xf>
    <xf numFmtId="167" fontId="20" fillId="0" borderId="30" xfId="1" applyNumberFormat="1" applyFont="1" applyFill="1" applyBorder="1" applyAlignment="1" applyProtection="1">
      <alignment horizontal="center" vertical="center"/>
    </xf>
    <xf numFmtId="168" fontId="20" fillId="0" borderId="52" xfId="1" applyNumberFormat="1" applyFont="1" applyFill="1" applyBorder="1" applyAlignment="1" applyProtection="1">
      <alignment horizontal="center" vertical="center"/>
    </xf>
    <xf numFmtId="164" fontId="20" fillId="0" borderId="52" xfId="1" applyFont="1" applyFill="1" applyBorder="1" applyAlignment="1" applyProtection="1">
      <alignment horizontal="center" vertical="center"/>
    </xf>
    <xf numFmtId="167" fontId="20" fillId="0" borderId="53" xfId="1" applyNumberFormat="1" applyFont="1" applyFill="1" applyBorder="1" applyAlignment="1" applyProtection="1">
      <alignment horizontal="center" vertical="center"/>
    </xf>
    <xf numFmtId="164" fontId="20" fillId="0" borderId="32" xfId="1" applyFont="1" applyFill="1" applyBorder="1" applyAlignment="1" applyProtection="1">
      <alignment horizontal="center" vertical="center"/>
    </xf>
    <xf numFmtId="164" fontId="22" fillId="0" borderId="0" xfId="1" applyFont="1" applyFill="1" applyBorder="1" applyAlignment="1" applyProtection="1">
      <alignment horizontal="center" vertical="center"/>
    </xf>
    <xf numFmtId="164" fontId="20" fillId="0" borderId="0" xfId="1" applyFont="1" applyFill="1" applyBorder="1" applyAlignment="1" applyProtection="1">
      <alignment horizontal="center" vertical="center"/>
    </xf>
    <xf numFmtId="164" fontId="20" fillId="4" borderId="0" xfId="1" applyFont="1" applyFill="1" applyBorder="1" applyAlignment="1" applyProtection="1">
      <alignment horizontal="center" vertical="center"/>
    </xf>
    <xf numFmtId="167" fontId="20" fillId="4" borderId="0" xfId="1" applyNumberFormat="1" applyFont="1" applyFill="1" applyBorder="1" applyAlignment="1" applyProtection="1">
      <alignment horizontal="center" vertical="center"/>
    </xf>
    <xf numFmtId="167" fontId="20" fillId="0" borderId="0" xfId="1" applyNumberFormat="1" applyFont="1" applyFill="1" applyBorder="1" applyAlignment="1" applyProtection="1">
      <alignment horizontal="center" vertical="center"/>
    </xf>
    <xf numFmtId="0" fontId="10" fillId="0" borderId="0" xfId="2" applyFont="1" applyAlignment="1">
      <alignment vertical="center"/>
    </xf>
    <xf numFmtId="164" fontId="10" fillId="0" borderId="0" xfId="1" applyFont="1" applyFill="1" applyAlignment="1" applyProtection="1">
      <alignment vertical="center"/>
    </xf>
    <xf numFmtId="0" fontId="24" fillId="0" borderId="0" xfId="2" applyFont="1" applyAlignment="1">
      <alignment vertical="center"/>
    </xf>
    <xf numFmtId="164" fontId="24" fillId="0" borderId="0" xfId="1" applyFont="1" applyFill="1" applyBorder="1" applyAlignment="1" applyProtection="1">
      <alignment vertical="center"/>
    </xf>
    <xf numFmtId="0" fontId="8" fillId="0" borderId="56" xfId="2" applyFont="1" applyBorder="1" applyAlignment="1">
      <alignment vertical="center"/>
    </xf>
    <xf numFmtId="0" fontId="25" fillId="0" borderId="57" xfId="2" applyFont="1" applyBorder="1" applyAlignment="1">
      <alignment vertical="center"/>
    </xf>
    <xf numFmtId="164" fontId="25" fillId="0" borderId="57" xfId="1" applyFont="1" applyFill="1" applyBorder="1" applyAlignment="1" applyProtection="1">
      <alignment vertical="center"/>
    </xf>
    <xf numFmtId="0" fontId="10" fillId="0" borderId="56" xfId="2" applyFont="1" applyBorder="1" applyAlignment="1">
      <alignment vertical="center"/>
    </xf>
    <xf numFmtId="169" fontId="25" fillId="0" borderId="0" xfId="1" applyNumberFormat="1" applyFont="1" applyFill="1" applyAlignment="1" applyProtection="1">
      <alignment vertical="center"/>
    </xf>
    <xf numFmtId="0" fontId="2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169" fontId="25" fillId="0" borderId="0" xfId="1" applyNumberFormat="1" applyFont="1" applyFill="1" applyBorder="1" applyAlignment="1" applyProtection="1">
      <alignment horizontal="center" vertical="center"/>
    </xf>
    <xf numFmtId="164" fontId="25" fillId="0" borderId="0" xfId="1" applyFont="1" applyFill="1" applyBorder="1" applyAlignment="1" applyProtection="1">
      <alignment vertical="center"/>
    </xf>
    <xf numFmtId="0" fontId="13" fillId="0" borderId="0" xfId="2" applyFont="1" applyAlignment="1">
      <alignment horizontal="center" vertical="center"/>
    </xf>
    <xf numFmtId="170" fontId="25" fillId="0" borderId="0" xfId="1" applyNumberFormat="1" applyFont="1" applyFill="1" applyBorder="1" applyAlignment="1" applyProtection="1">
      <alignment horizontal="center" vertical="center"/>
    </xf>
    <xf numFmtId="0" fontId="26" fillId="0" borderId="56" xfId="2" applyFont="1" applyBorder="1" applyAlignment="1">
      <alignment vertical="center" wrapText="1"/>
    </xf>
    <xf numFmtId="169" fontId="12" fillId="0" borderId="0" xfId="1" applyNumberFormat="1" applyFont="1" applyFill="1" applyBorder="1" applyAlignment="1" applyProtection="1">
      <alignment horizontal="right" vertical="center"/>
    </xf>
    <xf numFmtId="169" fontId="25" fillId="0" borderId="0" xfId="1" applyNumberFormat="1" applyFont="1" applyFill="1" applyBorder="1" applyAlignment="1" applyProtection="1">
      <alignment vertical="center"/>
    </xf>
    <xf numFmtId="0" fontId="9" fillId="0" borderId="0" xfId="2" applyFont="1" applyAlignment="1">
      <alignment horizontal="center" vertical="center" wrapText="1"/>
    </xf>
    <xf numFmtId="0" fontId="4" fillId="0" borderId="55" xfId="2" applyFont="1" applyBorder="1" applyAlignment="1">
      <alignment vertical="center"/>
    </xf>
    <xf numFmtId="0" fontId="4" fillId="0" borderId="61" xfId="2" applyFont="1" applyBorder="1" applyAlignment="1">
      <alignment vertical="center"/>
    </xf>
    <xf numFmtId="0" fontId="26" fillId="0" borderId="59" xfId="2" applyFont="1" applyBorder="1" applyAlignment="1">
      <alignment vertical="center"/>
    </xf>
    <xf numFmtId="0" fontId="26" fillId="0" borderId="55" xfId="2" applyFont="1" applyBorder="1" applyAlignment="1">
      <alignment vertical="center"/>
    </xf>
    <xf numFmtId="164" fontId="26" fillId="0" borderId="14" xfId="1" applyFont="1" applyFill="1" applyBorder="1" applyAlignment="1" applyProtection="1">
      <alignment vertical="center"/>
    </xf>
    <xf numFmtId="164" fontId="26" fillId="0" borderId="0" xfId="1" applyFont="1" applyFill="1" applyAlignment="1" applyProtection="1">
      <alignment vertical="center"/>
    </xf>
    <xf numFmtId="0" fontId="26" fillId="0" borderId="14" xfId="2" applyFont="1" applyBorder="1" applyAlignment="1">
      <alignment vertical="center"/>
    </xf>
    <xf numFmtId="0" fontId="26" fillId="0" borderId="0" xfId="2" applyFont="1" applyAlignment="1">
      <alignment vertical="center"/>
    </xf>
    <xf numFmtId="0" fontId="4" fillId="0" borderId="50" xfId="2" applyFont="1" applyBorder="1" applyAlignment="1">
      <alignment vertical="center"/>
    </xf>
    <xf numFmtId="164" fontId="4" fillId="0" borderId="26" xfId="1" applyFont="1" applyFill="1" applyBorder="1" applyAlignment="1" applyProtection="1">
      <alignment vertical="center"/>
    </xf>
    <xf numFmtId="0" fontId="4" fillId="0" borderId="26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0" fontId="13" fillId="0" borderId="0" xfId="2" applyFont="1" applyAlignment="1">
      <alignment vertical="center"/>
    </xf>
    <xf numFmtId="164" fontId="13" fillId="0" borderId="26" xfId="1" applyFont="1" applyFill="1" applyBorder="1" applyAlignment="1" applyProtection="1">
      <alignment vertical="center"/>
    </xf>
    <xf numFmtId="164" fontId="13" fillId="0" borderId="0" xfId="1" applyFont="1" applyFill="1" applyAlignment="1" applyProtection="1">
      <alignment vertical="center"/>
    </xf>
    <xf numFmtId="0" fontId="13" fillId="0" borderId="26" xfId="2" applyFont="1" applyBorder="1" applyAlignment="1">
      <alignment vertical="center"/>
    </xf>
    <xf numFmtId="0" fontId="13" fillId="0" borderId="62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63" xfId="2" applyFont="1" applyBorder="1" applyAlignment="1">
      <alignment vertical="center"/>
    </xf>
    <xf numFmtId="0" fontId="4" fillId="0" borderId="60" xfId="2" applyFont="1" applyBorder="1" applyAlignment="1">
      <alignment vertical="center"/>
    </xf>
    <xf numFmtId="164" fontId="4" fillId="0" borderId="34" xfId="1" applyFont="1" applyFill="1" applyBorder="1" applyAlignment="1" applyProtection="1">
      <alignment vertical="center"/>
    </xf>
    <xf numFmtId="0" fontId="4" fillId="0" borderId="34" xfId="2" applyFont="1" applyBorder="1" applyAlignment="1">
      <alignment vertical="center"/>
    </xf>
    <xf numFmtId="167" fontId="19" fillId="2" borderId="44" xfId="1" applyNumberFormat="1" applyFont="1" applyFill="1" applyBorder="1" applyAlignment="1" applyProtection="1">
      <alignment horizontal="center" vertical="center"/>
    </xf>
    <xf numFmtId="167" fontId="19" fillId="2" borderId="47" xfId="1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2" borderId="62" xfId="2" applyFont="1" applyFill="1" applyBorder="1" applyAlignment="1" applyProtection="1">
      <alignment horizontal="center" vertical="center"/>
      <protection locked="0"/>
    </xf>
    <xf numFmtId="0" fontId="13" fillId="2" borderId="4" xfId="2" applyFont="1" applyFill="1" applyBorder="1" applyAlignment="1" applyProtection="1">
      <alignment horizontal="center" vertical="center"/>
      <protection locked="0"/>
    </xf>
    <xf numFmtId="0" fontId="13" fillId="2" borderId="63" xfId="2" applyFont="1" applyFill="1" applyBorder="1" applyAlignment="1" applyProtection="1">
      <alignment horizontal="center" vertical="center"/>
      <protection locked="0"/>
    </xf>
    <xf numFmtId="0" fontId="26" fillId="0" borderId="5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6" xfId="2" applyFont="1" applyBorder="1" applyAlignment="1">
      <alignment horizontal="center" vertical="center"/>
    </xf>
    <xf numFmtId="0" fontId="12" fillId="0" borderId="50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  <protection locked="0"/>
    </xf>
    <xf numFmtId="0" fontId="13" fillId="2" borderId="3" xfId="2" applyFont="1" applyFill="1" applyBorder="1" applyAlignment="1" applyProtection="1">
      <alignment horizontal="center" vertical="center"/>
      <protection locked="0"/>
    </xf>
    <xf numFmtId="0" fontId="13" fillId="2" borderId="5" xfId="2" applyFont="1" applyFill="1" applyBorder="1" applyAlignment="1" applyProtection="1">
      <alignment horizontal="center" vertical="center"/>
      <protection locked="0"/>
    </xf>
    <xf numFmtId="0" fontId="12" fillId="0" borderId="59" xfId="2" applyFont="1" applyBorder="1" applyAlignment="1">
      <alignment horizontal="center" vertical="center" wrapText="1"/>
    </xf>
    <xf numFmtId="0" fontId="12" fillId="0" borderId="50" xfId="2" applyFont="1" applyBorder="1" applyAlignment="1">
      <alignment horizontal="center" vertical="center" wrapText="1"/>
    </xf>
    <xf numFmtId="0" fontId="12" fillId="0" borderId="60" xfId="2" applyFont="1" applyBorder="1" applyAlignment="1">
      <alignment horizontal="center" vertical="center" wrapText="1"/>
    </xf>
    <xf numFmtId="0" fontId="8" fillId="2" borderId="2" xfId="2" applyFont="1" applyFill="1" applyBorder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/>
    </xf>
    <xf numFmtId="0" fontId="8" fillId="0" borderId="5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50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26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34" xfId="2" applyFont="1" applyBorder="1" applyAlignment="1">
      <alignment horizontal="center" vertical="center"/>
    </xf>
    <xf numFmtId="0" fontId="12" fillId="0" borderId="59" xfId="2" applyFont="1" applyBorder="1" applyAlignment="1">
      <alignment horizontal="center" vertical="center"/>
    </xf>
    <xf numFmtId="0" fontId="12" fillId="0" borderId="60" xfId="2" applyFont="1" applyBorder="1" applyAlignment="1">
      <alignment horizontal="center" vertical="center"/>
    </xf>
    <xf numFmtId="0" fontId="8" fillId="2" borderId="14" xfId="2" applyFont="1" applyFill="1" applyBorder="1" applyAlignment="1" applyProtection="1">
      <alignment horizontal="center" vertical="center"/>
      <protection locked="0"/>
    </xf>
    <xf numFmtId="0" fontId="8" fillId="2" borderId="26" xfId="2" applyFont="1" applyFill="1" applyBorder="1" applyAlignment="1" applyProtection="1">
      <alignment horizontal="center" vertical="center"/>
      <protection locked="0"/>
    </xf>
    <xf numFmtId="0" fontId="8" fillId="2" borderId="34" xfId="2" applyFont="1" applyFill="1" applyBorder="1" applyAlignment="1" applyProtection="1">
      <alignment horizontal="center" vertical="center"/>
      <protection locked="0"/>
    </xf>
    <xf numFmtId="0" fontId="8" fillId="0" borderId="59" xfId="2" applyFont="1" applyBorder="1" applyAlignment="1">
      <alignment horizontal="center" vertical="center" wrapText="1"/>
    </xf>
    <xf numFmtId="0" fontId="8" fillId="0" borderId="50" xfId="2" applyFont="1" applyBorder="1" applyAlignment="1">
      <alignment horizontal="center" vertical="center" wrapText="1"/>
    </xf>
    <xf numFmtId="0" fontId="8" fillId="0" borderId="60" xfId="2" applyFont="1" applyBorder="1" applyAlignment="1">
      <alignment horizontal="center" vertical="center" wrapText="1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60" xfId="2" applyFont="1" applyFill="1" applyBorder="1" applyAlignment="1" applyProtection="1">
      <alignment horizontal="center" vertical="center"/>
      <protection locked="0"/>
    </xf>
    <xf numFmtId="0" fontId="12" fillId="0" borderId="14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169" fontId="25" fillId="0" borderId="57" xfId="1" applyNumberFormat="1" applyFont="1" applyFill="1" applyBorder="1" applyAlignment="1" applyProtection="1">
      <alignment horizontal="center" vertical="center"/>
    </xf>
    <xf numFmtId="169" fontId="25" fillId="0" borderId="58" xfId="1" applyNumberFormat="1" applyFont="1" applyFill="1" applyBorder="1" applyAlignment="1" applyProtection="1">
      <alignment horizontal="center" vertical="center"/>
    </xf>
    <xf numFmtId="0" fontId="27" fillId="0" borderId="0" xfId="2" applyFont="1" applyAlignment="1">
      <alignment horizontal="center" vertical="center"/>
    </xf>
    <xf numFmtId="169" fontId="25" fillId="3" borderId="56" xfId="1" applyNumberFormat="1" applyFont="1" applyFill="1" applyBorder="1" applyAlignment="1" applyProtection="1">
      <alignment horizontal="center" vertical="center"/>
    </xf>
    <xf numFmtId="169" fontId="25" fillId="3" borderId="58" xfId="1" applyNumberFormat="1" applyFont="1" applyFill="1" applyBorder="1" applyAlignment="1" applyProtection="1">
      <alignment horizontal="center" vertical="center"/>
    </xf>
    <xf numFmtId="170" fontId="25" fillId="0" borderId="57" xfId="1" applyNumberFormat="1" applyFont="1" applyBorder="1" applyAlignment="1">
      <alignment horizontal="center" vertical="center"/>
    </xf>
    <xf numFmtId="170" fontId="25" fillId="0" borderId="58" xfId="1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5" fontId="26" fillId="0" borderId="56" xfId="2" applyNumberFormat="1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13" fillId="0" borderId="56" xfId="2" applyFont="1" applyBorder="1" applyAlignment="1">
      <alignment horizontal="center" vertical="center"/>
    </xf>
    <xf numFmtId="0" fontId="13" fillId="0" borderId="57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0" fontId="8" fillId="0" borderId="32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5" borderId="55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8" fillId="0" borderId="35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164" fontId="12" fillId="0" borderId="15" xfId="1" applyFont="1" applyFill="1" applyBorder="1" applyAlignment="1" applyProtection="1">
      <alignment horizontal="center" vertical="center" wrapText="1"/>
    </xf>
    <xf numFmtId="164" fontId="12" fillId="0" borderId="5" xfId="1" applyFont="1" applyFill="1" applyBorder="1" applyAlignment="1" applyProtection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23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3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0" fontId="8" fillId="0" borderId="3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0" fontId="12" fillId="0" borderId="17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10" fillId="2" borderId="4" xfId="2" applyFont="1" applyFill="1" applyBorder="1" applyAlignment="1" applyProtection="1">
      <alignment horizontal="center" vertical="center"/>
      <protection locked="0"/>
    </xf>
    <xf numFmtId="165" fontId="8" fillId="2" borderId="4" xfId="2" applyNumberFormat="1" applyFont="1" applyFill="1" applyBorder="1" applyAlignment="1" applyProtection="1">
      <alignment horizontal="center" vertical="center"/>
      <protection locked="0"/>
    </xf>
    <xf numFmtId="0" fontId="10" fillId="2" borderId="6" xfId="2" applyFont="1" applyFill="1" applyBorder="1" applyAlignment="1" applyProtection="1">
      <alignment horizontal="center" vertical="center"/>
      <protection locked="0"/>
    </xf>
  </cellXfs>
  <cellStyles count="4">
    <cellStyle name="Comma" xfId="1" builtinId="3"/>
    <cellStyle name="Comma 2" xfId="3" xr:uid="{DA9FC9C0-E097-4EB2-A3A5-8E7516ECA6E7}"/>
    <cellStyle name="Normal" xfId="0" builtinId="0"/>
    <cellStyle name="Normal 2" xfId="2" xr:uid="{87C0751E-310A-4E7A-A08F-FC5D2CB4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C67-FA95-4B59-AB74-6B4CBBE7D387}">
  <sheetPr>
    <tabColor rgb="FF00B050"/>
    <pageSetUpPr fitToPage="1"/>
  </sheetPr>
  <dimension ref="A1:AJ100"/>
  <sheetViews>
    <sheetView showGridLines="0" topLeftCell="A18" zoomScale="85" zoomScaleNormal="85" workbookViewId="0">
      <pane xSplit="2" topLeftCell="F1" activePane="topRight" state="frozen"/>
      <selection activeCell="N14" sqref="N14"/>
      <selection pane="topRight" activeCell="F15" sqref="F15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7" t="s">
        <v>130</v>
      </c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6" t="s">
        <v>1</v>
      </c>
      <c r="U2" s="7"/>
      <c r="W2" s="24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8"/>
      <c r="G4" s="288"/>
      <c r="H4" s="288"/>
      <c r="I4" s="288"/>
      <c r="J4" s="288"/>
      <c r="K4" s="288"/>
      <c r="L4" s="288"/>
      <c r="M4" s="288"/>
      <c r="S4" s="2" t="s">
        <v>4</v>
      </c>
      <c r="T4" s="289"/>
      <c r="U4" s="289"/>
      <c r="W4" s="24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0"/>
      <c r="G6" s="290"/>
      <c r="H6" s="290"/>
      <c r="I6" s="290"/>
      <c r="J6" s="290"/>
      <c r="K6" s="290"/>
      <c r="L6" s="290"/>
      <c r="M6" s="290"/>
      <c r="S6" s="11" t="s">
        <v>6</v>
      </c>
      <c r="T6" s="195" t="s">
        <v>7</v>
      </c>
      <c r="U6" s="12" t="s">
        <v>131</v>
      </c>
      <c r="W6" s="24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0"/>
      <c r="G7" s="290"/>
      <c r="H7" s="290"/>
      <c r="I7" s="290"/>
      <c r="J7" s="290"/>
      <c r="K7" s="290"/>
      <c r="L7" s="290"/>
      <c r="M7" s="290"/>
      <c r="N7" s="14"/>
      <c r="O7" s="14"/>
      <c r="P7" s="14"/>
      <c r="Q7" s="15"/>
      <c r="S7" s="14"/>
      <c r="T7" s="195" t="s">
        <v>11</v>
      </c>
      <c r="U7" s="12"/>
      <c r="W7" s="24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59" t="s">
        <v>14</v>
      </c>
      <c r="C9" s="262" t="s">
        <v>15</v>
      </c>
      <c r="D9" s="262" t="s">
        <v>16</v>
      </c>
      <c r="E9" s="262" t="s">
        <v>17</v>
      </c>
      <c r="F9" s="265" t="s">
        <v>18</v>
      </c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7"/>
      <c r="S9" s="265" t="s">
        <v>19</v>
      </c>
      <c r="T9" s="266"/>
      <c r="U9" s="267"/>
      <c r="X9" s="272" t="s">
        <v>20</v>
      </c>
      <c r="Y9" s="275" t="s">
        <v>21</v>
      </c>
      <c r="Z9" s="275" t="s">
        <v>128</v>
      </c>
      <c r="AA9" s="17"/>
      <c r="AB9" s="252" t="s">
        <v>22</v>
      </c>
      <c r="AC9" s="278" t="s">
        <v>23</v>
      </c>
      <c r="AD9" s="281" t="s">
        <v>24</v>
      </c>
      <c r="AE9" s="252" t="s">
        <v>25</v>
      </c>
      <c r="AG9" s="252" t="s">
        <v>26</v>
      </c>
      <c r="AH9" s="17"/>
      <c r="AI9" s="252" t="s">
        <v>27</v>
      </c>
    </row>
    <row r="10" spans="2:35" s="16" customFormat="1" ht="20.25" customHeight="1" x14ac:dyDescent="0.25">
      <c r="B10" s="260"/>
      <c r="C10" s="263"/>
      <c r="D10" s="263"/>
      <c r="E10" s="263"/>
      <c r="F10" s="269" t="s">
        <v>28</v>
      </c>
      <c r="G10" s="269" t="s">
        <v>29</v>
      </c>
      <c r="H10" s="269" t="s">
        <v>30</v>
      </c>
      <c r="I10" s="270" t="s">
        <v>31</v>
      </c>
      <c r="J10" s="270" t="s">
        <v>32</v>
      </c>
      <c r="K10" s="270" t="s">
        <v>33</v>
      </c>
      <c r="L10" s="270" t="s">
        <v>34</v>
      </c>
      <c r="M10" s="284" t="s">
        <v>35</v>
      </c>
      <c r="N10" s="285"/>
      <c r="O10" s="285"/>
      <c r="P10" s="285"/>
      <c r="Q10" s="286"/>
      <c r="S10" s="255" t="s">
        <v>36</v>
      </c>
      <c r="T10" s="256"/>
      <c r="U10" s="257"/>
      <c r="X10" s="273"/>
      <c r="Y10" s="276"/>
      <c r="Z10" s="276"/>
      <c r="AA10" s="17"/>
      <c r="AB10" s="253"/>
      <c r="AC10" s="279"/>
      <c r="AD10" s="282"/>
      <c r="AE10" s="253"/>
      <c r="AG10" s="253"/>
      <c r="AH10" s="17"/>
      <c r="AI10" s="253"/>
    </row>
    <row r="11" spans="2:35" s="21" customFormat="1" ht="12.75" customHeight="1" thickBot="1" x14ac:dyDescent="0.3">
      <c r="B11" s="261"/>
      <c r="C11" s="264"/>
      <c r="D11" s="264"/>
      <c r="E11" s="264"/>
      <c r="F11" s="264"/>
      <c r="G11" s="264"/>
      <c r="H11" s="264"/>
      <c r="I11" s="271"/>
      <c r="J11" s="271"/>
      <c r="K11" s="271"/>
      <c r="L11" s="27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4"/>
      <c r="Y11" s="277"/>
      <c r="Z11" s="277"/>
      <c r="AA11" s="17"/>
      <c r="AB11" s="254"/>
      <c r="AC11" s="280"/>
      <c r="AD11" s="283"/>
      <c r="AE11" s="254"/>
      <c r="AG11" s="268"/>
      <c r="AH11" s="17"/>
      <c r="AI11" s="25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>
        <v>1836</v>
      </c>
      <c r="N13" s="51"/>
      <c r="O13" s="51"/>
      <c r="P13" s="52" t="str">
        <f t="shared" ref="P13:P68" si="5">IF(M13&amp;N13="","",ROUND(((M13+N13)/G13),1)&amp;" pallets")</f>
        <v>17 pallets</v>
      </c>
      <c r="Q13" s="53">
        <f t="shared" ref="Q13:Q70" si="6">(J13*M13)+(K13*N13)+(O13*L13)</f>
        <v>203796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>
        <v>126</v>
      </c>
      <c r="G14" s="47">
        <v>63</v>
      </c>
      <c r="H14" s="64" t="str">
        <f>IF(F14="","",(ROUND((F14/G14),1)&amp;" pallets"))</f>
        <v>2 pallets</v>
      </c>
      <c r="I14" s="49">
        <f t="shared" si="4"/>
        <v>130158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115038</v>
      </c>
      <c r="Y14" s="57">
        <f t="shared" si="0"/>
        <v>3914.82</v>
      </c>
      <c r="Z14" s="57">
        <f t="shared" si="8"/>
        <v>252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1620</v>
      </c>
      <c r="G16" s="47">
        <v>108</v>
      </c>
      <c r="H16" s="64"/>
      <c r="I16" s="49">
        <f t="shared" si="4"/>
        <v>1193940</v>
      </c>
      <c r="J16" s="50">
        <v>111</v>
      </c>
      <c r="K16" s="65"/>
      <c r="L16" s="50">
        <v>4.5</v>
      </c>
      <c r="M16" s="51"/>
      <c r="N16" s="193"/>
      <c r="O16" s="51"/>
      <c r="P16" s="52" t="str">
        <f t="shared" si="5"/>
        <v/>
      </c>
      <c r="Q16" s="53">
        <f t="shared" si="6"/>
        <v>0</v>
      </c>
      <c r="S16" s="54"/>
      <c r="T16" s="67"/>
      <c r="U16" s="55"/>
      <c r="X16" s="56">
        <f t="shared" si="7"/>
        <v>1014120</v>
      </c>
      <c r="Y16" s="57">
        <f>F16*AI16</f>
        <v>46396.800000000003</v>
      </c>
      <c r="Z16" s="57">
        <f>IF($U$6="x",(F16*2),"")</f>
        <v>3240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58" t="s">
        <v>101</v>
      </c>
      <c r="C71" s="258"/>
      <c r="D71" s="258"/>
      <c r="E71" s="258"/>
      <c r="F71" s="258"/>
      <c r="G71" s="25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5" t="str">
        <f>ROUND((((M12+N12+M30+M57+M58+M59+M60+M61+N57)/72+(M13+N13+M16+M18)/108+(M15+N15)/96+SUM(M14,M19:M29,M31:M32,M50,N14)/63)),1)&amp;" pallets"</f>
        <v>17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8">
        <f>SUM(I12:I70)</f>
        <v>1324098</v>
      </c>
      <c r="G73" s="238"/>
      <c r="H73" s="238"/>
      <c r="I73" s="239"/>
      <c r="J73" s="158"/>
      <c r="K73" s="158"/>
      <c r="L73" s="158"/>
      <c r="M73" s="250" t="s">
        <v>103</v>
      </c>
      <c r="N73" s="251"/>
      <c r="O73" s="238">
        <f>SUM(Q12:Q70)</f>
        <v>203796</v>
      </c>
      <c r="P73" s="238"/>
      <c r="Q73" s="239"/>
      <c r="R73" s="152"/>
      <c r="S73" s="159" t="s">
        <v>104</v>
      </c>
      <c r="T73" s="243">
        <f>SUM(Y12:Y68)</f>
        <v>50311.62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8">
        <f>SUM(I14:I72)</f>
        <v>1324098</v>
      </c>
      <c r="G75" s="238"/>
      <c r="H75" s="238"/>
      <c r="I75" s="239"/>
      <c r="J75" s="158"/>
      <c r="K75" s="158"/>
      <c r="L75" s="158"/>
      <c r="M75" s="250" t="s">
        <v>103</v>
      </c>
      <c r="N75" s="251"/>
      <c r="O75" s="238">
        <f>SUM(Q14:Q72)</f>
        <v>0</v>
      </c>
      <c r="P75" s="238"/>
      <c r="Q75" s="239"/>
      <c r="R75" s="152"/>
      <c r="S75" s="159" t="s">
        <v>129</v>
      </c>
      <c r="T75" s="243">
        <f>SUM(Z12:Z70)</f>
        <v>3492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8">
        <f>IF(U7&gt;0,"",(F73-O73-T79-P79+125.5))</f>
        <v>1066623.8799999999</v>
      </c>
      <c r="G77" s="238"/>
      <c r="H77" s="238"/>
      <c r="I77" s="239"/>
      <c r="J77" s="164"/>
      <c r="K77" s="164"/>
      <c r="L77" s="164"/>
      <c r="M77" s="240" t="s">
        <v>106</v>
      </c>
      <c r="N77" s="240"/>
      <c r="O77" s="168" t="s">
        <v>107</v>
      </c>
      <c r="P77" s="241"/>
      <c r="Q77" s="242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4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8"/>
      <c r="G79" s="238"/>
      <c r="H79" s="238"/>
      <c r="I79" s="239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41"/>
      <c r="Q79" s="242"/>
      <c r="R79" s="152"/>
      <c r="S79" s="159" t="s">
        <v>112</v>
      </c>
      <c r="T79" s="243">
        <f>T77+T73+T75</f>
        <v>53803.62</v>
      </c>
      <c r="U79" s="244"/>
      <c r="V79" s="160"/>
      <c r="W79" s="24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5" t="s">
        <v>113</v>
      </c>
      <c r="C81" s="216"/>
      <c r="D81" s="216"/>
      <c r="E81" s="216"/>
      <c r="F81" s="216"/>
      <c r="G81" s="216"/>
      <c r="H81" s="217"/>
      <c r="I81" s="224" t="s">
        <v>114</v>
      </c>
      <c r="J81" s="171"/>
      <c r="K81" s="171"/>
      <c r="L81" s="171"/>
      <c r="M81" s="226"/>
      <c r="N81" s="229" t="s">
        <v>115</v>
      </c>
      <c r="O81" s="232"/>
      <c r="P81" s="226"/>
      <c r="Q81" s="209" t="s">
        <v>116</v>
      </c>
      <c r="R81" s="235"/>
      <c r="S81" s="206"/>
      <c r="T81" s="209" t="s">
        <v>117</v>
      </c>
      <c r="U81" s="212"/>
    </row>
    <row r="82" spans="2:21" ht="15" customHeight="1" x14ac:dyDescent="0.25">
      <c r="B82" s="218"/>
      <c r="C82" s="219"/>
      <c r="D82" s="219"/>
      <c r="E82" s="219"/>
      <c r="F82" s="219"/>
      <c r="G82" s="219"/>
      <c r="H82" s="220"/>
      <c r="I82" s="203"/>
      <c r="J82" s="2"/>
      <c r="K82" s="2"/>
      <c r="L82" s="2"/>
      <c r="M82" s="227"/>
      <c r="N82" s="230"/>
      <c r="O82" s="233"/>
      <c r="P82" s="227"/>
      <c r="Q82" s="210"/>
      <c r="R82" s="236"/>
      <c r="S82" s="207"/>
      <c r="T82" s="210"/>
      <c r="U82" s="213"/>
    </row>
    <row r="83" spans="2:21" ht="15.75" customHeight="1" thickBot="1" x14ac:dyDescent="0.3">
      <c r="B83" s="221"/>
      <c r="C83" s="222"/>
      <c r="D83" s="222"/>
      <c r="E83" s="222"/>
      <c r="F83" s="222"/>
      <c r="G83" s="222"/>
      <c r="H83" s="223"/>
      <c r="I83" s="225"/>
      <c r="J83" s="172"/>
      <c r="K83" s="172"/>
      <c r="L83" s="172"/>
      <c r="M83" s="228"/>
      <c r="N83" s="231"/>
      <c r="O83" s="234"/>
      <c r="P83" s="228"/>
      <c r="Q83" s="211"/>
      <c r="R83" s="237"/>
      <c r="S83" s="208"/>
      <c r="T83" s="211"/>
      <c r="U83" s="21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7" t="s">
        <v>133</v>
      </c>
      <c r="C88" s="198"/>
      <c r="D88" s="198"/>
      <c r="E88" s="198"/>
      <c r="F88" s="198"/>
      <c r="G88" s="198"/>
      <c r="H88" s="198"/>
      <c r="I88" s="199"/>
      <c r="J88" s="185"/>
      <c r="K88" s="185"/>
      <c r="L88" s="185"/>
      <c r="M88" s="197"/>
      <c r="N88" s="198"/>
      <c r="O88" s="198"/>
      <c r="P88" s="198"/>
      <c r="Q88" s="199"/>
      <c r="R88" s="187"/>
      <c r="S88" s="188"/>
      <c r="T88" s="188"/>
      <c r="U88" s="189"/>
    </row>
    <row r="89" spans="2:21" ht="18" x14ac:dyDescent="0.25">
      <c r="B89" s="200" t="s">
        <v>122</v>
      </c>
      <c r="C89" s="201"/>
      <c r="D89" s="201"/>
      <c r="E89" s="201"/>
      <c r="F89" s="201"/>
      <c r="G89" s="201"/>
      <c r="H89" s="201"/>
      <c r="I89" s="202"/>
      <c r="M89" s="200" t="s">
        <v>122</v>
      </c>
      <c r="N89" s="201"/>
      <c r="O89" s="201"/>
      <c r="P89" s="201"/>
      <c r="Q89" s="202"/>
      <c r="R89" s="203" t="s">
        <v>123</v>
      </c>
      <c r="S89" s="204"/>
      <c r="T89" s="204"/>
      <c r="U89" s="20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7" t="s">
        <v>132</v>
      </c>
      <c r="C93" s="198"/>
      <c r="D93" s="198"/>
      <c r="E93" s="198"/>
      <c r="F93" s="198"/>
      <c r="G93" s="198"/>
      <c r="H93" s="198"/>
      <c r="I93" s="19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0" t="s">
        <v>126</v>
      </c>
      <c r="C94" s="201"/>
      <c r="D94" s="201"/>
      <c r="E94" s="201"/>
      <c r="F94" s="201"/>
      <c r="G94" s="201"/>
      <c r="H94" s="201"/>
      <c r="I94" s="202"/>
      <c r="M94" s="179"/>
      <c r="Q94" s="180"/>
      <c r="R94" s="203" t="s">
        <v>127</v>
      </c>
      <c r="S94" s="204"/>
      <c r="T94" s="204"/>
      <c r="U94" s="20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M10:Q10"/>
    <mergeCell ref="F2:S2"/>
    <mergeCell ref="W2:W4"/>
    <mergeCell ref="F4:M4"/>
    <mergeCell ref="T4:U4"/>
    <mergeCell ref="F6:M6"/>
    <mergeCell ref="W6:W7"/>
    <mergeCell ref="F7:M7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B9:B11"/>
    <mergeCell ref="C9:C11"/>
    <mergeCell ref="D9:D11"/>
    <mergeCell ref="E9:E11"/>
    <mergeCell ref="F9:Q9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8CC6-5BF8-4A94-93EF-36B69DA16F74}">
  <sheetPr>
    <tabColor rgb="FF00B050"/>
    <pageSetUpPr fitToPage="1"/>
  </sheetPr>
  <dimension ref="A1:AJ100"/>
  <sheetViews>
    <sheetView showGridLines="0" tabSelected="1" topLeftCell="A65" zoomScale="85" zoomScaleNormal="85" workbookViewId="0">
      <pane xSplit="2" topLeftCell="F1" activePane="topRight" state="frozen"/>
      <selection activeCell="N14" sqref="N14"/>
      <selection pane="topRight" activeCell="P80" sqref="P80"/>
    </sheetView>
  </sheetViews>
  <sheetFormatPr defaultColWidth="0" defaultRowHeight="0" customHeight="1" zeroHeight="1" x14ac:dyDescent="0.25"/>
  <cols>
    <col min="1" max="1" width="2.7109375" style="2" customWidth="1"/>
    <col min="2" max="2" width="21.85546875" style="2" customWidth="1"/>
    <col min="3" max="5" width="11.7109375" style="2" hidden="1" customWidth="1"/>
    <col min="6" max="6" width="16.140625" style="2" customWidth="1"/>
    <col min="7" max="7" width="18.7109375" style="2" hidden="1" customWidth="1"/>
    <col min="8" max="8" width="24.42578125" style="2" customWidth="1"/>
    <col min="9" max="9" width="17.5703125" style="3" hidden="1" customWidth="1"/>
    <col min="10" max="12" width="18.7109375" style="3" hidden="1" customWidth="1"/>
    <col min="13" max="13" width="18.7109375" style="2" customWidth="1"/>
    <col min="14" max="14" width="19.5703125" style="2" customWidth="1"/>
    <col min="15" max="15" width="24.140625" style="2" customWidth="1"/>
    <col min="16" max="16" width="18.7109375" style="2" customWidth="1"/>
    <col min="17" max="17" width="18.7109375" style="3" customWidth="1"/>
    <col min="18" max="18" width="2.140625" style="2" customWidth="1"/>
    <col min="19" max="21" width="18.7109375" style="2" customWidth="1"/>
    <col min="22" max="22" width="2.7109375" style="2" customWidth="1"/>
    <col min="23" max="23" width="45.5703125" style="2" customWidth="1"/>
    <col min="24" max="24" width="23" style="2" bestFit="1" customWidth="1"/>
    <col min="25" max="26" width="18.7109375" style="2" customWidth="1"/>
    <col min="27" max="27" width="1.7109375" style="2" customWidth="1"/>
    <col min="28" max="31" width="14.140625" style="2" customWidth="1"/>
    <col min="32" max="32" width="1.5703125" style="2" customWidth="1"/>
    <col min="33" max="33" width="14.140625" style="2" customWidth="1"/>
    <col min="34" max="34" width="1.7109375" style="2" customWidth="1"/>
    <col min="35" max="35" width="14.140625" style="2" customWidth="1"/>
    <col min="36" max="36" width="0" style="2" hidden="1" customWidth="1"/>
    <col min="37" max="16384" width="10.28515625" style="2" hidden="1"/>
  </cols>
  <sheetData>
    <row r="1" spans="2:35" ht="12.75" customHeight="1" thickBot="1" x14ac:dyDescent="0.3">
      <c r="B1" s="1"/>
      <c r="C1" s="1"/>
      <c r="D1" s="1"/>
      <c r="E1" s="1"/>
      <c r="AB1" s="4">
        <v>5.0599999999999996</v>
      </c>
      <c r="AD1" s="4">
        <v>0.31</v>
      </c>
      <c r="AE1" s="4">
        <v>320</v>
      </c>
    </row>
    <row r="2" spans="2:35" ht="42" customHeight="1" x14ac:dyDescent="0.25">
      <c r="B2" s="5" t="s">
        <v>0</v>
      </c>
      <c r="C2" s="5"/>
      <c r="D2" s="5"/>
      <c r="E2" s="5"/>
      <c r="F2" s="287" t="s">
        <v>130</v>
      </c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6" t="s">
        <v>1</v>
      </c>
      <c r="U2" s="7"/>
      <c r="W2" s="245" t="s">
        <v>2</v>
      </c>
      <c r="AB2" s="4">
        <v>5.76</v>
      </c>
      <c r="AD2" s="4">
        <v>0.31</v>
      </c>
      <c r="AE2" s="4">
        <v>330</v>
      </c>
    </row>
    <row r="3" spans="2:35" ht="12.75" customHeight="1" x14ac:dyDescent="0.25">
      <c r="B3" s="5"/>
      <c r="C3" s="5"/>
      <c r="D3" s="5"/>
      <c r="E3" s="5"/>
      <c r="W3" s="246"/>
      <c r="AB3" s="4">
        <v>3.79</v>
      </c>
      <c r="AD3" s="4">
        <v>0.31</v>
      </c>
      <c r="AE3" s="4">
        <v>500</v>
      </c>
    </row>
    <row r="4" spans="2:35" ht="22.5" customHeight="1" thickBot="1" x14ac:dyDescent="0.3">
      <c r="B4" s="5" t="s">
        <v>3</v>
      </c>
      <c r="C4" s="5"/>
      <c r="D4" s="5"/>
      <c r="E4" s="5"/>
      <c r="F4" s="288"/>
      <c r="G4" s="288"/>
      <c r="H4" s="288"/>
      <c r="I4" s="288"/>
      <c r="J4" s="288"/>
      <c r="K4" s="288"/>
      <c r="L4" s="288"/>
      <c r="M4" s="288"/>
      <c r="S4" s="2" t="s">
        <v>4</v>
      </c>
      <c r="T4" s="289"/>
      <c r="U4" s="289"/>
      <c r="W4" s="247"/>
      <c r="AB4" s="4">
        <v>3.33</v>
      </c>
      <c r="AD4" s="4">
        <v>0.31</v>
      </c>
      <c r="AE4" s="4">
        <v>1000</v>
      </c>
    </row>
    <row r="5" spans="2:35" ht="4.5" customHeight="1" thickBot="1" x14ac:dyDescent="0.3">
      <c r="B5" s="8"/>
      <c r="C5" s="8"/>
      <c r="D5" s="8"/>
      <c r="E5" s="8"/>
      <c r="F5" s="8"/>
      <c r="G5" s="8"/>
      <c r="H5" s="8"/>
      <c r="I5" s="9"/>
      <c r="J5" s="9"/>
      <c r="K5" s="9"/>
      <c r="L5" s="9"/>
      <c r="M5" s="8"/>
      <c r="N5" s="8"/>
      <c r="O5" s="8"/>
      <c r="P5" s="8"/>
      <c r="Q5" s="9"/>
      <c r="S5" s="8"/>
      <c r="T5" s="8"/>
      <c r="U5" s="8"/>
      <c r="W5" s="10"/>
      <c r="AB5" s="4"/>
      <c r="AD5" s="4">
        <v>0.31</v>
      </c>
    </row>
    <row r="6" spans="2:35" ht="22.5" customHeight="1" x14ac:dyDescent="0.25">
      <c r="B6" s="2" t="s">
        <v>5</v>
      </c>
      <c r="F6" s="290"/>
      <c r="G6" s="290"/>
      <c r="H6" s="290"/>
      <c r="I6" s="290"/>
      <c r="J6" s="290"/>
      <c r="K6" s="290"/>
      <c r="L6" s="290"/>
      <c r="M6" s="290"/>
      <c r="S6" s="11" t="s">
        <v>6</v>
      </c>
      <c r="T6" s="196" t="s">
        <v>7</v>
      </c>
      <c r="U6" s="12" t="s">
        <v>131</v>
      </c>
      <c r="W6" s="245" t="s">
        <v>8</v>
      </c>
      <c r="AB6" s="4">
        <v>1.85</v>
      </c>
      <c r="AD6" s="4">
        <v>0.31</v>
      </c>
      <c r="AE6" s="11" t="s">
        <v>9</v>
      </c>
    </row>
    <row r="7" spans="2:35" ht="22.5" customHeight="1" thickBot="1" x14ac:dyDescent="0.3">
      <c r="B7" s="2" t="s">
        <v>10</v>
      </c>
      <c r="C7" s="13"/>
      <c r="D7" s="13"/>
      <c r="E7" s="13"/>
      <c r="F7" s="290"/>
      <c r="G7" s="290"/>
      <c r="H7" s="290"/>
      <c r="I7" s="290"/>
      <c r="J7" s="290"/>
      <c r="K7" s="290"/>
      <c r="L7" s="290"/>
      <c r="M7" s="290"/>
      <c r="N7" s="14"/>
      <c r="O7" s="14"/>
      <c r="P7" s="14"/>
      <c r="Q7" s="15"/>
      <c r="S7" s="14"/>
      <c r="T7" s="196" t="s">
        <v>11</v>
      </c>
      <c r="U7" s="12"/>
      <c r="W7" s="247"/>
      <c r="AB7" s="4">
        <v>3.46</v>
      </c>
      <c r="AD7" s="2">
        <v>0.31</v>
      </c>
      <c r="AE7" s="11" t="s">
        <v>12</v>
      </c>
    </row>
    <row r="8" spans="2:35" ht="12.75" customHeight="1" thickBot="1" x14ac:dyDescent="0.3">
      <c r="B8" s="8"/>
      <c r="C8" s="8"/>
      <c r="D8" s="8"/>
      <c r="E8" s="8"/>
      <c r="F8" s="8"/>
      <c r="G8" s="8"/>
      <c r="H8" s="8"/>
      <c r="I8" s="9"/>
      <c r="J8" s="9"/>
      <c r="K8" s="9"/>
      <c r="L8" s="9"/>
      <c r="M8" s="8"/>
      <c r="N8" s="8"/>
      <c r="O8" s="8"/>
      <c r="P8" s="8"/>
      <c r="Q8" s="9"/>
      <c r="S8" s="8"/>
      <c r="T8" s="8"/>
      <c r="U8" s="8"/>
      <c r="AB8" s="2">
        <v>4.45</v>
      </c>
      <c r="AD8" s="2">
        <v>0.31</v>
      </c>
      <c r="AE8" s="11" t="s">
        <v>13</v>
      </c>
    </row>
    <row r="9" spans="2:35" s="16" customFormat="1" ht="20.25" x14ac:dyDescent="0.25">
      <c r="B9" s="259" t="s">
        <v>14</v>
      </c>
      <c r="C9" s="262" t="s">
        <v>15</v>
      </c>
      <c r="D9" s="262" t="s">
        <v>16</v>
      </c>
      <c r="E9" s="262" t="s">
        <v>17</v>
      </c>
      <c r="F9" s="265" t="s">
        <v>18</v>
      </c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7"/>
      <c r="S9" s="265" t="s">
        <v>19</v>
      </c>
      <c r="T9" s="266"/>
      <c r="U9" s="267"/>
      <c r="X9" s="272" t="s">
        <v>20</v>
      </c>
      <c r="Y9" s="275" t="s">
        <v>21</v>
      </c>
      <c r="Z9" s="275" t="s">
        <v>128</v>
      </c>
      <c r="AA9" s="17"/>
      <c r="AB9" s="252" t="s">
        <v>22</v>
      </c>
      <c r="AC9" s="278" t="s">
        <v>23</v>
      </c>
      <c r="AD9" s="281" t="s">
        <v>24</v>
      </c>
      <c r="AE9" s="252" t="s">
        <v>25</v>
      </c>
      <c r="AG9" s="252" t="s">
        <v>26</v>
      </c>
      <c r="AH9" s="17"/>
      <c r="AI9" s="252" t="s">
        <v>27</v>
      </c>
    </row>
    <row r="10" spans="2:35" s="16" customFormat="1" ht="20.25" customHeight="1" x14ac:dyDescent="0.25">
      <c r="B10" s="260"/>
      <c r="C10" s="263"/>
      <c r="D10" s="263"/>
      <c r="E10" s="263"/>
      <c r="F10" s="269" t="s">
        <v>28</v>
      </c>
      <c r="G10" s="269" t="s">
        <v>29</v>
      </c>
      <c r="H10" s="269" t="s">
        <v>30</v>
      </c>
      <c r="I10" s="270" t="s">
        <v>31</v>
      </c>
      <c r="J10" s="270" t="s">
        <v>32</v>
      </c>
      <c r="K10" s="270" t="s">
        <v>33</v>
      </c>
      <c r="L10" s="270" t="s">
        <v>34</v>
      </c>
      <c r="M10" s="284" t="s">
        <v>35</v>
      </c>
      <c r="N10" s="285"/>
      <c r="O10" s="285"/>
      <c r="P10" s="285"/>
      <c r="Q10" s="286"/>
      <c r="S10" s="255" t="s">
        <v>36</v>
      </c>
      <c r="T10" s="256"/>
      <c r="U10" s="257"/>
      <c r="X10" s="273"/>
      <c r="Y10" s="276"/>
      <c r="Z10" s="276"/>
      <c r="AA10" s="17"/>
      <c r="AB10" s="253"/>
      <c r="AC10" s="279"/>
      <c r="AD10" s="282"/>
      <c r="AE10" s="253"/>
      <c r="AG10" s="253"/>
      <c r="AH10" s="17"/>
      <c r="AI10" s="253"/>
    </row>
    <row r="11" spans="2:35" s="21" customFormat="1" ht="12.75" customHeight="1" thickBot="1" x14ac:dyDescent="0.3">
      <c r="B11" s="261"/>
      <c r="C11" s="264"/>
      <c r="D11" s="264"/>
      <c r="E11" s="264"/>
      <c r="F11" s="264"/>
      <c r="G11" s="264"/>
      <c r="H11" s="264"/>
      <c r="I11" s="271"/>
      <c r="J11" s="271"/>
      <c r="K11" s="271"/>
      <c r="L11" s="271"/>
      <c r="M11" s="18" t="s">
        <v>37</v>
      </c>
      <c r="N11" s="18" t="s">
        <v>38</v>
      </c>
      <c r="O11" s="18" t="s">
        <v>39</v>
      </c>
      <c r="P11" s="19" t="s">
        <v>40</v>
      </c>
      <c r="Q11" s="20" t="s">
        <v>41</v>
      </c>
      <c r="S11" s="18" t="s">
        <v>37</v>
      </c>
      <c r="T11" s="18" t="s">
        <v>38</v>
      </c>
      <c r="U11" s="22" t="s">
        <v>39</v>
      </c>
      <c r="X11" s="274"/>
      <c r="Y11" s="277"/>
      <c r="Z11" s="277"/>
      <c r="AA11" s="17"/>
      <c r="AB11" s="254"/>
      <c r="AC11" s="280"/>
      <c r="AD11" s="283"/>
      <c r="AE11" s="254"/>
      <c r="AG11" s="268"/>
      <c r="AH11" s="17"/>
      <c r="AI11" s="254"/>
    </row>
    <row r="12" spans="2:35" s="21" customFormat="1" ht="32.1" customHeight="1" x14ac:dyDescent="0.25">
      <c r="B12" s="23" t="s">
        <v>42</v>
      </c>
      <c r="C12" s="24">
        <v>852</v>
      </c>
      <c r="D12" s="24">
        <v>120</v>
      </c>
      <c r="E12" s="24">
        <f>C12+D12</f>
        <v>972</v>
      </c>
      <c r="F12" s="25"/>
      <c r="G12" s="26">
        <v>72</v>
      </c>
      <c r="H12" s="27" t="str">
        <f>IF(F12="","",(ROUND((F12/G12),1)&amp;" pallets"))</f>
        <v/>
      </c>
      <c r="I12" s="28">
        <f>E12*F12</f>
        <v>0</v>
      </c>
      <c r="J12" s="29">
        <v>120</v>
      </c>
      <c r="K12" s="29">
        <v>84</v>
      </c>
      <c r="L12" s="29">
        <v>1.5</v>
      </c>
      <c r="M12" s="30"/>
      <c r="N12" s="30"/>
      <c r="O12" s="30"/>
      <c r="P12" s="31" t="str">
        <f>IF(M12&amp;N12="","",ROUND(((M12+N12)/G12),1)&amp;" pallets")</f>
        <v/>
      </c>
      <c r="Q12" s="32">
        <f>(J12*M12)+(K12*N12)+(O12*L12)</f>
        <v>0</v>
      </c>
      <c r="S12" s="33"/>
      <c r="T12" s="33"/>
      <c r="U12" s="34"/>
      <c r="X12" s="35">
        <f>F12*C12</f>
        <v>0</v>
      </c>
      <c r="Y12" s="36">
        <f t="shared" ref="Y12:Y68" si="0">F12*AI12</f>
        <v>0</v>
      </c>
      <c r="Z12" s="36">
        <f>IF($U$6="x",(F12*2),"")</f>
        <v>0</v>
      </c>
      <c r="AA12" s="37"/>
      <c r="AB12" s="38">
        <f>AB$1</f>
        <v>5.0599999999999996</v>
      </c>
      <c r="AC12" s="39">
        <f>AC$1</f>
        <v>0</v>
      </c>
      <c r="AD12" s="39">
        <f>AD$1</f>
        <v>0.31</v>
      </c>
      <c r="AE12" s="40">
        <f>AB12+AC12+AD12</f>
        <v>5.3699999999999992</v>
      </c>
      <c r="AF12" s="41"/>
      <c r="AG12" s="42">
        <v>25</v>
      </c>
      <c r="AH12" s="37"/>
      <c r="AI12" s="43">
        <f t="shared" ref="AI12:AI68" si="1">AG12+AE12</f>
        <v>30.369999999999997</v>
      </c>
    </row>
    <row r="13" spans="2:35" s="21" customFormat="1" ht="32.1" customHeight="1" x14ac:dyDescent="0.25">
      <c r="B13" s="44" t="s">
        <v>43</v>
      </c>
      <c r="C13" s="45">
        <v>596</v>
      </c>
      <c r="D13" s="45">
        <v>111</v>
      </c>
      <c r="E13" s="45">
        <f t="shared" ref="E13:E68" si="2">C13+D13</f>
        <v>707</v>
      </c>
      <c r="F13" s="46"/>
      <c r="G13" s="47">
        <v>108</v>
      </c>
      <c r="H13" s="48" t="str">
        <f t="shared" ref="H13" si="3">IF(F13="","",(ROUND((F13/G13),1)&amp;" pallets"))</f>
        <v/>
      </c>
      <c r="I13" s="49">
        <f t="shared" ref="I13:I70" si="4">E13*F13</f>
        <v>0</v>
      </c>
      <c r="J13" s="50">
        <v>111</v>
      </c>
      <c r="K13" s="50">
        <v>84</v>
      </c>
      <c r="L13" s="50">
        <v>4.5</v>
      </c>
      <c r="M13" s="51"/>
      <c r="N13" s="51"/>
      <c r="O13" s="51"/>
      <c r="P13" s="52" t="str">
        <f t="shared" ref="P13:P68" si="5">IF(M13&amp;N13="","",ROUND(((M13+N13)/G13),1)&amp;" pallets")</f>
        <v/>
      </c>
      <c r="Q13" s="53">
        <f t="shared" ref="Q13:Q70" si="6">(J13*M13)+(K13*N13)+(O13*L13)</f>
        <v>0</v>
      </c>
      <c r="S13" s="54"/>
      <c r="T13" s="54"/>
      <c r="U13" s="55"/>
      <c r="X13" s="56">
        <f t="shared" ref="X13:X68" si="7">F13*C13</f>
        <v>0</v>
      </c>
      <c r="Y13" s="57">
        <f>F13*AI13</f>
        <v>0</v>
      </c>
      <c r="Z13" s="57">
        <f t="shared" ref="Z13:Z68" si="8">IF($U$6="x",(F13*2),"")</f>
        <v>0</v>
      </c>
      <c r="AA13" s="37"/>
      <c r="AB13" s="58">
        <f>AB$4</f>
        <v>3.33</v>
      </c>
      <c r="AC13" s="59">
        <f>AC$4</f>
        <v>0</v>
      </c>
      <c r="AD13" s="59">
        <f>AD$4</f>
        <v>0.31</v>
      </c>
      <c r="AE13" s="60">
        <f t="shared" ref="AE13:AE68" si="9">AB13+AC13+AD13</f>
        <v>3.64</v>
      </c>
      <c r="AF13" s="61"/>
      <c r="AG13" s="62">
        <v>25</v>
      </c>
      <c r="AH13" s="37"/>
      <c r="AI13" s="63">
        <f t="shared" si="1"/>
        <v>28.64</v>
      </c>
    </row>
    <row r="14" spans="2:35" s="21" customFormat="1" ht="32.1" customHeight="1" x14ac:dyDescent="0.25">
      <c r="B14" s="44" t="s">
        <v>44</v>
      </c>
      <c r="C14" s="45">
        <v>913</v>
      </c>
      <c r="D14" s="45">
        <v>120</v>
      </c>
      <c r="E14" s="45">
        <f t="shared" si="2"/>
        <v>1033</v>
      </c>
      <c r="F14" s="46"/>
      <c r="G14" s="47">
        <v>63</v>
      </c>
      <c r="H14" s="64" t="str">
        <f>IF(F14="","",(ROUND((F14/G14),1)&amp;" pallets"))</f>
        <v/>
      </c>
      <c r="I14" s="49">
        <f t="shared" si="4"/>
        <v>0</v>
      </c>
      <c r="J14" s="50">
        <v>120</v>
      </c>
      <c r="K14" s="50">
        <v>84</v>
      </c>
      <c r="L14" s="50">
        <v>1.5</v>
      </c>
      <c r="M14" s="51"/>
      <c r="N14" s="51"/>
      <c r="O14" s="51"/>
      <c r="P14" s="52" t="str">
        <f t="shared" si="5"/>
        <v/>
      </c>
      <c r="Q14" s="53">
        <f t="shared" si="6"/>
        <v>0</v>
      </c>
      <c r="S14" s="54"/>
      <c r="T14" s="54"/>
      <c r="U14" s="55"/>
      <c r="X14" s="56">
        <f t="shared" si="7"/>
        <v>0</v>
      </c>
      <c r="Y14" s="57">
        <f t="shared" si="0"/>
        <v>0</v>
      </c>
      <c r="Z14" s="57">
        <f t="shared" si="8"/>
        <v>0</v>
      </c>
      <c r="AA14" s="37"/>
      <c r="AB14" s="58">
        <f>AB$2</f>
        <v>5.76</v>
      </c>
      <c r="AC14" s="59">
        <f>AC$2</f>
        <v>0</v>
      </c>
      <c r="AD14" s="59">
        <f>AD$2</f>
        <v>0.31</v>
      </c>
      <c r="AE14" s="60">
        <f t="shared" si="9"/>
        <v>6.0699999999999994</v>
      </c>
      <c r="AF14" s="61"/>
      <c r="AG14" s="62">
        <v>25</v>
      </c>
      <c r="AH14" s="37"/>
      <c r="AI14" s="63">
        <f t="shared" si="1"/>
        <v>31.07</v>
      </c>
    </row>
    <row r="15" spans="2:35" s="21" customFormat="1" ht="32.1" customHeight="1" x14ac:dyDescent="0.25">
      <c r="B15" s="44" t="s">
        <v>45</v>
      </c>
      <c r="C15" s="45">
        <v>614</v>
      </c>
      <c r="D15" s="45">
        <v>111</v>
      </c>
      <c r="E15" s="45">
        <f t="shared" si="2"/>
        <v>725</v>
      </c>
      <c r="F15" s="46"/>
      <c r="G15" s="47">
        <v>96</v>
      </c>
      <c r="H15" s="64"/>
      <c r="I15" s="49">
        <f t="shared" si="4"/>
        <v>0</v>
      </c>
      <c r="J15" s="50">
        <v>111</v>
      </c>
      <c r="K15" s="50">
        <v>84</v>
      </c>
      <c r="L15" s="50">
        <v>2.25</v>
      </c>
      <c r="M15" s="51"/>
      <c r="N15" s="51"/>
      <c r="O15" s="51"/>
      <c r="P15" s="52" t="str">
        <f t="shared" si="5"/>
        <v/>
      </c>
      <c r="Q15" s="53">
        <f t="shared" si="6"/>
        <v>0</v>
      </c>
      <c r="S15" s="54"/>
      <c r="T15" s="54"/>
      <c r="U15" s="55"/>
      <c r="X15" s="56">
        <f t="shared" si="7"/>
        <v>0</v>
      </c>
      <c r="Y15" s="57">
        <f>F15*AI15</f>
        <v>0</v>
      </c>
      <c r="Z15" s="57">
        <f t="shared" si="8"/>
        <v>0</v>
      </c>
      <c r="AA15" s="37"/>
      <c r="AB15" s="58">
        <f>AB$3</f>
        <v>3.79</v>
      </c>
      <c r="AC15" s="59">
        <f>AC$3</f>
        <v>0</v>
      </c>
      <c r="AD15" s="59">
        <f>AD$3</f>
        <v>0.31</v>
      </c>
      <c r="AE15" s="60">
        <f t="shared" si="9"/>
        <v>4.0999999999999996</v>
      </c>
      <c r="AF15" s="61"/>
      <c r="AG15" s="62">
        <v>25</v>
      </c>
      <c r="AH15" s="37"/>
      <c r="AI15" s="63">
        <f t="shared" si="1"/>
        <v>29.1</v>
      </c>
    </row>
    <row r="16" spans="2:35" s="21" customFormat="1" ht="32.1" customHeight="1" x14ac:dyDescent="0.25">
      <c r="B16" s="44" t="s">
        <v>46</v>
      </c>
      <c r="C16" s="45">
        <v>626</v>
      </c>
      <c r="D16" s="45">
        <v>111</v>
      </c>
      <c r="E16" s="45">
        <f t="shared" si="2"/>
        <v>737</v>
      </c>
      <c r="F16" s="46">
        <v>1836</v>
      </c>
      <c r="G16" s="47">
        <v>108</v>
      </c>
      <c r="H16" s="64"/>
      <c r="I16" s="49">
        <f t="shared" si="4"/>
        <v>1353132</v>
      </c>
      <c r="J16" s="50">
        <v>111</v>
      </c>
      <c r="K16" s="65"/>
      <c r="L16" s="50">
        <v>4.5</v>
      </c>
      <c r="M16" s="51">
        <f>1836+324</f>
        <v>2160</v>
      </c>
      <c r="N16" s="193"/>
      <c r="O16" s="51"/>
      <c r="P16" s="52" t="str">
        <f t="shared" si="5"/>
        <v>20 pallets</v>
      </c>
      <c r="Q16" s="53">
        <f t="shared" si="6"/>
        <v>239760</v>
      </c>
      <c r="S16" s="54"/>
      <c r="T16" s="67"/>
      <c r="U16" s="55"/>
      <c r="X16" s="56">
        <f t="shared" si="7"/>
        <v>1149336</v>
      </c>
      <c r="Y16" s="57">
        <f>F16*AI16</f>
        <v>52583.040000000001</v>
      </c>
      <c r="Z16" s="57">
        <f>IF($U$6="x",(F16*2),"")</f>
        <v>3672</v>
      </c>
      <c r="AA16" s="37"/>
      <c r="AB16" s="58">
        <f t="shared" ref="AB16:AD18" si="10">AB$4</f>
        <v>3.33</v>
      </c>
      <c r="AC16" s="59">
        <f t="shared" si="10"/>
        <v>0</v>
      </c>
      <c r="AD16" s="59">
        <f t="shared" si="10"/>
        <v>0.31</v>
      </c>
      <c r="AE16" s="60">
        <f t="shared" si="9"/>
        <v>3.64</v>
      </c>
      <c r="AF16" s="61"/>
      <c r="AG16" s="62">
        <v>25</v>
      </c>
      <c r="AH16" s="37"/>
      <c r="AI16" s="63">
        <f t="shared" si="1"/>
        <v>28.64</v>
      </c>
    </row>
    <row r="17" spans="2:35" s="21" customFormat="1" ht="32.1" customHeight="1" x14ac:dyDescent="0.25">
      <c r="B17" s="44" t="s">
        <v>47</v>
      </c>
      <c r="C17" s="45">
        <v>674</v>
      </c>
      <c r="D17" s="45">
        <v>111</v>
      </c>
      <c r="E17" s="45">
        <f t="shared" si="2"/>
        <v>785</v>
      </c>
      <c r="F17" s="46"/>
      <c r="G17" s="47">
        <v>108</v>
      </c>
      <c r="H17" s="64" t="str">
        <f t="shared" ref="H17:H68" si="11">IF(F17="","",(ROUND((F17/G17),1)&amp;" pallets"))</f>
        <v/>
      </c>
      <c r="I17" s="49">
        <f t="shared" si="4"/>
        <v>0</v>
      </c>
      <c r="J17" s="50">
        <v>111</v>
      </c>
      <c r="K17" s="65"/>
      <c r="L17" s="50">
        <v>4.5</v>
      </c>
      <c r="M17" s="51"/>
      <c r="N17" s="193"/>
      <c r="O17" s="51"/>
      <c r="P17" s="52" t="str">
        <f t="shared" si="5"/>
        <v/>
      </c>
      <c r="Q17" s="53">
        <f t="shared" si="6"/>
        <v>0</v>
      </c>
      <c r="S17" s="54"/>
      <c r="T17" s="67"/>
      <c r="U17" s="55"/>
      <c r="X17" s="56">
        <f t="shared" si="7"/>
        <v>0</v>
      </c>
      <c r="Y17" s="57">
        <f t="shared" si="0"/>
        <v>0</v>
      </c>
      <c r="Z17" s="57">
        <f t="shared" si="8"/>
        <v>0</v>
      </c>
      <c r="AA17" s="37"/>
      <c r="AB17" s="58">
        <f t="shared" si="10"/>
        <v>3.33</v>
      </c>
      <c r="AC17" s="59">
        <f t="shared" si="10"/>
        <v>0</v>
      </c>
      <c r="AD17" s="59">
        <f t="shared" si="10"/>
        <v>0.31</v>
      </c>
      <c r="AE17" s="60">
        <f t="shared" si="9"/>
        <v>3.64</v>
      </c>
      <c r="AF17" s="61"/>
      <c r="AG17" s="62">
        <v>25</v>
      </c>
      <c r="AH17" s="37"/>
      <c r="AI17" s="63">
        <f t="shared" si="1"/>
        <v>28.64</v>
      </c>
    </row>
    <row r="18" spans="2:35" s="21" customFormat="1" ht="32.1" customHeight="1" x14ac:dyDescent="0.25">
      <c r="B18" s="44" t="s">
        <v>48</v>
      </c>
      <c r="C18" s="45">
        <v>559</v>
      </c>
      <c r="D18" s="45">
        <v>111</v>
      </c>
      <c r="E18" s="45">
        <f t="shared" si="2"/>
        <v>670</v>
      </c>
      <c r="F18" s="46"/>
      <c r="G18" s="47">
        <v>108</v>
      </c>
      <c r="H18" s="64" t="str">
        <f t="shared" si="11"/>
        <v/>
      </c>
      <c r="I18" s="49">
        <f t="shared" si="4"/>
        <v>0</v>
      </c>
      <c r="J18" s="50">
        <v>111</v>
      </c>
      <c r="K18" s="65"/>
      <c r="L18" s="50">
        <v>4.5</v>
      </c>
      <c r="M18" s="51"/>
      <c r="N18" s="193"/>
      <c r="O18" s="51"/>
      <c r="P18" s="52" t="str">
        <f t="shared" si="5"/>
        <v/>
      </c>
      <c r="Q18" s="53">
        <f t="shared" si="6"/>
        <v>0</v>
      </c>
      <c r="S18" s="54"/>
      <c r="T18" s="67"/>
      <c r="U18" s="55"/>
      <c r="X18" s="56">
        <f t="shared" si="7"/>
        <v>0</v>
      </c>
      <c r="Y18" s="57">
        <f t="shared" si="0"/>
        <v>0</v>
      </c>
      <c r="Z18" s="57">
        <f t="shared" si="8"/>
        <v>0</v>
      </c>
      <c r="AA18" s="37"/>
      <c r="AB18" s="58">
        <f t="shared" si="10"/>
        <v>3.33</v>
      </c>
      <c r="AC18" s="59">
        <f t="shared" si="10"/>
        <v>0</v>
      </c>
      <c r="AD18" s="59">
        <f t="shared" si="10"/>
        <v>0.31</v>
      </c>
      <c r="AE18" s="60">
        <f t="shared" si="9"/>
        <v>3.64</v>
      </c>
      <c r="AF18" s="61"/>
      <c r="AG18" s="62">
        <v>25</v>
      </c>
      <c r="AH18" s="37"/>
      <c r="AI18" s="63">
        <f t="shared" si="1"/>
        <v>28.64</v>
      </c>
    </row>
    <row r="19" spans="2:35" s="21" customFormat="1" ht="32.1" customHeight="1" x14ac:dyDescent="0.25">
      <c r="B19" s="68" t="s">
        <v>49</v>
      </c>
      <c r="C19" s="69">
        <v>1005</v>
      </c>
      <c r="D19" s="69">
        <v>120</v>
      </c>
      <c r="E19" s="69">
        <f t="shared" si="2"/>
        <v>1125</v>
      </c>
      <c r="F19" s="70"/>
      <c r="G19" s="71">
        <v>63</v>
      </c>
      <c r="H19" s="72" t="str">
        <f t="shared" si="11"/>
        <v/>
      </c>
      <c r="I19" s="73">
        <f t="shared" si="4"/>
        <v>0</v>
      </c>
      <c r="J19" s="74">
        <v>120</v>
      </c>
      <c r="K19" s="75"/>
      <c r="L19" s="74">
        <v>1.5</v>
      </c>
      <c r="M19" s="76"/>
      <c r="N19" s="194"/>
      <c r="O19" s="76"/>
      <c r="P19" s="52" t="str">
        <f t="shared" si="5"/>
        <v/>
      </c>
      <c r="Q19" s="53">
        <f t="shared" si="6"/>
        <v>0</v>
      </c>
      <c r="S19" s="80"/>
      <c r="T19" s="81"/>
      <c r="U19" s="82"/>
      <c r="X19" s="56">
        <f>F19*C19</f>
        <v>0</v>
      </c>
      <c r="Y19" s="57">
        <f>F19*AI19</f>
        <v>0</v>
      </c>
      <c r="Z19" s="57">
        <f t="shared" si="8"/>
        <v>0</v>
      </c>
      <c r="AA19" s="37"/>
      <c r="AB19" s="58">
        <f t="shared" ref="AB19:AD29" si="12">AB$2</f>
        <v>5.76</v>
      </c>
      <c r="AC19" s="59">
        <f t="shared" si="12"/>
        <v>0</v>
      </c>
      <c r="AD19" s="59">
        <f t="shared" si="12"/>
        <v>0.31</v>
      </c>
      <c r="AE19" s="60">
        <f t="shared" si="9"/>
        <v>6.0699999999999994</v>
      </c>
      <c r="AF19" s="61"/>
      <c r="AG19" s="62">
        <v>25</v>
      </c>
      <c r="AH19" s="37"/>
      <c r="AI19" s="83">
        <f t="shared" si="1"/>
        <v>31.07</v>
      </c>
    </row>
    <row r="20" spans="2:35" s="21" customFormat="1" ht="32.1" customHeight="1" x14ac:dyDescent="0.25">
      <c r="B20" s="44" t="s">
        <v>50</v>
      </c>
      <c r="C20" s="45">
        <v>832</v>
      </c>
      <c r="D20" s="45">
        <v>120</v>
      </c>
      <c r="E20" s="45">
        <f t="shared" si="2"/>
        <v>952</v>
      </c>
      <c r="F20" s="46"/>
      <c r="G20" s="47">
        <v>63</v>
      </c>
      <c r="H20" s="64" t="str">
        <f t="shared" si="11"/>
        <v/>
      </c>
      <c r="I20" s="49">
        <f t="shared" si="4"/>
        <v>0</v>
      </c>
      <c r="J20" s="50">
        <v>120</v>
      </c>
      <c r="K20" s="65"/>
      <c r="L20" s="50">
        <v>1.5</v>
      </c>
      <c r="M20" s="51"/>
      <c r="N20" s="66"/>
      <c r="O20" s="51"/>
      <c r="P20" s="52" t="str">
        <f t="shared" si="5"/>
        <v/>
      </c>
      <c r="Q20" s="53">
        <f t="shared" si="6"/>
        <v>0</v>
      </c>
      <c r="S20" s="54"/>
      <c r="T20" s="67"/>
      <c r="U20" s="55"/>
      <c r="X20" s="56">
        <f t="shared" si="7"/>
        <v>0</v>
      </c>
      <c r="Y20" s="57">
        <f t="shared" si="0"/>
        <v>0</v>
      </c>
      <c r="Z20" s="57">
        <f t="shared" si="8"/>
        <v>0</v>
      </c>
      <c r="AA20" s="37"/>
      <c r="AB20" s="58">
        <f t="shared" si="12"/>
        <v>5.76</v>
      </c>
      <c r="AC20" s="59">
        <f t="shared" si="12"/>
        <v>0</v>
      </c>
      <c r="AD20" s="59">
        <f t="shared" si="12"/>
        <v>0.31</v>
      </c>
      <c r="AE20" s="60">
        <f t="shared" si="9"/>
        <v>6.0699999999999994</v>
      </c>
      <c r="AF20" s="61"/>
      <c r="AG20" s="62">
        <v>25</v>
      </c>
      <c r="AH20" s="37"/>
      <c r="AI20" s="63">
        <f t="shared" si="1"/>
        <v>31.07</v>
      </c>
    </row>
    <row r="21" spans="2:35" s="21" customFormat="1" ht="32.1" customHeight="1" x14ac:dyDescent="0.25">
      <c r="B21" s="68" t="s">
        <v>51</v>
      </c>
      <c r="C21" s="69">
        <v>832</v>
      </c>
      <c r="D21" s="69">
        <v>120</v>
      </c>
      <c r="E21" s="69">
        <f t="shared" si="2"/>
        <v>952</v>
      </c>
      <c r="F21" s="70"/>
      <c r="G21" s="71">
        <v>63</v>
      </c>
      <c r="H21" s="72" t="str">
        <f t="shared" si="11"/>
        <v/>
      </c>
      <c r="I21" s="73">
        <f t="shared" si="4"/>
        <v>0</v>
      </c>
      <c r="J21" s="74">
        <v>120</v>
      </c>
      <c r="K21" s="75"/>
      <c r="L21" s="74">
        <v>1.5</v>
      </c>
      <c r="M21" s="76"/>
      <c r="N21" s="77"/>
      <c r="O21" s="76"/>
      <c r="P21" s="78" t="str">
        <f t="shared" si="5"/>
        <v/>
      </c>
      <c r="Q21" s="79">
        <f t="shared" si="6"/>
        <v>0</v>
      </c>
      <c r="S21" s="80"/>
      <c r="T21" s="81"/>
      <c r="U21" s="82"/>
      <c r="X21" s="56">
        <f t="shared" si="7"/>
        <v>0</v>
      </c>
      <c r="Y21" s="57">
        <f t="shared" si="0"/>
        <v>0</v>
      </c>
      <c r="Z21" s="57">
        <f t="shared" si="8"/>
        <v>0</v>
      </c>
      <c r="AA21" s="37"/>
      <c r="AB21" s="58">
        <f t="shared" si="12"/>
        <v>5.76</v>
      </c>
      <c r="AC21" s="59">
        <f t="shared" si="12"/>
        <v>0</v>
      </c>
      <c r="AD21" s="59">
        <f t="shared" si="12"/>
        <v>0.31</v>
      </c>
      <c r="AE21" s="60">
        <f t="shared" si="9"/>
        <v>6.0699999999999994</v>
      </c>
      <c r="AF21" s="61"/>
      <c r="AG21" s="62">
        <v>25</v>
      </c>
      <c r="AH21" s="37"/>
      <c r="AI21" s="83">
        <f t="shared" si="1"/>
        <v>31.07</v>
      </c>
    </row>
    <row r="22" spans="2:35" s="21" customFormat="1" ht="32.1" customHeight="1" x14ac:dyDescent="0.25">
      <c r="B22" s="23" t="s">
        <v>52</v>
      </c>
      <c r="C22" s="24">
        <v>832</v>
      </c>
      <c r="D22" s="24">
        <v>120</v>
      </c>
      <c r="E22" s="24">
        <f>C22+D22</f>
        <v>952</v>
      </c>
      <c r="F22" s="46"/>
      <c r="G22" s="47">
        <v>63</v>
      </c>
      <c r="H22" s="64" t="str">
        <f>IF(F22="","",(ROUND((F22/G22),1)&amp;" pallets"))</f>
        <v/>
      </c>
      <c r="I22" s="49">
        <f>E22*F22</f>
        <v>0</v>
      </c>
      <c r="J22" s="50">
        <v>120</v>
      </c>
      <c r="K22" s="65"/>
      <c r="L22" s="84"/>
      <c r="M22" s="51"/>
      <c r="N22" s="66"/>
      <c r="O22" s="66"/>
      <c r="P22" s="52" t="str">
        <f>IF(M22&amp;N22="","",ROUND(((M22+N22)/G22),1)&amp;" pallets")</f>
        <v/>
      </c>
      <c r="Q22" s="53">
        <f>(J22*M22)+(K22*N22)+(O22*L22)</f>
        <v>0</v>
      </c>
      <c r="S22" s="54"/>
      <c r="T22" s="67"/>
      <c r="U22" s="85"/>
      <c r="X22" s="56">
        <f>F22*C22</f>
        <v>0</v>
      </c>
      <c r="Y22" s="57">
        <f>F22*AI22</f>
        <v>0</v>
      </c>
      <c r="Z22" s="57">
        <f t="shared" si="8"/>
        <v>0</v>
      </c>
      <c r="AA22" s="37"/>
      <c r="AB22" s="58">
        <f>AB$2</f>
        <v>5.76</v>
      </c>
      <c r="AC22" s="59">
        <f>AC$2</f>
        <v>0</v>
      </c>
      <c r="AD22" s="59">
        <f>AD$2</f>
        <v>0.31</v>
      </c>
      <c r="AE22" s="60">
        <f>AB22+AC22+AD22</f>
        <v>6.0699999999999994</v>
      </c>
      <c r="AF22" s="61"/>
      <c r="AG22" s="62">
        <v>25</v>
      </c>
      <c r="AH22" s="37"/>
      <c r="AI22" s="43">
        <f>AG22+AE22</f>
        <v>31.07</v>
      </c>
    </row>
    <row r="23" spans="2:35" s="21" customFormat="1" ht="32.1" customHeight="1" x14ac:dyDescent="0.25">
      <c r="B23" s="23" t="s">
        <v>53</v>
      </c>
      <c r="C23" s="24">
        <v>1447</v>
      </c>
      <c r="D23" s="24">
        <v>120</v>
      </c>
      <c r="E23" s="24">
        <f t="shared" si="2"/>
        <v>1567</v>
      </c>
      <c r="F23" s="86"/>
      <c r="G23" s="87">
        <v>63</v>
      </c>
      <c r="H23" s="88" t="str">
        <f t="shared" si="11"/>
        <v/>
      </c>
      <c r="I23" s="89">
        <f t="shared" si="4"/>
        <v>0</v>
      </c>
      <c r="J23" s="90">
        <v>120</v>
      </c>
      <c r="K23" s="91"/>
      <c r="L23" s="90">
        <v>1.5</v>
      </c>
      <c r="M23" s="92"/>
      <c r="N23" s="93"/>
      <c r="O23" s="92"/>
      <c r="P23" s="94" t="str">
        <f t="shared" si="5"/>
        <v/>
      </c>
      <c r="Q23" s="95">
        <f t="shared" si="6"/>
        <v>0</v>
      </c>
      <c r="S23" s="96"/>
      <c r="T23" s="97"/>
      <c r="U23" s="98"/>
      <c r="X23" s="56">
        <f t="shared" si="7"/>
        <v>0</v>
      </c>
      <c r="Y23" s="57">
        <f t="shared" si="0"/>
        <v>0</v>
      </c>
      <c r="Z23" s="57">
        <f t="shared" si="8"/>
        <v>0</v>
      </c>
      <c r="AA23" s="37"/>
      <c r="AB23" s="58">
        <f t="shared" si="12"/>
        <v>5.76</v>
      </c>
      <c r="AC23" s="59">
        <f t="shared" si="12"/>
        <v>0</v>
      </c>
      <c r="AD23" s="59">
        <f t="shared" si="12"/>
        <v>0.31</v>
      </c>
      <c r="AE23" s="60">
        <f t="shared" si="9"/>
        <v>6.0699999999999994</v>
      </c>
      <c r="AF23" s="61"/>
      <c r="AG23" s="62">
        <v>25</v>
      </c>
      <c r="AH23" s="37"/>
      <c r="AI23" s="43">
        <f t="shared" si="1"/>
        <v>31.07</v>
      </c>
    </row>
    <row r="24" spans="2:35" s="21" customFormat="1" ht="32.1" customHeight="1" x14ac:dyDescent="0.25">
      <c r="B24" s="44" t="s">
        <v>54</v>
      </c>
      <c r="C24" s="45">
        <v>1447</v>
      </c>
      <c r="D24" s="45">
        <v>120</v>
      </c>
      <c r="E24" s="45">
        <f t="shared" si="2"/>
        <v>1567</v>
      </c>
      <c r="F24" s="46"/>
      <c r="G24" s="47">
        <v>63</v>
      </c>
      <c r="H24" s="64" t="str">
        <f t="shared" si="11"/>
        <v/>
      </c>
      <c r="I24" s="49">
        <f t="shared" si="4"/>
        <v>0</v>
      </c>
      <c r="J24" s="50">
        <v>120</v>
      </c>
      <c r="K24" s="65"/>
      <c r="L24" s="50">
        <v>1.5</v>
      </c>
      <c r="M24" s="51"/>
      <c r="N24" s="66"/>
      <c r="O24" s="51"/>
      <c r="P24" s="52" t="str">
        <f t="shared" si="5"/>
        <v/>
      </c>
      <c r="Q24" s="53">
        <f t="shared" si="6"/>
        <v>0</v>
      </c>
      <c r="S24" s="54"/>
      <c r="T24" s="67"/>
      <c r="U24" s="55"/>
      <c r="X24" s="56">
        <f t="shared" si="7"/>
        <v>0</v>
      </c>
      <c r="Y24" s="57">
        <f t="shared" si="0"/>
        <v>0</v>
      </c>
      <c r="Z24" s="57">
        <f t="shared" si="8"/>
        <v>0</v>
      </c>
      <c r="AA24" s="37"/>
      <c r="AB24" s="58">
        <f t="shared" si="12"/>
        <v>5.76</v>
      </c>
      <c r="AC24" s="59">
        <f t="shared" si="12"/>
        <v>0</v>
      </c>
      <c r="AD24" s="59">
        <f t="shared" si="12"/>
        <v>0.31</v>
      </c>
      <c r="AE24" s="60">
        <f t="shared" si="9"/>
        <v>6.0699999999999994</v>
      </c>
      <c r="AF24" s="61"/>
      <c r="AG24" s="62">
        <v>25</v>
      </c>
      <c r="AH24" s="37"/>
      <c r="AI24" s="63">
        <f t="shared" si="1"/>
        <v>31.07</v>
      </c>
    </row>
    <row r="25" spans="2:35" s="21" customFormat="1" ht="32.1" customHeight="1" x14ac:dyDescent="0.25">
      <c r="B25" s="44" t="s">
        <v>55</v>
      </c>
      <c r="C25" s="45">
        <v>1020</v>
      </c>
      <c r="D25" s="45">
        <v>120</v>
      </c>
      <c r="E25" s="45">
        <f t="shared" si="2"/>
        <v>1140</v>
      </c>
      <c r="F25" s="46"/>
      <c r="G25" s="47">
        <v>63</v>
      </c>
      <c r="H25" s="64" t="str">
        <f t="shared" si="11"/>
        <v/>
      </c>
      <c r="I25" s="49">
        <f t="shared" si="4"/>
        <v>0</v>
      </c>
      <c r="J25" s="50">
        <v>120</v>
      </c>
      <c r="K25" s="65"/>
      <c r="L25" s="50">
        <v>1.5</v>
      </c>
      <c r="M25" s="51"/>
      <c r="N25" s="66"/>
      <c r="O25" s="51"/>
      <c r="P25" s="52" t="str">
        <f t="shared" si="5"/>
        <v/>
      </c>
      <c r="Q25" s="53">
        <f t="shared" si="6"/>
        <v>0</v>
      </c>
      <c r="S25" s="54"/>
      <c r="T25" s="67"/>
      <c r="U25" s="55"/>
      <c r="X25" s="56">
        <f t="shared" si="7"/>
        <v>0</v>
      </c>
      <c r="Y25" s="57">
        <f t="shared" si="0"/>
        <v>0</v>
      </c>
      <c r="Z25" s="57">
        <f t="shared" si="8"/>
        <v>0</v>
      </c>
      <c r="AA25" s="37"/>
      <c r="AB25" s="58">
        <f t="shared" si="12"/>
        <v>5.76</v>
      </c>
      <c r="AC25" s="59">
        <f t="shared" si="12"/>
        <v>0</v>
      </c>
      <c r="AD25" s="59">
        <f t="shared" si="12"/>
        <v>0.31</v>
      </c>
      <c r="AE25" s="60">
        <f t="shared" si="9"/>
        <v>6.0699999999999994</v>
      </c>
      <c r="AF25" s="61"/>
      <c r="AG25" s="62">
        <v>25</v>
      </c>
      <c r="AH25" s="37"/>
      <c r="AI25" s="63">
        <f t="shared" si="1"/>
        <v>31.07</v>
      </c>
    </row>
    <row r="26" spans="2:35" s="21" customFormat="1" ht="32.1" customHeight="1" x14ac:dyDescent="0.25">
      <c r="B26" s="44" t="s">
        <v>56</v>
      </c>
      <c r="C26" s="45">
        <v>1447</v>
      </c>
      <c r="D26" s="45">
        <v>120</v>
      </c>
      <c r="E26" s="45">
        <f t="shared" si="2"/>
        <v>1567</v>
      </c>
      <c r="F26" s="46"/>
      <c r="G26" s="47">
        <v>63</v>
      </c>
      <c r="H26" s="64" t="str">
        <f t="shared" si="11"/>
        <v/>
      </c>
      <c r="I26" s="49">
        <f t="shared" si="4"/>
        <v>0</v>
      </c>
      <c r="J26" s="50">
        <v>120</v>
      </c>
      <c r="K26" s="65"/>
      <c r="L26" s="50">
        <v>1.5</v>
      </c>
      <c r="M26" s="51"/>
      <c r="N26" s="66"/>
      <c r="O26" s="51"/>
      <c r="P26" s="52" t="str">
        <f t="shared" si="5"/>
        <v/>
      </c>
      <c r="Q26" s="53">
        <f t="shared" si="6"/>
        <v>0</v>
      </c>
      <c r="S26" s="54"/>
      <c r="T26" s="67"/>
      <c r="U26" s="55"/>
      <c r="X26" s="56">
        <f t="shared" si="7"/>
        <v>0</v>
      </c>
      <c r="Y26" s="57">
        <f t="shared" si="0"/>
        <v>0</v>
      </c>
      <c r="Z26" s="57">
        <f t="shared" si="8"/>
        <v>0</v>
      </c>
      <c r="AA26" s="37"/>
      <c r="AB26" s="58">
        <f t="shared" si="12"/>
        <v>5.76</v>
      </c>
      <c r="AC26" s="59">
        <f t="shared" si="12"/>
        <v>0</v>
      </c>
      <c r="AD26" s="59">
        <f t="shared" si="12"/>
        <v>0.31</v>
      </c>
      <c r="AE26" s="60">
        <f t="shared" si="9"/>
        <v>6.0699999999999994</v>
      </c>
      <c r="AF26" s="61"/>
      <c r="AG26" s="62">
        <v>25</v>
      </c>
      <c r="AH26" s="37"/>
      <c r="AI26" s="63">
        <f t="shared" si="1"/>
        <v>31.07</v>
      </c>
    </row>
    <row r="27" spans="2:35" s="21" customFormat="1" ht="32.1" customHeight="1" x14ac:dyDescent="0.25">
      <c r="B27" s="68" t="s">
        <v>57</v>
      </c>
      <c r="C27" s="69">
        <v>1447</v>
      </c>
      <c r="D27" s="69">
        <v>120</v>
      </c>
      <c r="E27" s="69">
        <f t="shared" si="2"/>
        <v>1567</v>
      </c>
      <c r="F27" s="70"/>
      <c r="G27" s="71">
        <v>63</v>
      </c>
      <c r="H27" s="72" t="str">
        <f t="shared" si="11"/>
        <v/>
      </c>
      <c r="I27" s="73">
        <f t="shared" si="4"/>
        <v>0</v>
      </c>
      <c r="J27" s="74">
        <v>120</v>
      </c>
      <c r="K27" s="75"/>
      <c r="L27" s="74">
        <v>1.5</v>
      </c>
      <c r="M27" s="76"/>
      <c r="N27" s="77"/>
      <c r="O27" s="76"/>
      <c r="P27" s="78" t="str">
        <f t="shared" si="5"/>
        <v/>
      </c>
      <c r="Q27" s="79">
        <f t="shared" si="6"/>
        <v>0</v>
      </c>
      <c r="S27" s="80"/>
      <c r="T27" s="81"/>
      <c r="U27" s="82"/>
      <c r="X27" s="56">
        <f t="shared" si="7"/>
        <v>0</v>
      </c>
      <c r="Y27" s="57">
        <f t="shared" si="0"/>
        <v>0</v>
      </c>
      <c r="Z27" s="57">
        <f t="shared" si="8"/>
        <v>0</v>
      </c>
      <c r="AA27" s="37"/>
      <c r="AB27" s="58">
        <f t="shared" si="12"/>
        <v>5.76</v>
      </c>
      <c r="AC27" s="59">
        <f t="shared" si="12"/>
        <v>0</v>
      </c>
      <c r="AD27" s="59">
        <f t="shared" si="12"/>
        <v>0.31</v>
      </c>
      <c r="AE27" s="60">
        <f t="shared" si="9"/>
        <v>6.0699999999999994</v>
      </c>
      <c r="AF27" s="61"/>
      <c r="AG27" s="62">
        <v>25</v>
      </c>
      <c r="AH27" s="37"/>
      <c r="AI27" s="83">
        <f t="shared" si="1"/>
        <v>31.07</v>
      </c>
    </row>
    <row r="28" spans="2:35" s="21" customFormat="1" ht="32.1" customHeight="1" x14ac:dyDescent="0.25">
      <c r="B28" s="23" t="s">
        <v>58</v>
      </c>
      <c r="C28" s="24">
        <v>500</v>
      </c>
      <c r="D28" s="24">
        <v>120</v>
      </c>
      <c r="E28" s="24">
        <f t="shared" si="2"/>
        <v>620</v>
      </c>
      <c r="F28" s="86"/>
      <c r="G28" s="87">
        <v>63</v>
      </c>
      <c r="H28" s="88" t="str">
        <f t="shared" si="11"/>
        <v/>
      </c>
      <c r="I28" s="89">
        <f t="shared" si="4"/>
        <v>0</v>
      </c>
      <c r="J28" s="90">
        <v>120</v>
      </c>
      <c r="K28" s="91"/>
      <c r="L28" s="90">
        <v>1.5</v>
      </c>
      <c r="M28" s="92"/>
      <c r="N28" s="93"/>
      <c r="O28" s="92"/>
      <c r="P28" s="94" t="str">
        <f t="shared" si="5"/>
        <v/>
      </c>
      <c r="Q28" s="95">
        <f t="shared" si="6"/>
        <v>0</v>
      </c>
      <c r="S28" s="96"/>
      <c r="T28" s="97"/>
      <c r="U28" s="98"/>
      <c r="X28" s="56">
        <f t="shared" si="7"/>
        <v>0</v>
      </c>
      <c r="Y28" s="57">
        <f t="shared" si="0"/>
        <v>0</v>
      </c>
      <c r="Z28" s="57">
        <f t="shared" si="8"/>
        <v>0</v>
      </c>
      <c r="AA28" s="37"/>
      <c r="AB28" s="58">
        <f t="shared" si="12"/>
        <v>5.76</v>
      </c>
      <c r="AC28" s="59">
        <f t="shared" si="12"/>
        <v>0</v>
      </c>
      <c r="AD28" s="59">
        <f t="shared" si="12"/>
        <v>0.31</v>
      </c>
      <c r="AE28" s="60">
        <f t="shared" si="9"/>
        <v>6.0699999999999994</v>
      </c>
      <c r="AF28" s="61"/>
      <c r="AG28" s="62">
        <v>25</v>
      </c>
      <c r="AH28" s="37"/>
      <c r="AI28" s="43">
        <f t="shared" si="1"/>
        <v>31.07</v>
      </c>
    </row>
    <row r="29" spans="2:35" s="21" customFormat="1" ht="32.1" customHeight="1" x14ac:dyDescent="0.25">
      <c r="B29" s="68" t="s">
        <v>59</v>
      </c>
      <c r="C29" s="99">
        <v>500</v>
      </c>
      <c r="D29" s="99">
        <v>120</v>
      </c>
      <c r="E29" s="99">
        <f t="shared" si="2"/>
        <v>620</v>
      </c>
      <c r="F29" s="70"/>
      <c r="G29" s="71">
        <v>63</v>
      </c>
      <c r="H29" s="72" t="str">
        <f t="shared" si="11"/>
        <v/>
      </c>
      <c r="I29" s="73">
        <f t="shared" si="4"/>
        <v>0</v>
      </c>
      <c r="J29" s="74">
        <v>120</v>
      </c>
      <c r="K29" s="75"/>
      <c r="L29" s="74">
        <v>1.5</v>
      </c>
      <c r="M29" s="76"/>
      <c r="N29" s="77"/>
      <c r="O29" s="76"/>
      <c r="P29" s="78" t="str">
        <f t="shared" si="5"/>
        <v/>
      </c>
      <c r="Q29" s="79">
        <f t="shared" si="6"/>
        <v>0</v>
      </c>
      <c r="S29" s="80"/>
      <c r="T29" s="81"/>
      <c r="U29" s="82"/>
      <c r="X29" s="56">
        <f t="shared" si="7"/>
        <v>0</v>
      </c>
      <c r="Y29" s="57">
        <f t="shared" si="0"/>
        <v>0</v>
      </c>
      <c r="Z29" s="57">
        <f t="shared" si="8"/>
        <v>0</v>
      </c>
      <c r="AA29" s="37"/>
      <c r="AB29" s="58">
        <f t="shared" si="12"/>
        <v>5.76</v>
      </c>
      <c r="AC29" s="59">
        <f t="shared" si="12"/>
        <v>0</v>
      </c>
      <c r="AD29" s="59">
        <f t="shared" si="12"/>
        <v>0.31</v>
      </c>
      <c r="AE29" s="60">
        <f t="shared" si="9"/>
        <v>6.0699999999999994</v>
      </c>
      <c r="AF29" s="61"/>
      <c r="AG29" s="62">
        <v>25</v>
      </c>
      <c r="AH29" s="37"/>
      <c r="AI29" s="83">
        <f t="shared" si="1"/>
        <v>31.07</v>
      </c>
    </row>
    <row r="30" spans="2:35" s="21" customFormat="1" ht="32.1" customHeight="1" x14ac:dyDescent="0.25">
      <c r="B30" s="23" t="s">
        <v>60</v>
      </c>
      <c r="C30" s="24">
        <v>703</v>
      </c>
      <c r="D30" s="24">
        <v>120</v>
      </c>
      <c r="E30" s="24">
        <f t="shared" si="2"/>
        <v>823</v>
      </c>
      <c r="F30" s="86"/>
      <c r="G30" s="87">
        <v>72</v>
      </c>
      <c r="H30" s="88" t="str">
        <f t="shared" si="11"/>
        <v/>
      </c>
      <c r="I30" s="89">
        <f t="shared" si="4"/>
        <v>0</v>
      </c>
      <c r="J30" s="90">
        <v>120</v>
      </c>
      <c r="K30" s="91"/>
      <c r="L30" s="90">
        <v>1.5</v>
      </c>
      <c r="M30" s="92"/>
      <c r="N30" s="93"/>
      <c r="O30" s="92"/>
      <c r="P30" s="94" t="str">
        <f t="shared" si="5"/>
        <v/>
      </c>
      <c r="Q30" s="95">
        <f t="shared" si="6"/>
        <v>0</v>
      </c>
      <c r="S30" s="96"/>
      <c r="T30" s="97"/>
      <c r="U30" s="98"/>
      <c r="X30" s="56">
        <f t="shared" si="7"/>
        <v>0</v>
      </c>
      <c r="Y30" s="57">
        <f t="shared" si="0"/>
        <v>0</v>
      </c>
      <c r="Z30" s="57">
        <f t="shared" si="8"/>
        <v>0</v>
      </c>
      <c r="AA30" s="37"/>
      <c r="AB30" s="58">
        <f>AB$1</f>
        <v>5.0599999999999996</v>
      </c>
      <c r="AC30" s="59">
        <f>AC$1</f>
        <v>0</v>
      </c>
      <c r="AD30" s="59">
        <f>AD$1</f>
        <v>0.31</v>
      </c>
      <c r="AE30" s="60">
        <f t="shared" si="9"/>
        <v>5.3699999999999992</v>
      </c>
      <c r="AF30" s="61"/>
      <c r="AG30" s="62">
        <v>25</v>
      </c>
      <c r="AH30" s="37"/>
      <c r="AI30" s="43">
        <f t="shared" si="1"/>
        <v>30.369999999999997</v>
      </c>
    </row>
    <row r="31" spans="2:35" s="21" customFormat="1" ht="32.1" hidden="1" customHeight="1" x14ac:dyDescent="0.25">
      <c r="B31" s="44" t="s">
        <v>61</v>
      </c>
      <c r="C31" s="45">
        <v>-610</v>
      </c>
      <c r="D31" s="45">
        <v>610</v>
      </c>
      <c r="E31" s="45">
        <f t="shared" si="2"/>
        <v>0</v>
      </c>
      <c r="F31" s="46"/>
      <c r="G31" s="47">
        <v>63</v>
      </c>
      <c r="H31" s="64" t="str">
        <f t="shared" si="11"/>
        <v/>
      </c>
      <c r="I31" s="49">
        <f t="shared" si="4"/>
        <v>0</v>
      </c>
      <c r="J31" s="50">
        <v>120</v>
      </c>
      <c r="K31" s="65"/>
      <c r="L31" s="50">
        <v>1.5</v>
      </c>
      <c r="M31" s="51"/>
      <c r="N31" s="66"/>
      <c r="O31" s="51"/>
      <c r="P31" s="52" t="str">
        <f t="shared" si="5"/>
        <v/>
      </c>
      <c r="Q31" s="53">
        <f t="shared" si="6"/>
        <v>0</v>
      </c>
      <c r="S31" s="54"/>
      <c r="T31" s="67"/>
      <c r="U31" s="55"/>
      <c r="X31" s="56">
        <f t="shared" si="7"/>
        <v>0</v>
      </c>
      <c r="Y31" s="57">
        <f t="shared" si="0"/>
        <v>0</v>
      </c>
      <c r="Z31" s="57">
        <f t="shared" si="8"/>
        <v>0</v>
      </c>
      <c r="AA31" s="37"/>
      <c r="AB31" s="58">
        <v>1.92</v>
      </c>
      <c r="AC31" s="59">
        <v>1.92</v>
      </c>
      <c r="AD31" s="59">
        <v>1.92</v>
      </c>
      <c r="AE31" s="60">
        <f t="shared" si="9"/>
        <v>5.76</v>
      </c>
      <c r="AF31" s="61"/>
      <c r="AG31" s="62">
        <v>25</v>
      </c>
      <c r="AH31" s="37"/>
      <c r="AI31" s="63">
        <f t="shared" si="1"/>
        <v>30.759999999999998</v>
      </c>
    </row>
    <row r="32" spans="2:35" s="21" customFormat="1" ht="32.1" customHeight="1" x14ac:dyDescent="0.25">
      <c r="B32" s="44" t="s">
        <v>62</v>
      </c>
      <c r="C32" s="45">
        <v>1052</v>
      </c>
      <c r="D32" s="45">
        <v>120</v>
      </c>
      <c r="E32" s="45">
        <f t="shared" si="2"/>
        <v>1172</v>
      </c>
      <c r="F32" s="46"/>
      <c r="G32" s="47">
        <v>63</v>
      </c>
      <c r="H32" s="64" t="str">
        <f t="shared" si="11"/>
        <v/>
      </c>
      <c r="I32" s="49">
        <f t="shared" si="4"/>
        <v>0</v>
      </c>
      <c r="J32" s="50">
        <v>120</v>
      </c>
      <c r="K32" s="65"/>
      <c r="L32" s="50">
        <v>1.5</v>
      </c>
      <c r="M32" s="51"/>
      <c r="N32" s="66"/>
      <c r="O32" s="51"/>
      <c r="P32" s="52" t="str">
        <f t="shared" si="5"/>
        <v/>
      </c>
      <c r="Q32" s="53">
        <f t="shared" si="6"/>
        <v>0</v>
      </c>
      <c r="S32" s="54"/>
      <c r="T32" s="67"/>
      <c r="U32" s="55"/>
      <c r="X32" s="56">
        <f t="shared" si="7"/>
        <v>0</v>
      </c>
      <c r="Y32" s="57">
        <f t="shared" si="0"/>
        <v>0</v>
      </c>
      <c r="Z32" s="57">
        <f t="shared" si="8"/>
        <v>0</v>
      </c>
      <c r="AA32" s="37"/>
      <c r="AB32" s="58">
        <f>AB$2</f>
        <v>5.76</v>
      </c>
      <c r="AC32" s="59">
        <f>AC$2</f>
        <v>0</v>
      </c>
      <c r="AD32" s="59">
        <f>AD$2</f>
        <v>0.31</v>
      </c>
      <c r="AE32" s="60">
        <f t="shared" si="9"/>
        <v>6.0699999999999994</v>
      </c>
      <c r="AF32" s="61"/>
      <c r="AG32" s="62">
        <v>25</v>
      </c>
      <c r="AH32" s="37"/>
      <c r="AI32" s="63">
        <f t="shared" si="1"/>
        <v>31.07</v>
      </c>
    </row>
    <row r="33" spans="2:35" s="21" customFormat="1" ht="32.1" customHeight="1" x14ac:dyDescent="0.25">
      <c r="B33" s="44" t="s">
        <v>63</v>
      </c>
      <c r="C33" s="24">
        <v>1667</v>
      </c>
      <c r="D33" s="24"/>
      <c r="E33" s="24">
        <f t="shared" si="2"/>
        <v>1667</v>
      </c>
      <c r="F33" s="46"/>
      <c r="G33" s="47">
        <v>100</v>
      </c>
      <c r="H33" s="64" t="str">
        <f t="shared" si="11"/>
        <v/>
      </c>
      <c r="I33" s="49">
        <f t="shared" si="4"/>
        <v>0</v>
      </c>
      <c r="J33" s="84"/>
      <c r="K33" s="65"/>
      <c r="L33" s="84"/>
      <c r="M33" s="66"/>
      <c r="N33" s="66"/>
      <c r="O33" s="66"/>
      <c r="P33" s="52" t="str">
        <f t="shared" si="5"/>
        <v/>
      </c>
      <c r="Q33" s="53">
        <f t="shared" si="6"/>
        <v>0</v>
      </c>
      <c r="S33" s="67"/>
      <c r="T33" s="67"/>
      <c r="U33" s="85"/>
      <c r="X33" s="56">
        <f t="shared" si="7"/>
        <v>0</v>
      </c>
      <c r="Y33" s="57">
        <f t="shared" si="0"/>
        <v>0</v>
      </c>
      <c r="Z33" s="57">
        <f t="shared" si="8"/>
        <v>0</v>
      </c>
      <c r="AA33" s="37"/>
      <c r="AB33" s="58">
        <f>AB8</f>
        <v>4.45</v>
      </c>
      <c r="AC33" s="59">
        <f t="shared" ref="AB33:AD43" si="13">AC$6</f>
        <v>0</v>
      </c>
      <c r="AD33" s="59">
        <f t="shared" si="13"/>
        <v>0.31</v>
      </c>
      <c r="AE33" s="60">
        <f t="shared" si="9"/>
        <v>4.76</v>
      </c>
      <c r="AF33" s="61"/>
      <c r="AG33" s="62">
        <v>25</v>
      </c>
      <c r="AH33" s="37"/>
      <c r="AI33" s="43">
        <f t="shared" si="1"/>
        <v>29.759999999999998</v>
      </c>
    </row>
    <row r="34" spans="2:35" s="21" customFormat="1" ht="32.1" customHeight="1" x14ac:dyDescent="0.25">
      <c r="B34" s="23" t="s">
        <v>64</v>
      </c>
      <c r="C34" s="24">
        <v>1175</v>
      </c>
      <c r="D34" s="24"/>
      <c r="E34" s="24">
        <f t="shared" si="2"/>
        <v>1175</v>
      </c>
      <c r="F34" s="46"/>
      <c r="G34" s="47">
        <v>100</v>
      </c>
      <c r="H34" s="64" t="str">
        <f t="shared" si="11"/>
        <v/>
      </c>
      <c r="I34" s="49">
        <f t="shared" si="4"/>
        <v>0</v>
      </c>
      <c r="J34" s="84"/>
      <c r="K34" s="65"/>
      <c r="L34" s="84"/>
      <c r="M34" s="66"/>
      <c r="N34" s="66"/>
      <c r="O34" s="66"/>
      <c r="P34" s="52" t="str">
        <f t="shared" si="5"/>
        <v/>
      </c>
      <c r="Q34" s="53">
        <f t="shared" si="6"/>
        <v>0</v>
      </c>
      <c r="S34" s="67"/>
      <c r="T34" s="67"/>
      <c r="U34" s="85"/>
      <c r="X34" s="56">
        <f t="shared" si="7"/>
        <v>0</v>
      </c>
      <c r="Y34" s="57">
        <f t="shared" si="0"/>
        <v>0</v>
      </c>
      <c r="Z34" s="57">
        <f t="shared" si="8"/>
        <v>0</v>
      </c>
      <c r="AA34" s="37"/>
      <c r="AB34" s="58">
        <f t="shared" si="13"/>
        <v>1.85</v>
      </c>
      <c r="AC34" s="59">
        <f t="shared" si="13"/>
        <v>0</v>
      </c>
      <c r="AD34" s="59">
        <f t="shared" si="13"/>
        <v>0.31</v>
      </c>
      <c r="AE34" s="60">
        <f t="shared" si="9"/>
        <v>2.16</v>
      </c>
      <c r="AF34" s="61"/>
      <c r="AG34" s="62">
        <v>25</v>
      </c>
      <c r="AH34" s="37"/>
      <c r="AI34" s="43">
        <f t="shared" si="1"/>
        <v>27.16</v>
      </c>
    </row>
    <row r="35" spans="2:35" s="21" customFormat="1" ht="32.1" customHeight="1" x14ac:dyDescent="0.25">
      <c r="B35" s="44" t="s">
        <v>65</v>
      </c>
      <c r="C35" s="45">
        <v>1175</v>
      </c>
      <c r="D35" s="45"/>
      <c r="E35" s="45">
        <f t="shared" si="2"/>
        <v>1175</v>
      </c>
      <c r="F35" s="46"/>
      <c r="G35" s="47">
        <v>100</v>
      </c>
      <c r="H35" s="64" t="str">
        <f t="shared" si="11"/>
        <v/>
      </c>
      <c r="I35" s="49">
        <f t="shared" si="4"/>
        <v>0</v>
      </c>
      <c r="J35" s="84"/>
      <c r="K35" s="65"/>
      <c r="L35" s="84"/>
      <c r="M35" s="66"/>
      <c r="N35" s="66"/>
      <c r="O35" s="66"/>
      <c r="P35" s="52" t="str">
        <f t="shared" si="5"/>
        <v/>
      </c>
      <c r="Q35" s="53">
        <f t="shared" si="6"/>
        <v>0</v>
      </c>
      <c r="S35" s="67"/>
      <c r="T35" s="67"/>
      <c r="U35" s="85"/>
      <c r="X35" s="56">
        <f t="shared" si="7"/>
        <v>0</v>
      </c>
      <c r="Y35" s="57">
        <f t="shared" si="0"/>
        <v>0</v>
      </c>
      <c r="Z35" s="57">
        <f t="shared" si="8"/>
        <v>0</v>
      </c>
      <c r="AA35" s="37"/>
      <c r="AB35" s="58">
        <f t="shared" si="13"/>
        <v>1.85</v>
      </c>
      <c r="AC35" s="59">
        <f t="shared" si="13"/>
        <v>0</v>
      </c>
      <c r="AD35" s="59">
        <f t="shared" si="13"/>
        <v>0.31</v>
      </c>
      <c r="AE35" s="60">
        <f t="shared" si="9"/>
        <v>2.16</v>
      </c>
      <c r="AF35" s="61"/>
      <c r="AG35" s="62">
        <v>25</v>
      </c>
      <c r="AH35" s="37"/>
      <c r="AI35" s="63">
        <f t="shared" si="1"/>
        <v>27.16</v>
      </c>
    </row>
    <row r="36" spans="2:35" s="21" customFormat="1" ht="32.1" customHeight="1" x14ac:dyDescent="0.25">
      <c r="B36" s="44" t="s">
        <v>66</v>
      </c>
      <c r="C36" s="45">
        <v>1175</v>
      </c>
      <c r="D36" s="45"/>
      <c r="E36" s="45">
        <f t="shared" si="2"/>
        <v>1175</v>
      </c>
      <c r="F36" s="46"/>
      <c r="G36" s="47">
        <v>100</v>
      </c>
      <c r="H36" s="64" t="str">
        <f t="shared" si="11"/>
        <v/>
      </c>
      <c r="I36" s="49">
        <f t="shared" si="4"/>
        <v>0</v>
      </c>
      <c r="J36" s="84"/>
      <c r="K36" s="65"/>
      <c r="L36" s="84"/>
      <c r="M36" s="66"/>
      <c r="N36" s="66"/>
      <c r="O36" s="66"/>
      <c r="P36" s="52" t="str">
        <f t="shared" si="5"/>
        <v/>
      </c>
      <c r="Q36" s="53">
        <f t="shared" si="6"/>
        <v>0</v>
      </c>
      <c r="S36" s="67"/>
      <c r="T36" s="67"/>
      <c r="U36" s="85"/>
      <c r="X36" s="56">
        <f t="shared" si="7"/>
        <v>0</v>
      </c>
      <c r="Y36" s="57">
        <f t="shared" si="0"/>
        <v>0</v>
      </c>
      <c r="Z36" s="57">
        <f t="shared" si="8"/>
        <v>0</v>
      </c>
      <c r="AA36" s="37"/>
      <c r="AB36" s="58">
        <f t="shared" si="13"/>
        <v>1.85</v>
      </c>
      <c r="AC36" s="59">
        <f t="shared" si="13"/>
        <v>0</v>
      </c>
      <c r="AD36" s="59">
        <f t="shared" si="13"/>
        <v>0.31</v>
      </c>
      <c r="AE36" s="60">
        <f t="shared" si="9"/>
        <v>2.16</v>
      </c>
      <c r="AF36" s="61"/>
      <c r="AG36" s="62">
        <v>25</v>
      </c>
      <c r="AH36" s="37"/>
      <c r="AI36" s="63">
        <f t="shared" si="1"/>
        <v>27.16</v>
      </c>
    </row>
    <row r="37" spans="2:35" s="21" customFormat="1" ht="32.1" customHeight="1" x14ac:dyDescent="0.25">
      <c r="B37" s="44" t="s">
        <v>67</v>
      </c>
      <c r="C37" s="45">
        <v>1582</v>
      </c>
      <c r="D37" s="45"/>
      <c r="E37" s="45">
        <f t="shared" si="2"/>
        <v>1582</v>
      </c>
      <c r="F37" s="46"/>
      <c r="G37" s="47">
        <v>100</v>
      </c>
      <c r="H37" s="64" t="str">
        <f t="shared" si="11"/>
        <v/>
      </c>
      <c r="I37" s="49">
        <f t="shared" si="4"/>
        <v>0</v>
      </c>
      <c r="J37" s="84"/>
      <c r="K37" s="65"/>
      <c r="L37" s="84"/>
      <c r="M37" s="66"/>
      <c r="N37" s="66"/>
      <c r="O37" s="66"/>
      <c r="P37" s="52" t="str">
        <f t="shared" si="5"/>
        <v/>
      </c>
      <c r="Q37" s="53">
        <f t="shared" si="6"/>
        <v>0</v>
      </c>
      <c r="S37" s="67"/>
      <c r="T37" s="67"/>
      <c r="U37" s="85"/>
      <c r="X37" s="56">
        <f t="shared" si="7"/>
        <v>0</v>
      </c>
      <c r="Y37" s="57">
        <f t="shared" si="0"/>
        <v>0</v>
      </c>
      <c r="Z37" s="57">
        <f t="shared" si="8"/>
        <v>0</v>
      </c>
      <c r="AA37" s="37"/>
      <c r="AB37" s="58">
        <f t="shared" si="13"/>
        <v>1.85</v>
      </c>
      <c r="AC37" s="59">
        <f t="shared" si="13"/>
        <v>0</v>
      </c>
      <c r="AD37" s="59">
        <f t="shared" si="13"/>
        <v>0.31</v>
      </c>
      <c r="AE37" s="60">
        <f t="shared" si="9"/>
        <v>2.16</v>
      </c>
      <c r="AF37" s="61"/>
      <c r="AG37" s="62">
        <v>25</v>
      </c>
      <c r="AH37" s="37"/>
      <c r="AI37" s="63">
        <f t="shared" si="1"/>
        <v>27.16</v>
      </c>
    </row>
    <row r="38" spans="2:35" s="21" customFormat="1" ht="32.1" customHeight="1" x14ac:dyDescent="0.25">
      <c r="B38" s="68" t="s">
        <v>68</v>
      </c>
      <c r="C38" s="69">
        <v>1582</v>
      </c>
      <c r="D38" s="69"/>
      <c r="E38" s="69">
        <f t="shared" si="2"/>
        <v>1582</v>
      </c>
      <c r="F38" s="70"/>
      <c r="G38" s="71">
        <v>100</v>
      </c>
      <c r="H38" s="72" t="str">
        <f t="shared" si="11"/>
        <v/>
      </c>
      <c r="I38" s="73">
        <f t="shared" si="4"/>
        <v>0</v>
      </c>
      <c r="J38" s="100"/>
      <c r="K38" s="75"/>
      <c r="L38" s="100"/>
      <c r="M38" s="77"/>
      <c r="N38" s="77"/>
      <c r="O38" s="77"/>
      <c r="P38" s="78" t="str">
        <f t="shared" si="5"/>
        <v/>
      </c>
      <c r="Q38" s="79">
        <f t="shared" si="6"/>
        <v>0</v>
      </c>
      <c r="S38" s="81"/>
      <c r="T38" s="81"/>
      <c r="U38" s="101"/>
      <c r="X38" s="56">
        <f t="shared" si="7"/>
        <v>0</v>
      </c>
      <c r="Y38" s="57">
        <f t="shared" si="0"/>
        <v>0</v>
      </c>
      <c r="Z38" s="57">
        <f t="shared" si="8"/>
        <v>0</v>
      </c>
      <c r="AA38" s="37"/>
      <c r="AB38" s="58">
        <f t="shared" si="13"/>
        <v>1.85</v>
      </c>
      <c r="AC38" s="59">
        <f t="shared" si="13"/>
        <v>0</v>
      </c>
      <c r="AD38" s="59">
        <f t="shared" si="13"/>
        <v>0.31</v>
      </c>
      <c r="AE38" s="60">
        <f t="shared" si="9"/>
        <v>2.16</v>
      </c>
      <c r="AF38" s="61"/>
      <c r="AG38" s="62">
        <v>25</v>
      </c>
      <c r="AH38" s="37"/>
      <c r="AI38" s="83">
        <f t="shared" si="1"/>
        <v>27.16</v>
      </c>
    </row>
    <row r="39" spans="2:35" s="21" customFormat="1" ht="32.1" customHeight="1" x14ac:dyDescent="0.25">
      <c r="B39" s="23" t="s">
        <v>69</v>
      </c>
      <c r="C39" s="24">
        <v>650</v>
      </c>
      <c r="D39" s="24"/>
      <c r="E39" s="24">
        <f t="shared" si="2"/>
        <v>650</v>
      </c>
      <c r="F39" s="86"/>
      <c r="G39" s="87">
        <v>100</v>
      </c>
      <c r="H39" s="88" t="str">
        <f t="shared" si="11"/>
        <v/>
      </c>
      <c r="I39" s="89">
        <f t="shared" si="4"/>
        <v>0</v>
      </c>
      <c r="J39" s="102"/>
      <c r="K39" s="91"/>
      <c r="L39" s="102"/>
      <c r="M39" s="93"/>
      <c r="N39" s="93"/>
      <c r="O39" s="93"/>
      <c r="P39" s="94" t="str">
        <f t="shared" si="5"/>
        <v/>
      </c>
      <c r="Q39" s="95">
        <f t="shared" si="6"/>
        <v>0</v>
      </c>
      <c r="S39" s="97"/>
      <c r="T39" s="97"/>
      <c r="U39" s="103"/>
      <c r="X39" s="56">
        <f t="shared" si="7"/>
        <v>0</v>
      </c>
      <c r="Y39" s="57">
        <f t="shared" si="0"/>
        <v>0</v>
      </c>
      <c r="Z39" s="57">
        <f t="shared" si="8"/>
        <v>0</v>
      </c>
      <c r="AA39" s="37"/>
      <c r="AB39" s="58">
        <f t="shared" si="13"/>
        <v>1.85</v>
      </c>
      <c r="AC39" s="59">
        <f t="shared" si="13"/>
        <v>0</v>
      </c>
      <c r="AD39" s="59">
        <f t="shared" si="13"/>
        <v>0.31</v>
      </c>
      <c r="AE39" s="60">
        <f t="shared" si="9"/>
        <v>2.16</v>
      </c>
      <c r="AF39" s="61"/>
      <c r="AG39" s="62">
        <v>25</v>
      </c>
      <c r="AH39" s="37"/>
      <c r="AI39" s="43">
        <f t="shared" si="1"/>
        <v>27.16</v>
      </c>
    </row>
    <row r="40" spans="2:35" s="21" customFormat="1" ht="32.1" customHeight="1" x14ac:dyDescent="0.25">
      <c r="B40" s="44" t="s">
        <v>70</v>
      </c>
      <c r="C40" s="104">
        <v>650</v>
      </c>
      <c r="D40" s="104"/>
      <c r="E40" s="104">
        <f t="shared" si="2"/>
        <v>650</v>
      </c>
      <c r="F40" s="46"/>
      <c r="G40" s="47">
        <v>100</v>
      </c>
      <c r="H40" s="64" t="str">
        <f t="shared" si="11"/>
        <v/>
      </c>
      <c r="I40" s="49">
        <f t="shared" si="4"/>
        <v>0</v>
      </c>
      <c r="J40" s="84"/>
      <c r="K40" s="65"/>
      <c r="L40" s="84"/>
      <c r="M40" s="66"/>
      <c r="N40" s="66"/>
      <c r="O40" s="66"/>
      <c r="P40" s="52" t="str">
        <f t="shared" si="5"/>
        <v/>
      </c>
      <c r="Q40" s="53">
        <f t="shared" si="6"/>
        <v>0</v>
      </c>
      <c r="S40" s="67"/>
      <c r="T40" s="67"/>
      <c r="U40" s="85"/>
      <c r="X40" s="56">
        <f t="shared" si="7"/>
        <v>0</v>
      </c>
      <c r="Y40" s="57">
        <f t="shared" si="0"/>
        <v>0</v>
      </c>
      <c r="Z40" s="57">
        <f t="shared" si="8"/>
        <v>0</v>
      </c>
      <c r="AA40" s="37"/>
      <c r="AB40" s="58">
        <f t="shared" si="13"/>
        <v>1.85</v>
      </c>
      <c r="AC40" s="59">
        <f t="shared" si="13"/>
        <v>0</v>
      </c>
      <c r="AD40" s="59">
        <f t="shared" si="13"/>
        <v>0.31</v>
      </c>
      <c r="AE40" s="60">
        <f t="shared" si="9"/>
        <v>2.16</v>
      </c>
      <c r="AF40" s="61"/>
      <c r="AG40" s="62">
        <v>25</v>
      </c>
      <c r="AH40" s="37"/>
      <c r="AI40" s="63">
        <f t="shared" si="1"/>
        <v>27.16</v>
      </c>
    </row>
    <row r="41" spans="2:35" s="21" customFormat="1" ht="32.1" customHeight="1" x14ac:dyDescent="0.25">
      <c r="B41" s="68" t="s">
        <v>71</v>
      </c>
      <c r="C41" s="99">
        <v>650</v>
      </c>
      <c r="D41" s="99"/>
      <c r="E41" s="99">
        <f t="shared" si="2"/>
        <v>650</v>
      </c>
      <c r="F41" s="70"/>
      <c r="G41" s="71">
        <v>100</v>
      </c>
      <c r="H41" s="72" t="str">
        <f t="shared" si="11"/>
        <v/>
      </c>
      <c r="I41" s="73">
        <f t="shared" si="4"/>
        <v>0</v>
      </c>
      <c r="J41" s="100"/>
      <c r="K41" s="75"/>
      <c r="L41" s="100"/>
      <c r="M41" s="77"/>
      <c r="N41" s="77"/>
      <c r="O41" s="77"/>
      <c r="P41" s="78" t="str">
        <f t="shared" si="5"/>
        <v/>
      </c>
      <c r="Q41" s="79">
        <f t="shared" si="6"/>
        <v>0</v>
      </c>
      <c r="S41" s="81"/>
      <c r="T41" s="81"/>
      <c r="U41" s="101"/>
      <c r="X41" s="56">
        <f t="shared" si="7"/>
        <v>0</v>
      </c>
      <c r="Y41" s="57">
        <f t="shared" si="0"/>
        <v>0</v>
      </c>
      <c r="Z41" s="57">
        <f t="shared" si="8"/>
        <v>0</v>
      </c>
      <c r="AA41" s="37"/>
      <c r="AB41" s="58">
        <f t="shared" si="13"/>
        <v>1.85</v>
      </c>
      <c r="AC41" s="59">
        <f t="shared" si="13"/>
        <v>0</v>
      </c>
      <c r="AD41" s="59">
        <f t="shared" si="13"/>
        <v>0.31</v>
      </c>
      <c r="AE41" s="60">
        <f t="shared" si="9"/>
        <v>2.16</v>
      </c>
      <c r="AF41" s="61"/>
      <c r="AG41" s="62">
        <v>25</v>
      </c>
      <c r="AH41" s="37"/>
      <c r="AI41" s="83">
        <f t="shared" si="1"/>
        <v>27.16</v>
      </c>
    </row>
    <row r="42" spans="2:35" s="21" customFormat="1" ht="32.1" customHeight="1" x14ac:dyDescent="0.25">
      <c r="B42" s="105" t="s">
        <v>72</v>
      </c>
      <c r="C42" s="106">
        <v>1102</v>
      </c>
      <c r="D42" s="106"/>
      <c r="E42" s="106">
        <f t="shared" si="2"/>
        <v>1102</v>
      </c>
      <c r="F42" s="86"/>
      <c r="G42" s="87">
        <v>100</v>
      </c>
      <c r="H42" s="88" t="str">
        <f t="shared" si="11"/>
        <v/>
      </c>
      <c r="I42" s="89">
        <f t="shared" si="4"/>
        <v>0</v>
      </c>
      <c r="J42" s="102"/>
      <c r="K42" s="91"/>
      <c r="L42" s="102"/>
      <c r="M42" s="93"/>
      <c r="N42" s="93"/>
      <c r="O42" s="93"/>
      <c r="P42" s="94" t="str">
        <f t="shared" si="5"/>
        <v/>
      </c>
      <c r="Q42" s="95">
        <f t="shared" si="6"/>
        <v>0</v>
      </c>
      <c r="S42" s="97"/>
      <c r="T42" s="97"/>
      <c r="U42" s="103"/>
      <c r="X42" s="56">
        <f t="shared" si="7"/>
        <v>0</v>
      </c>
      <c r="Y42" s="57">
        <f t="shared" si="0"/>
        <v>0</v>
      </c>
      <c r="Z42" s="57">
        <f t="shared" si="8"/>
        <v>0</v>
      </c>
      <c r="AA42" s="37"/>
      <c r="AB42" s="58">
        <f t="shared" si="13"/>
        <v>1.85</v>
      </c>
      <c r="AC42" s="59">
        <f t="shared" si="13"/>
        <v>0</v>
      </c>
      <c r="AD42" s="59">
        <f t="shared" si="13"/>
        <v>0.31</v>
      </c>
      <c r="AE42" s="60">
        <f t="shared" si="9"/>
        <v>2.16</v>
      </c>
      <c r="AF42" s="61"/>
      <c r="AG42" s="62">
        <v>25</v>
      </c>
      <c r="AH42" s="37"/>
      <c r="AI42" s="107">
        <f t="shared" si="1"/>
        <v>27.16</v>
      </c>
    </row>
    <row r="43" spans="2:35" s="21" customFormat="1" ht="32.1" customHeight="1" x14ac:dyDescent="0.25">
      <c r="B43" s="108" t="s">
        <v>73</v>
      </c>
      <c r="C43" s="109">
        <v>1102</v>
      </c>
      <c r="D43" s="109"/>
      <c r="E43" s="109">
        <f t="shared" si="2"/>
        <v>1102</v>
      </c>
      <c r="F43" s="46"/>
      <c r="G43" s="47">
        <v>100</v>
      </c>
      <c r="H43" s="64" t="str">
        <f t="shared" si="11"/>
        <v/>
      </c>
      <c r="I43" s="49">
        <f t="shared" si="4"/>
        <v>0</v>
      </c>
      <c r="J43" s="84"/>
      <c r="K43" s="65"/>
      <c r="L43" s="84"/>
      <c r="M43" s="66"/>
      <c r="N43" s="66"/>
      <c r="O43" s="66"/>
      <c r="P43" s="52" t="str">
        <f t="shared" si="5"/>
        <v/>
      </c>
      <c r="Q43" s="53">
        <f t="shared" si="6"/>
        <v>0</v>
      </c>
      <c r="S43" s="67"/>
      <c r="T43" s="67"/>
      <c r="U43" s="85"/>
      <c r="X43" s="56">
        <f t="shared" si="7"/>
        <v>0</v>
      </c>
      <c r="Y43" s="57">
        <f t="shared" si="0"/>
        <v>0</v>
      </c>
      <c r="Z43" s="57">
        <f t="shared" si="8"/>
        <v>0</v>
      </c>
      <c r="AA43" s="37"/>
      <c r="AB43" s="58">
        <f t="shared" si="13"/>
        <v>1.85</v>
      </c>
      <c r="AC43" s="59">
        <f t="shared" si="13"/>
        <v>0</v>
      </c>
      <c r="AD43" s="59">
        <f t="shared" si="13"/>
        <v>0.31</v>
      </c>
      <c r="AE43" s="60">
        <f t="shared" si="9"/>
        <v>2.16</v>
      </c>
      <c r="AF43" s="61"/>
      <c r="AG43" s="62">
        <v>25</v>
      </c>
      <c r="AH43" s="37"/>
      <c r="AI43" s="110">
        <f t="shared" si="1"/>
        <v>27.16</v>
      </c>
    </row>
    <row r="44" spans="2:35" s="21" customFormat="1" ht="32.1" customHeight="1" x14ac:dyDescent="0.25">
      <c r="B44" s="44" t="s">
        <v>74</v>
      </c>
      <c r="C44" s="109">
        <v>1102</v>
      </c>
      <c r="D44" s="45"/>
      <c r="E44" s="45">
        <f>C44+D44</f>
        <v>1102</v>
      </c>
      <c r="F44" s="46"/>
      <c r="G44" s="47">
        <v>100</v>
      </c>
      <c r="H44" s="64" t="str">
        <f>IF(F44="","",(ROUND((F44/G44),1)&amp;" pallets"))</f>
        <v/>
      </c>
      <c r="I44" s="49">
        <f>E44*F44</f>
        <v>0</v>
      </c>
      <c r="J44" s="84"/>
      <c r="K44" s="65"/>
      <c r="L44" s="84"/>
      <c r="M44" s="66"/>
      <c r="N44" s="66"/>
      <c r="O44" s="66"/>
      <c r="P44" s="52" t="str">
        <f>IF(M44&amp;N44="","",ROUND(((M44+N44)/G44),1)&amp;" pallets")</f>
        <v/>
      </c>
      <c r="Q44" s="53">
        <f>(J44*M44)+(K44*N44)+(O44*L44)</f>
        <v>0</v>
      </c>
      <c r="S44" s="67"/>
      <c r="T44" s="67"/>
      <c r="U44" s="85"/>
      <c r="X44" s="56">
        <f>F44*C44</f>
        <v>0</v>
      </c>
      <c r="Y44" s="57">
        <f>F44*AI44</f>
        <v>0</v>
      </c>
      <c r="Z44" s="57">
        <f t="shared" si="8"/>
        <v>0</v>
      </c>
      <c r="AA44" s="37"/>
      <c r="AB44" s="58">
        <f>AB$6</f>
        <v>1.85</v>
      </c>
      <c r="AC44" s="59">
        <f>AC$6</f>
        <v>0</v>
      </c>
      <c r="AD44" s="59">
        <f>AD$6</f>
        <v>0.31</v>
      </c>
      <c r="AE44" s="60">
        <f>AB44+AC44+AD44</f>
        <v>2.16</v>
      </c>
      <c r="AF44" s="61"/>
      <c r="AG44" s="62">
        <v>25</v>
      </c>
      <c r="AH44" s="37"/>
      <c r="AI44" s="63">
        <f>AG44+AE44</f>
        <v>27.16</v>
      </c>
    </row>
    <row r="45" spans="2:35" s="21" customFormat="1" ht="32.1" customHeight="1" x14ac:dyDescent="0.25">
      <c r="B45" s="108" t="s">
        <v>75</v>
      </c>
      <c r="C45" s="109">
        <v>1770</v>
      </c>
      <c r="D45" s="109"/>
      <c r="E45" s="109">
        <f t="shared" si="2"/>
        <v>1770</v>
      </c>
      <c r="F45" s="46"/>
      <c r="G45" s="47">
        <v>63</v>
      </c>
      <c r="H45" s="64" t="str">
        <f t="shared" si="11"/>
        <v/>
      </c>
      <c r="I45" s="49">
        <f t="shared" si="4"/>
        <v>0</v>
      </c>
      <c r="J45" s="84"/>
      <c r="K45" s="65"/>
      <c r="L45" s="84"/>
      <c r="M45" s="66"/>
      <c r="N45" s="66"/>
      <c r="O45" s="66"/>
      <c r="P45" s="52" t="str">
        <f t="shared" si="5"/>
        <v/>
      </c>
      <c r="Q45" s="53">
        <f t="shared" si="6"/>
        <v>0</v>
      </c>
      <c r="S45" s="67"/>
      <c r="T45" s="67"/>
      <c r="U45" s="85"/>
      <c r="X45" s="56">
        <f t="shared" si="7"/>
        <v>0</v>
      </c>
      <c r="Y45" s="57">
        <f t="shared" si="0"/>
        <v>0</v>
      </c>
      <c r="Z45" s="57">
        <f t="shared" si="8"/>
        <v>0</v>
      </c>
      <c r="AA45" s="37"/>
      <c r="AB45" s="58">
        <f>AB$7</f>
        <v>3.46</v>
      </c>
      <c r="AC45" s="59">
        <f>AC$7</f>
        <v>0</v>
      </c>
      <c r="AD45" s="59">
        <f>AD$6</f>
        <v>0.31</v>
      </c>
      <c r="AE45" s="60">
        <f t="shared" si="9"/>
        <v>3.77</v>
      </c>
      <c r="AF45" s="61"/>
      <c r="AG45" s="62">
        <v>25</v>
      </c>
      <c r="AH45" s="37"/>
      <c r="AI45" s="110">
        <f t="shared" si="1"/>
        <v>28.77</v>
      </c>
    </row>
    <row r="46" spans="2:35" s="21" customFormat="1" ht="32.1" customHeight="1" x14ac:dyDescent="0.25">
      <c r="B46" s="68" t="s">
        <v>76</v>
      </c>
      <c r="C46" s="69">
        <v>1770</v>
      </c>
      <c r="D46" s="69"/>
      <c r="E46" s="69">
        <f t="shared" si="2"/>
        <v>1770</v>
      </c>
      <c r="F46" s="70"/>
      <c r="G46" s="71">
        <v>100</v>
      </c>
      <c r="H46" s="72" t="str">
        <f t="shared" si="11"/>
        <v/>
      </c>
      <c r="I46" s="73">
        <f t="shared" si="4"/>
        <v>0</v>
      </c>
      <c r="J46" s="100"/>
      <c r="K46" s="75"/>
      <c r="L46" s="100"/>
      <c r="M46" s="77"/>
      <c r="N46" s="77"/>
      <c r="O46" s="77"/>
      <c r="P46" s="78" t="str">
        <f t="shared" si="5"/>
        <v/>
      </c>
      <c r="Q46" s="79">
        <f t="shared" si="6"/>
        <v>0</v>
      </c>
      <c r="S46" s="81"/>
      <c r="T46" s="81"/>
      <c r="U46" s="101"/>
      <c r="X46" s="56">
        <f t="shared" si="7"/>
        <v>0</v>
      </c>
      <c r="Y46" s="57">
        <f t="shared" si="0"/>
        <v>0</v>
      </c>
      <c r="Z46" s="57">
        <f t="shared" si="8"/>
        <v>0</v>
      </c>
      <c r="AA46" s="37"/>
      <c r="AB46" s="58">
        <f>AB$6</f>
        <v>1.85</v>
      </c>
      <c r="AC46" s="59">
        <f>AC$6</f>
        <v>0</v>
      </c>
      <c r="AD46" s="59">
        <f>AD$6</f>
        <v>0.31</v>
      </c>
      <c r="AE46" s="60">
        <f t="shared" si="9"/>
        <v>2.16</v>
      </c>
      <c r="AF46" s="61"/>
      <c r="AG46" s="62">
        <v>25</v>
      </c>
      <c r="AH46" s="37"/>
      <c r="AI46" s="83">
        <f t="shared" si="1"/>
        <v>27.16</v>
      </c>
    </row>
    <row r="47" spans="2:35" s="21" customFormat="1" ht="32.1" hidden="1" customHeight="1" x14ac:dyDescent="0.25">
      <c r="B47" s="105" t="s">
        <v>77</v>
      </c>
      <c r="C47" s="106"/>
      <c r="D47" s="106"/>
      <c r="E47" s="106">
        <f t="shared" si="2"/>
        <v>0</v>
      </c>
      <c r="F47" s="46"/>
      <c r="G47" s="47">
        <v>6</v>
      </c>
      <c r="H47" s="64" t="str">
        <f t="shared" si="11"/>
        <v/>
      </c>
      <c r="I47" s="49">
        <f t="shared" si="4"/>
        <v>0</v>
      </c>
      <c r="J47" s="50">
        <v>1</v>
      </c>
      <c r="K47" s="65"/>
      <c r="L47" s="84"/>
      <c r="M47" s="51"/>
      <c r="N47" s="66"/>
      <c r="O47" s="66"/>
      <c r="P47" s="52" t="str">
        <f t="shared" si="5"/>
        <v/>
      </c>
      <c r="Q47" s="53">
        <f t="shared" si="6"/>
        <v>0</v>
      </c>
      <c r="S47" s="54"/>
      <c r="T47" s="67"/>
      <c r="U47" s="85"/>
      <c r="X47" s="56">
        <f t="shared" si="7"/>
        <v>0</v>
      </c>
      <c r="Y47" s="57">
        <f t="shared" si="0"/>
        <v>0</v>
      </c>
      <c r="Z47" s="57">
        <f t="shared" si="8"/>
        <v>0</v>
      </c>
      <c r="AA47" s="37"/>
      <c r="AB47" s="58"/>
      <c r="AC47" s="59"/>
      <c r="AD47" s="59"/>
      <c r="AE47" s="60">
        <f t="shared" si="9"/>
        <v>0</v>
      </c>
      <c r="AF47" s="61"/>
      <c r="AG47" s="62">
        <v>25</v>
      </c>
      <c r="AH47" s="37"/>
      <c r="AI47" s="107">
        <f t="shared" si="1"/>
        <v>25</v>
      </c>
    </row>
    <row r="48" spans="2:35" s="21" customFormat="1" ht="32.1" hidden="1" customHeight="1" x14ac:dyDescent="0.25">
      <c r="B48" s="108" t="s">
        <v>78</v>
      </c>
      <c r="C48" s="111"/>
      <c r="D48" s="111"/>
      <c r="E48" s="111">
        <f t="shared" si="2"/>
        <v>0</v>
      </c>
      <c r="F48" s="46"/>
      <c r="G48" s="47">
        <v>12</v>
      </c>
      <c r="H48" s="64" t="str">
        <f t="shared" si="11"/>
        <v/>
      </c>
      <c r="I48" s="49">
        <f t="shared" si="4"/>
        <v>0</v>
      </c>
      <c r="J48" s="50">
        <v>1</v>
      </c>
      <c r="K48" s="65"/>
      <c r="L48" s="84"/>
      <c r="M48" s="51"/>
      <c r="N48" s="66"/>
      <c r="O48" s="66"/>
      <c r="P48" s="52" t="str">
        <f t="shared" si="5"/>
        <v/>
      </c>
      <c r="Q48" s="53">
        <f t="shared" si="6"/>
        <v>0</v>
      </c>
      <c r="S48" s="54"/>
      <c r="T48" s="67"/>
      <c r="U48" s="85"/>
      <c r="X48" s="56">
        <f t="shared" si="7"/>
        <v>0</v>
      </c>
      <c r="Y48" s="57">
        <f t="shared" si="0"/>
        <v>0</v>
      </c>
      <c r="Z48" s="57">
        <f t="shared" si="8"/>
        <v>0</v>
      </c>
      <c r="AA48" s="37"/>
      <c r="AB48" s="58"/>
      <c r="AC48" s="59"/>
      <c r="AD48" s="59"/>
      <c r="AE48" s="60">
        <f t="shared" si="9"/>
        <v>0</v>
      </c>
      <c r="AF48" s="61"/>
      <c r="AG48" s="62">
        <v>25</v>
      </c>
      <c r="AH48" s="37"/>
      <c r="AI48" s="110">
        <f t="shared" si="1"/>
        <v>25</v>
      </c>
    </row>
    <row r="49" spans="2:35" s="21" customFormat="1" ht="32.1" hidden="1" customHeight="1" x14ac:dyDescent="0.25">
      <c r="B49" s="68" t="s">
        <v>79</v>
      </c>
      <c r="C49" s="69"/>
      <c r="D49" s="69"/>
      <c r="E49" s="69">
        <f t="shared" si="2"/>
        <v>0</v>
      </c>
      <c r="F49" s="70"/>
      <c r="G49" s="71">
        <v>6</v>
      </c>
      <c r="H49" s="72" t="str">
        <f t="shared" si="11"/>
        <v/>
      </c>
      <c r="I49" s="73">
        <f t="shared" si="4"/>
        <v>0</v>
      </c>
      <c r="J49" s="74">
        <v>1</v>
      </c>
      <c r="K49" s="75"/>
      <c r="L49" s="100"/>
      <c r="M49" s="76"/>
      <c r="N49" s="77"/>
      <c r="O49" s="77"/>
      <c r="P49" s="78" t="str">
        <f t="shared" si="5"/>
        <v/>
      </c>
      <c r="Q49" s="79">
        <f t="shared" si="6"/>
        <v>0</v>
      </c>
      <c r="S49" s="80"/>
      <c r="T49" s="81"/>
      <c r="U49" s="101"/>
      <c r="X49" s="56">
        <f t="shared" si="7"/>
        <v>0</v>
      </c>
      <c r="Y49" s="57">
        <f t="shared" si="0"/>
        <v>0</v>
      </c>
      <c r="Z49" s="57">
        <f t="shared" si="8"/>
        <v>0</v>
      </c>
      <c r="AA49" s="37"/>
      <c r="AB49" s="58"/>
      <c r="AC49" s="59"/>
      <c r="AD49" s="59"/>
      <c r="AE49" s="60">
        <f t="shared" si="9"/>
        <v>0</v>
      </c>
      <c r="AF49" s="61"/>
      <c r="AG49" s="62">
        <v>25</v>
      </c>
      <c r="AH49" s="37"/>
      <c r="AI49" s="83">
        <f t="shared" si="1"/>
        <v>25</v>
      </c>
    </row>
    <row r="50" spans="2:35" s="21" customFormat="1" ht="32.1" customHeight="1" x14ac:dyDescent="0.25">
      <c r="B50" s="44" t="s">
        <v>80</v>
      </c>
      <c r="C50" s="45">
        <v>851</v>
      </c>
      <c r="D50" s="45">
        <v>120</v>
      </c>
      <c r="E50" s="45">
        <f t="shared" si="2"/>
        <v>971</v>
      </c>
      <c r="F50" s="46"/>
      <c r="G50" s="47">
        <v>63</v>
      </c>
      <c r="H50" s="64" t="str">
        <f t="shared" si="11"/>
        <v/>
      </c>
      <c r="I50" s="49">
        <f t="shared" si="4"/>
        <v>0</v>
      </c>
      <c r="J50" s="50">
        <v>120</v>
      </c>
      <c r="K50" s="65"/>
      <c r="L50" s="84"/>
      <c r="M50" s="51"/>
      <c r="N50" s="66"/>
      <c r="O50" s="66"/>
      <c r="P50" s="52" t="str">
        <f t="shared" si="5"/>
        <v/>
      </c>
      <c r="Q50" s="53">
        <f t="shared" si="6"/>
        <v>0</v>
      </c>
      <c r="S50" s="54"/>
      <c r="T50" s="67"/>
      <c r="U50" s="85"/>
      <c r="X50" s="56">
        <f t="shared" si="7"/>
        <v>0</v>
      </c>
      <c r="Y50" s="57">
        <f t="shared" si="0"/>
        <v>0</v>
      </c>
      <c r="Z50" s="57">
        <f t="shared" si="8"/>
        <v>0</v>
      </c>
      <c r="AA50" s="37"/>
      <c r="AB50" s="58">
        <f>AB$2</f>
        <v>5.76</v>
      </c>
      <c r="AC50" s="59">
        <f>AC$2</f>
        <v>0</v>
      </c>
      <c r="AD50" s="59">
        <f>AD$2</f>
        <v>0.31</v>
      </c>
      <c r="AE50" s="60">
        <f t="shared" si="9"/>
        <v>6.0699999999999994</v>
      </c>
      <c r="AF50" s="61"/>
      <c r="AG50" s="62">
        <v>25</v>
      </c>
      <c r="AH50" s="37"/>
      <c r="AI50" s="63">
        <f t="shared" si="1"/>
        <v>31.07</v>
      </c>
    </row>
    <row r="51" spans="2:35" s="21" customFormat="1" ht="32.1" customHeight="1" thickBot="1" x14ac:dyDescent="0.3">
      <c r="B51" s="112" t="s">
        <v>81</v>
      </c>
      <c r="C51" s="113">
        <v>1102</v>
      </c>
      <c r="D51" s="113">
        <v>0</v>
      </c>
      <c r="E51" s="113">
        <f t="shared" si="2"/>
        <v>1102</v>
      </c>
      <c r="F51" s="114"/>
      <c r="G51" s="115">
        <v>100</v>
      </c>
      <c r="H51" s="116" t="str">
        <f t="shared" si="11"/>
        <v/>
      </c>
      <c r="I51" s="117">
        <f t="shared" si="4"/>
        <v>0</v>
      </c>
      <c r="J51" s="118"/>
      <c r="K51" s="119"/>
      <c r="L51" s="118"/>
      <c r="M51" s="120"/>
      <c r="N51" s="120"/>
      <c r="O51" s="120"/>
      <c r="P51" s="121" t="str">
        <f t="shared" si="5"/>
        <v/>
      </c>
      <c r="Q51" s="122">
        <f t="shared" si="6"/>
        <v>0</v>
      </c>
      <c r="S51" s="123"/>
      <c r="T51" s="123"/>
      <c r="U51" s="124"/>
      <c r="X51" s="56">
        <f t="shared" si="7"/>
        <v>0</v>
      </c>
      <c r="Y51" s="57">
        <f t="shared" si="0"/>
        <v>0</v>
      </c>
      <c r="Z51" s="57">
        <f t="shared" si="8"/>
        <v>0</v>
      </c>
      <c r="AA51" s="37"/>
      <c r="AB51" s="58">
        <f>AB$6</f>
        <v>1.85</v>
      </c>
      <c r="AC51" s="59">
        <f>AC$6</f>
        <v>0</v>
      </c>
      <c r="AD51" s="59">
        <f>AD$6</f>
        <v>0.31</v>
      </c>
      <c r="AE51" s="60">
        <f t="shared" si="9"/>
        <v>2.16</v>
      </c>
      <c r="AF51" s="61"/>
      <c r="AG51" s="62">
        <v>25</v>
      </c>
      <c r="AH51" s="37"/>
      <c r="AI51" s="125">
        <f t="shared" si="1"/>
        <v>27.16</v>
      </c>
    </row>
    <row r="52" spans="2:35" s="21" customFormat="1" ht="32.1" hidden="1" customHeight="1" x14ac:dyDescent="0.25">
      <c r="B52" s="23" t="s">
        <v>82</v>
      </c>
      <c r="C52" s="24"/>
      <c r="D52" s="24"/>
      <c r="E52" s="24">
        <f t="shared" si="2"/>
        <v>0</v>
      </c>
      <c r="F52" s="86"/>
      <c r="G52" s="87">
        <v>72</v>
      </c>
      <c r="H52" s="88" t="str">
        <f t="shared" si="11"/>
        <v/>
      </c>
      <c r="I52" s="89">
        <f t="shared" si="4"/>
        <v>0</v>
      </c>
      <c r="J52" s="102"/>
      <c r="K52" s="91"/>
      <c r="L52" s="102"/>
      <c r="M52" s="93"/>
      <c r="N52" s="93"/>
      <c r="O52" s="93"/>
      <c r="P52" s="94" t="str">
        <f t="shared" si="5"/>
        <v/>
      </c>
      <c r="Q52" s="95">
        <f t="shared" si="6"/>
        <v>0</v>
      </c>
      <c r="S52" s="97"/>
      <c r="T52" s="97"/>
      <c r="U52" s="103"/>
      <c r="X52" s="56">
        <f t="shared" si="7"/>
        <v>0</v>
      </c>
      <c r="Y52" s="57">
        <f t="shared" si="0"/>
        <v>0</v>
      </c>
      <c r="Z52" s="57">
        <f t="shared" si="8"/>
        <v>0</v>
      </c>
      <c r="AA52" s="37"/>
      <c r="AB52" s="58">
        <v>1.69</v>
      </c>
      <c r="AC52" s="59">
        <v>1.69</v>
      </c>
      <c r="AD52" s="59">
        <v>1.69</v>
      </c>
      <c r="AE52" s="60">
        <f t="shared" si="9"/>
        <v>5.07</v>
      </c>
      <c r="AF52" s="61"/>
      <c r="AG52" s="62">
        <v>25</v>
      </c>
      <c r="AH52" s="37"/>
      <c r="AI52" s="43">
        <f t="shared" si="1"/>
        <v>30.07</v>
      </c>
    </row>
    <row r="53" spans="2:35" s="21" customFormat="1" ht="32.1" customHeight="1" thickBot="1" x14ac:dyDescent="0.3">
      <c r="B53" s="112" t="s">
        <v>83</v>
      </c>
      <c r="C53" s="113">
        <v>1142</v>
      </c>
      <c r="D53" s="113">
        <v>0</v>
      </c>
      <c r="E53" s="113">
        <f t="shared" si="2"/>
        <v>1142</v>
      </c>
      <c r="F53" s="114"/>
      <c r="G53" s="115">
        <v>100</v>
      </c>
      <c r="H53" s="116" t="str">
        <f t="shared" si="11"/>
        <v/>
      </c>
      <c r="I53" s="117">
        <f t="shared" si="4"/>
        <v>0</v>
      </c>
      <c r="J53" s="118"/>
      <c r="K53" s="119"/>
      <c r="L53" s="118"/>
      <c r="M53" s="120"/>
      <c r="N53" s="120"/>
      <c r="O53" s="120"/>
      <c r="P53" s="121" t="str">
        <f t="shared" si="5"/>
        <v/>
      </c>
      <c r="Q53" s="122">
        <f t="shared" si="6"/>
        <v>0</v>
      </c>
      <c r="S53" s="123"/>
      <c r="T53" s="123"/>
      <c r="U53" s="124"/>
      <c r="X53" s="56">
        <f t="shared" si="7"/>
        <v>0</v>
      </c>
      <c r="Y53" s="57">
        <f t="shared" si="0"/>
        <v>0</v>
      </c>
      <c r="Z53" s="57">
        <f t="shared" si="8"/>
        <v>0</v>
      </c>
      <c r="AA53" s="37"/>
      <c r="AB53" s="58">
        <f t="shared" ref="AB53:AD56" si="14">AB$6</f>
        <v>1.85</v>
      </c>
      <c r="AC53" s="59">
        <f t="shared" si="14"/>
        <v>0</v>
      </c>
      <c r="AD53" s="59">
        <f t="shared" si="14"/>
        <v>0.31</v>
      </c>
      <c r="AE53" s="60">
        <f t="shared" si="9"/>
        <v>2.16</v>
      </c>
      <c r="AF53" s="61"/>
      <c r="AG53" s="62">
        <v>25</v>
      </c>
      <c r="AH53" s="37"/>
      <c r="AI53" s="125">
        <f t="shared" si="1"/>
        <v>27.16</v>
      </c>
    </row>
    <row r="54" spans="2:35" s="21" customFormat="1" ht="32.1" customHeight="1" thickBot="1" x14ac:dyDescent="0.3">
      <c r="B54" s="112" t="s">
        <v>84</v>
      </c>
      <c r="C54" s="113">
        <v>1582</v>
      </c>
      <c r="D54" s="113">
        <v>0</v>
      </c>
      <c r="E54" s="113">
        <f t="shared" si="2"/>
        <v>1582</v>
      </c>
      <c r="F54" s="114"/>
      <c r="G54" s="115">
        <v>100</v>
      </c>
      <c r="H54" s="116" t="str">
        <f t="shared" si="11"/>
        <v/>
      </c>
      <c r="I54" s="117">
        <f t="shared" si="4"/>
        <v>0</v>
      </c>
      <c r="J54" s="118"/>
      <c r="K54" s="119"/>
      <c r="L54" s="118"/>
      <c r="M54" s="120"/>
      <c r="N54" s="120"/>
      <c r="O54" s="120"/>
      <c r="P54" s="121" t="str">
        <f t="shared" si="5"/>
        <v/>
      </c>
      <c r="Q54" s="122">
        <f t="shared" si="6"/>
        <v>0</v>
      </c>
      <c r="S54" s="123"/>
      <c r="T54" s="123"/>
      <c r="U54" s="124"/>
      <c r="X54" s="56">
        <f t="shared" si="7"/>
        <v>0</v>
      </c>
      <c r="Y54" s="57">
        <f t="shared" si="0"/>
        <v>0</v>
      </c>
      <c r="Z54" s="57">
        <f t="shared" si="8"/>
        <v>0</v>
      </c>
      <c r="AA54" s="37"/>
      <c r="AB54" s="58">
        <f t="shared" si="14"/>
        <v>1.85</v>
      </c>
      <c r="AC54" s="59">
        <f t="shared" si="14"/>
        <v>0</v>
      </c>
      <c r="AD54" s="59">
        <f t="shared" si="14"/>
        <v>0.31</v>
      </c>
      <c r="AE54" s="60">
        <f t="shared" si="9"/>
        <v>2.16</v>
      </c>
      <c r="AF54" s="61"/>
      <c r="AG54" s="62">
        <v>25</v>
      </c>
      <c r="AH54" s="37"/>
      <c r="AI54" s="125">
        <f t="shared" si="1"/>
        <v>27.16</v>
      </c>
    </row>
    <row r="55" spans="2:35" s="21" customFormat="1" ht="32.1" customHeight="1" thickBot="1" x14ac:dyDescent="0.3">
      <c r="B55" s="112" t="s">
        <v>85</v>
      </c>
      <c r="C55" s="113">
        <v>1582</v>
      </c>
      <c r="D55" s="113">
        <v>0</v>
      </c>
      <c r="E55" s="113">
        <f t="shared" si="2"/>
        <v>1582</v>
      </c>
      <c r="F55" s="114"/>
      <c r="G55" s="115">
        <v>100</v>
      </c>
      <c r="H55" s="116" t="str">
        <f t="shared" si="11"/>
        <v/>
      </c>
      <c r="I55" s="117">
        <f t="shared" si="4"/>
        <v>0</v>
      </c>
      <c r="J55" s="118"/>
      <c r="K55" s="119"/>
      <c r="L55" s="118"/>
      <c r="M55" s="120"/>
      <c r="N55" s="120"/>
      <c r="O55" s="120"/>
      <c r="P55" s="121" t="str">
        <f t="shared" si="5"/>
        <v/>
      </c>
      <c r="Q55" s="122">
        <f t="shared" si="6"/>
        <v>0</v>
      </c>
      <c r="S55" s="123"/>
      <c r="T55" s="123"/>
      <c r="U55" s="124"/>
      <c r="X55" s="56">
        <f t="shared" si="7"/>
        <v>0</v>
      </c>
      <c r="Y55" s="57">
        <f t="shared" si="0"/>
        <v>0</v>
      </c>
      <c r="Z55" s="57">
        <f t="shared" si="8"/>
        <v>0</v>
      </c>
      <c r="AA55" s="37"/>
      <c r="AB55" s="58">
        <f t="shared" si="14"/>
        <v>1.85</v>
      </c>
      <c r="AC55" s="59">
        <f t="shared" si="14"/>
        <v>0</v>
      </c>
      <c r="AD55" s="59">
        <f t="shared" si="14"/>
        <v>0.31</v>
      </c>
      <c r="AE55" s="60">
        <f t="shared" si="9"/>
        <v>2.16</v>
      </c>
      <c r="AF55" s="61"/>
      <c r="AG55" s="62">
        <v>25</v>
      </c>
      <c r="AH55" s="37"/>
      <c r="AI55" s="125">
        <f t="shared" si="1"/>
        <v>27.16</v>
      </c>
    </row>
    <row r="56" spans="2:35" s="21" customFormat="1" ht="32.1" customHeight="1" thickBot="1" x14ac:dyDescent="0.3">
      <c r="B56" s="112" t="s">
        <v>86</v>
      </c>
      <c r="C56" s="113">
        <v>1582</v>
      </c>
      <c r="D56" s="113">
        <v>0</v>
      </c>
      <c r="E56" s="113">
        <f t="shared" si="2"/>
        <v>1582</v>
      </c>
      <c r="F56" s="114"/>
      <c r="G56" s="115">
        <v>100</v>
      </c>
      <c r="H56" s="116" t="str">
        <f t="shared" si="11"/>
        <v/>
      </c>
      <c r="I56" s="117">
        <f t="shared" si="4"/>
        <v>0</v>
      </c>
      <c r="J56" s="118"/>
      <c r="K56" s="119"/>
      <c r="L56" s="118"/>
      <c r="M56" s="120"/>
      <c r="N56" s="120"/>
      <c r="O56" s="120"/>
      <c r="P56" s="121" t="str">
        <f t="shared" si="5"/>
        <v/>
      </c>
      <c r="Q56" s="122">
        <f t="shared" si="6"/>
        <v>0</v>
      </c>
      <c r="S56" s="123"/>
      <c r="T56" s="123"/>
      <c r="U56" s="124"/>
      <c r="X56" s="56">
        <f t="shared" si="7"/>
        <v>0</v>
      </c>
      <c r="Y56" s="57">
        <f t="shared" si="0"/>
        <v>0</v>
      </c>
      <c r="Z56" s="57">
        <f t="shared" si="8"/>
        <v>0</v>
      </c>
      <c r="AA56" s="37"/>
      <c r="AB56" s="58">
        <f t="shared" si="14"/>
        <v>1.85</v>
      </c>
      <c r="AC56" s="59">
        <f t="shared" si="14"/>
        <v>0</v>
      </c>
      <c r="AD56" s="59">
        <f t="shared" si="14"/>
        <v>0.31</v>
      </c>
      <c r="AE56" s="60">
        <f t="shared" si="9"/>
        <v>2.16</v>
      </c>
      <c r="AF56" s="61"/>
      <c r="AG56" s="62">
        <v>25</v>
      </c>
      <c r="AH56" s="37"/>
      <c r="AI56" s="125">
        <f t="shared" si="1"/>
        <v>27.16</v>
      </c>
    </row>
    <row r="57" spans="2:35" s="21" customFormat="1" ht="32.1" customHeight="1" x14ac:dyDescent="0.25">
      <c r="B57" s="44" t="s">
        <v>87</v>
      </c>
      <c r="C57" s="45">
        <v>229</v>
      </c>
      <c r="D57" s="45">
        <v>78</v>
      </c>
      <c r="E57" s="45">
        <f t="shared" si="2"/>
        <v>307</v>
      </c>
      <c r="F57" s="46"/>
      <c r="G57" s="47">
        <v>72</v>
      </c>
      <c r="H57" s="64" t="str">
        <f t="shared" si="11"/>
        <v/>
      </c>
      <c r="I57" s="49">
        <f t="shared" si="4"/>
        <v>0</v>
      </c>
      <c r="J57" s="50">
        <v>78</v>
      </c>
      <c r="K57" s="126">
        <v>42</v>
      </c>
      <c r="L57" s="50">
        <v>1.5</v>
      </c>
      <c r="M57" s="51"/>
      <c r="N57" s="51"/>
      <c r="O57" s="51"/>
      <c r="P57" s="52" t="str">
        <f t="shared" si="5"/>
        <v/>
      </c>
      <c r="Q57" s="53">
        <f>(J57*M57)+(K57*N57)+(O57*L57)</f>
        <v>0</v>
      </c>
      <c r="S57" s="54"/>
      <c r="T57" s="54"/>
      <c r="U57" s="55"/>
      <c r="X57" s="56">
        <f t="shared" si="7"/>
        <v>0</v>
      </c>
      <c r="Y57" s="57">
        <f t="shared" si="0"/>
        <v>0</v>
      </c>
      <c r="Z57" s="57"/>
      <c r="AA57" s="37"/>
      <c r="AB57" s="58">
        <f t="shared" ref="AB57:AC59" si="15">AB$1</f>
        <v>5.0599999999999996</v>
      </c>
      <c r="AC57" s="59">
        <f t="shared" si="15"/>
        <v>0</v>
      </c>
      <c r="AD57" s="59"/>
      <c r="AE57" s="60">
        <f t="shared" si="9"/>
        <v>5.0599999999999996</v>
      </c>
      <c r="AF57" s="61"/>
      <c r="AG57" s="62">
        <v>20.5</v>
      </c>
      <c r="AH57" s="37"/>
      <c r="AI57" s="63">
        <f>AG57+AE57</f>
        <v>25.56</v>
      </c>
    </row>
    <row r="58" spans="2:35" s="21" customFormat="1" ht="32.1" customHeight="1" x14ac:dyDescent="0.25">
      <c r="B58" s="44" t="s">
        <v>88</v>
      </c>
      <c r="C58" s="45">
        <v>229</v>
      </c>
      <c r="D58" s="45">
        <v>78</v>
      </c>
      <c r="E58" s="45">
        <f t="shared" si="2"/>
        <v>307</v>
      </c>
      <c r="F58" s="46"/>
      <c r="G58" s="47">
        <v>72</v>
      </c>
      <c r="H58" s="64"/>
      <c r="I58" s="49">
        <f t="shared" si="4"/>
        <v>0</v>
      </c>
      <c r="J58" s="84"/>
      <c r="K58" s="65"/>
      <c r="L58" s="50">
        <v>1.5</v>
      </c>
      <c r="M58" s="93"/>
      <c r="N58" s="66"/>
      <c r="O58" s="51"/>
      <c r="P58" s="52" t="str">
        <f t="shared" si="5"/>
        <v/>
      </c>
      <c r="Q58" s="53">
        <f t="shared" si="6"/>
        <v>0</v>
      </c>
      <c r="S58" s="54"/>
      <c r="T58" s="67"/>
      <c r="U58" s="55"/>
      <c r="X58" s="56">
        <f t="shared" si="7"/>
        <v>0</v>
      </c>
      <c r="Y58" s="57">
        <f t="shared" si="0"/>
        <v>0</v>
      </c>
      <c r="Z58" s="57"/>
      <c r="AA58" s="37"/>
      <c r="AB58" s="58">
        <f t="shared" si="15"/>
        <v>5.0599999999999996</v>
      </c>
      <c r="AC58" s="59">
        <f t="shared" si="15"/>
        <v>0</v>
      </c>
      <c r="AD58" s="59"/>
      <c r="AE58" s="60">
        <f t="shared" si="9"/>
        <v>5.0599999999999996</v>
      </c>
      <c r="AF58" s="61"/>
      <c r="AG58" s="62">
        <v>20.5</v>
      </c>
      <c r="AH58" s="37"/>
      <c r="AI58" s="63">
        <f t="shared" si="1"/>
        <v>25.56</v>
      </c>
    </row>
    <row r="59" spans="2:35" s="21" customFormat="1" ht="32.1" customHeight="1" x14ac:dyDescent="0.25">
      <c r="B59" s="44" t="s">
        <v>89</v>
      </c>
      <c r="C59" s="45">
        <v>229</v>
      </c>
      <c r="D59" s="45">
        <v>78</v>
      </c>
      <c r="E59" s="45">
        <f t="shared" si="2"/>
        <v>307</v>
      </c>
      <c r="F59" s="46"/>
      <c r="G59" s="47">
        <v>72</v>
      </c>
      <c r="H59" s="64" t="str">
        <f t="shared" si="11"/>
        <v/>
      </c>
      <c r="I59" s="49">
        <f t="shared" si="4"/>
        <v>0</v>
      </c>
      <c r="J59" s="84"/>
      <c r="K59" s="65"/>
      <c r="L59" s="50">
        <v>1.5</v>
      </c>
      <c r="M59" s="66"/>
      <c r="N59" s="66"/>
      <c r="O59" s="51"/>
      <c r="P59" s="52" t="str">
        <f t="shared" si="5"/>
        <v/>
      </c>
      <c r="Q59" s="53">
        <f t="shared" si="6"/>
        <v>0</v>
      </c>
      <c r="S59" s="54"/>
      <c r="T59" s="67"/>
      <c r="U59" s="55"/>
      <c r="X59" s="56">
        <f t="shared" si="7"/>
        <v>0</v>
      </c>
      <c r="Y59" s="57">
        <f t="shared" si="0"/>
        <v>0</v>
      </c>
      <c r="Z59" s="57"/>
      <c r="AA59" s="37"/>
      <c r="AB59" s="58">
        <f t="shared" si="15"/>
        <v>5.0599999999999996</v>
      </c>
      <c r="AC59" s="59">
        <f t="shared" si="15"/>
        <v>0</v>
      </c>
      <c r="AD59" s="59"/>
      <c r="AE59" s="60">
        <f t="shared" si="9"/>
        <v>5.0599999999999996</v>
      </c>
      <c r="AF59" s="61"/>
      <c r="AG59" s="62">
        <v>20.5</v>
      </c>
      <c r="AH59" s="37"/>
      <c r="AI59" s="63">
        <f t="shared" si="1"/>
        <v>25.56</v>
      </c>
    </row>
    <row r="60" spans="2:35" s="21" customFormat="1" ht="32.1" hidden="1" customHeight="1" x14ac:dyDescent="0.25">
      <c r="B60" s="44" t="s">
        <v>90</v>
      </c>
      <c r="C60" s="45">
        <v>229</v>
      </c>
      <c r="D60" s="45">
        <v>283</v>
      </c>
      <c r="E60" s="45">
        <f t="shared" si="2"/>
        <v>512</v>
      </c>
      <c r="F60" s="46"/>
      <c r="G60" s="47">
        <v>72</v>
      </c>
      <c r="H60" s="64" t="str">
        <f t="shared" si="11"/>
        <v/>
      </c>
      <c r="I60" s="49">
        <f t="shared" si="4"/>
        <v>0</v>
      </c>
      <c r="J60" s="84"/>
      <c r="K60" s="65"/>
      <c r="L60" s="50">
        <v>1.5</v>
      </c>
      <c r="M60" s="66"/>
      <c r="N60" s="66"/>
      <c r="O60" s="51"/>
      <c r="P60" s="52" t="str">
        <f t="shared" si="5"/>
        <v/>
      </c>
      <c r="Q60" s="53">
        <f t="shared" si="6"/>
        <v>0</v>
      </c>
      <c r="S60" s="54"/>
      <c r="T60" s="67"/>
      <c r="U60" s="55"/>
      <c r="X60" s="56">
        <f t="shared" si="7"/>
        <v>0</v>
      </c>
      <c r="Y60" s="57">
        <f t="shared" si="0"/>
        <v>0</v>
      </c>
      <c r="Z60" s="57"/>
      <c r="AA60" s="37"/>
      <c r="AB60" s="58">
        <v>1.69</v>
      </c>
      <c r="AC60" s="59">
        <v>1.69</v>
      </c>
      <c r="AD60" s="59"/>
      <c r="AE60" s="60">
        <f t="shared" si="9"/>
        <v>3.38</v>
      </c>
      <c r="AF60" s="61"/>
      <c r="AG60" s="62">
        <v>20.5</v>
      </c>
      <c r="AH60" s="37"/>
      <c r="AI60" s="63">
        <f t="shared" si="1"/>
        <v>23.88</v>
      </c>
    </row>
    <row r="61" spans="2:35" s="21" customFormat="1" ht="32.1" customHeight="1" x14ac:dyDescent="0.25">
      <c r="B61" s="68" t="s">
        <v>91</v>
      </c>
      <c r="C61" s="45">
        <v>229</v>
      </c>
      <c r="D61" s="69">
        <v>78</v>
      </c>
      <c r="E61" s="69">
        <f t="shared" si="2"/>
        <v>307</v>
      </c>
      <c r="F61" s="70"/>
      <c r="G61" s="71">
        <v>72</v>
      </c>
      <c r="H61" s="72" t="str">
        <f t="shared" si="11"/>
        <v/>
      </c>
      <c r="I61" s="73">
        <f t="shared" si="4"/>
        <v>0</v>
      </c>
      <c r="J61" s="100"/>
      <c r="K61" s="75"/>
      <c r="L61" s="74">
        <v>1.5</v>
      </c>
      <c r="M61" s="93"/>
      <c r="N61" s="77"/>
      <c r="O61" s="76"/>
      <c r="P61" s="78" t="str">
        <f t="shared" si="5"/>
        <v/>
      </c>
      <c r="Q61" s="79">
        <f t="shared" si="6"/>
        <v>0</v>
      </c>
      <c r="S61" s="80"/>
      <c r="T61" s="81"/>
      <c r="U61" s="82"/>
      <c r="X61" s="56">
        <f t="shared" si="7"/>
        <v>0</v>
      </c>
      <c r="Y61" s="57">
        <f t="shared" si="0"/>
        <v>0</v>
      </c>
      <c r="Z61" s="57"/>
      <c r="AA61" s="37"/>
      <c r="AB61" s="58">
        <f>AB$1</f>
        <v>5.0599999999999996</v>
      </c>
      <c r="AC61" s="59">
        <f>AC$1</f>
        <v>0</v>
      </c>
      <c r="AD61" s="59"/>
      <c r="AE61" s="60">
        <f t="shared" si="9"/>
        <v>5.0599999999999996</v>
      </c>
      <c r="AF61" s="61"/>
      <c r="AG61" s="62">
        <v>20.5</v>
      </c>
      <c r="AH61" s="37"/>
      <c r="AI61" s="83">
        <f t="shared" si="1"/>
        <v>25.56</v>
      </c>
    </row>
    <row r="62" spans="2:35" s="21" customFormat="1" ht="32.1" customHeight="1" x14ac:dyDescent="0.25">
      <c r="B62" s="23" t="s">
        <v>92</v>
      </c>
      <c r="C62" s="24">
        <v>1582</v>
      </c>
      <c r="D62" s="24"/>
      <c r="E62" s="24">
        <f t="shared" si="2"/>
        <v>1582</v>
      </c>
      <c r="F62" s="86"/>
      <c r="G62" s="87">
        <v>110</v>
      </c>
      <c r="H62" s="88" t="str">
        <f t="shared" si="11"/>
        <v/>
      </c>
      <c r="I62" s="89">
        <f t="shared" si="4"/>
        <v>0</v>
      </c>
      <c r="J62" s="102"/>
      <c r="K62" s="91"/>
      <c r="L62" s="102"/>
      <c r="M62" s="93"/>
      <c r="N62" s="93"/>
      <c r="O62" s="93"/>
      <c r="P62" s="94" t="str">
        <f t="shared" si="5"/>
        <v/>
      </c>
      <c r="Q62" s="95">
        <f t="shared" si="6"/>
        <v>0</v>
      </c>
      <c r="S62" s="97"/>
      <c r="T62" s="97"/>
      <c r="U62" s="103"/>
      <c r="X62" s="56">
        <f t="shared" si="7"/>
        <v>0</v>
      </c>
      <c r="Y62" s="57">
        <f t="shared" si="0"/>
        <v>0</v>
      </c>
      <c r="Z62" s="57">
        <f t="shared" si="8"/>
        <v>0</v>
      </c>
      <c r="AA62" s="37"/>
      <c r="AB62" s="58">
        <f t="shared" ref="AB62:AD68" si="16">AB$6</f>
        <v>1.85</v>
      </c>
      <c r="AC62" s="59">
        <f t="shared" si="16"/>
        <v>0</v>
      </c>
      <c r="AD62" s="59">
        <f t="shared" si="16"/>
        <v>0.31</v>
      </c>
      <c r="AE62" s="60">
        <f t="shared" si="9"/>
        <v>2.16</v>
      </c>
      <c r="AF62" s="61"/>
      <c r="AG62" s="62">
        <v>25</v>
      </c>
      <c r="AH62" s="37"/>
      <c r="AI62" s="43">
        <f t="shared" si="1"/>
        <v>27.16</v>
      </c>
    </row>
    <row r="63" spans="2:35" s="21" customFormat="1" ht="32.1" customHeight="1" x14ac:dyDescent="0.25">
      <c r="B63" s="44" t="s">
        <v>93</v>
      </c>
      <c r="C63" s="45">
        <v>1582</v>
      </c>
      <c r="D63" s="45"/>
      <c r="E63" s="45">
        <f t="shared" si="2"/>
        <v>1582</v>
      </c>
      <c r="F63" s="46"/>
      <c r="G63" s="47">
        <v>100</v>
      </c>
      <c r="H63" s="64" t="str">
        <f t="shared" si="11"/>
        <v/>
      </c>
      <c r="I63" s="49">
        <f t="shared" si="4"/>
        <v>0</v>
      </c>
      <c r="J63" s="84"/>
      <c r="K63" s="65"/>
      <c r="L63" s="84"/>
      <c r="M63" s="66"/>
      <c r="N63" s="66"/>
      <c r="O63" s="93"/>
      <c r="P63" s="52" t="str">
        <f t="shared" si="5"/>
        <v/>
      </c>
      <c r="Q63" s="53">
        <f t="shared" si="6"/>
        <v>0</v>
      </c>
      <c r="S63" s="67"/>
      <c r="T63" s="67"/>
      <c r="U63" s="103"/>
      <c r="X63" s="56">
        <f t="shared" si="7"/>
        <v>0</v>
      </c>
      <c r="Y63" s="57">
        <f t="shared" si="0"/>
        <v>0</v>
      </c>
      <c r="Z63" s="57">
        <f t="shared" si="8"/>
        <v>0</v>
      </c>
      <c r="AA63" s="37"/>
      <c r="AB63" s="58">
        <f t="shared" si="16"/>
        <v>1.85</v>
      </c>
      <c r="AC63" s="59">
        <f t="shared" si="16"/>
        <v>0</v>
      </c>
      <c r="AD63" s="59">
        <f t="shared" si="16"/>
        <v>0.31</v>
      </c>
      <c r="AE63" s="60">
        <f t="shared" si="9"/>
        <v>2.16</v>
      </c>
      <c r="AF63" s="61"/>
      <c r="AG63" s="62">
        <v>25</v>
      </c>
      <c r="AH63" s="37"/>
      <c r="AI63" s="63">
        <f t="shared" si="1"/>
        <v>27.16</v>
      </c>
    </row>
    <row r="64" spans="2:35" s="21" customFormat="1" ht="32.1" customHeight="1" x14ac:dyDescent="0.25">
      <c r="B64" s="44" t="s">
        <v>94</v>
      </c>
      <c r="C64" s="45">
        <v>1102</v>
      </c>
      <c r="D64" s="45"/>
      <c r="E64" s="45">
        <f t="shared" si="2"/>
        <v>1102</v>
      </c>
      <c r="F64" s="46"/>
      <c r="G64" s="47">
        <v>100</v>
      </c>
      <c r="H64" s="64" t="str">
        <f t="shared" si="11"/>
        <v/>
      </c>
      <c r="I64" s="49">
        <f t="shared" si="4"/>
        <v>0</v>
      </c>
      <c r="J64" s="84"/>
      <c r="K64" s="65"/>
      <c r="L64" s="84"/>
      <c r="M64" s="66"/>
      <c r="N64" s="66"/>
      <c r="O64" s="93"/>
      <c r="P64" s="52" t="str">
        <f t="shared" si="5"/>
        <v/>
      </c>
      <c r="Q64" s="53">
        <f t="shared" si="6"/>
        <v>0</v>
      </c>
      <c r="S64" s="67"/>
      <c r="T64" s="67"/>
      <c r="U64" s="103"/>
      <c r="X64" s="56">
        <f t="shared" si="7"/>
        <v>0</v>
      </c>
      <c r="Y64" s="57">
        <f t="shared" si="0"/>
        <v>0</v>
      </c>
      <c r="Z64" s="57">
        <f t="shared" si="8"/>
        <v>0</v>
      </c>
      <c r="AA64" s="37"/>
      <c r="AB64" s="58">
        <f t="shared" si="16"/>
        <v>1.85</v>
      </c>
      <c r="AC64" s="59">
        <f t="shared" si="16"/>
        <v>0</v>
      </c>
      <c r="AD64" s="59">
        <f t="shared" si="16"/>
        <v>0.31</v>
      </c>
      <c r="AE64" s="60">
        <f t="shared" si="9"/>
        <v>2.16</v>
      </c>
      <c r="AF64" s="61"/>
      <c r="AG64" s="62">
        <v>25</v>
      </c>
      <c r="AH64" s="37"/>
      <c r="AI64" s="63">
        <f t="shared" si="1"/>
        <v>27.16</v>
      </c>
    </row>
    <row r="65" spans="2:35" s="21" customFormat="1" ht="32.1" customHeight="1" x14ac:dyDescent="0.25">
      <c r="B65" s="44" t="s">
        <v>95</v>
      </c>
      <c r="C65" s="45">
        <v>1102</v>
      </c>
      <c r="D65" s="45"/>
      <c r="E65" s="45">
        <f t="shared" si="2"/>
        <v>1102</v>
      </c>
      <c r="F65" s="46"/>
      <c r="G65" s="47">
        <v>100</v>
      </c>
      <c r="H65" s="64" t="str">
        <f t="shared" si="11"/>
        <v/>
      </c>
      <c r="I65" s="49">
        <f t="shared" si="4"/>
        <v>0</v>
      </c>
      <c r="J65" s="84"/>
      <c r="K65" s="65"/>
      <c r="L65" s="84"/>
      <c r="M65" s="66"/>
      <c r="N65" s="66"/>
      <c r="O65" s="93"/>
      <c r="P65" s="52" t="str">
        <f t="shared" si="5"/>
        <v/>
      </c>
      <c r="Q65" s="53">
        <f t="shared" si="6"/>
        <v>0</v>
      </c>
      <c r="S65" s="67"/>
      <c r="T65" s="67"/>
      <c r="U65" s="103"/>
      <c r="X65" s="56">
        <f t="shared" si="7"/>
        <v>0</v>
      </c>
      <c r="Y65" s="57">
        <f t="shared" si="0"/>
        <v>0</v>
      </c>
      <c r="Z65" s="57">
        <f t="shared" si="8"/>
        <v>0</v>
      </c>
      <c r="AA65" s="37"/>
      <c r="AB65" s="58">
        <f t="shared" si="16"/>
        <v>1.85</v>
      </c>
      <c r="AC65" s="59">
        <f t="shared" si="16"/>
        <v>0</v>
      </c>
      <c r="AD65" s="59">
        <f t="shared" si="16"/>
        <v>0.31</v>
      </c>
      <c r="AE65" s="60">
        <f t="shared" si="9"/>
        <v>2.16</v>
      </c>
      <c r="AF65" s="61"/>
      <c r="AG65" s="62">
        <v>25</v>
      </c>
      <c r="AH65" s="37"/>
      <c r="AI65" s="63">
        <f t="shared" si="1"/>
        <v>27.16</v>
      </c>
    </row>
    <row r="66" spans="2:35" s="21" customFormat="1" ht="32.1" customHeight="1" x14ac:dyDescent="0.25">
      <c r="B66" s="44" t="s">
        <v>96</v>
      </c>
      <c r="C66" s="45">
        <v>1175</v>
      </c>
      <c r="D66" s="45"/>
      <c r="E66" s="45">
        <f t="shared" si="2"/>
        <v>1175</v>
      </c>
      <c r="F66" s="46"/>
      <c r="G66" s="47">
        <v>100</v>
      </c>
      <c r="H66" s="64" t="str">
        <f t="shared" si="11"/>
        <v/>
      </c>
      <c r="I66" s="49">
        <f t="shared" si="4"/>
        <v>0</v>
      </c>
      <c r="J66" s="84"/>
      <c r="K66" s="65"/>
      <c r="L66" s="84"/>
      <c r="M66" s="66"/>
      <c r="N66" s="66"/>
      <c r="O66" s="93"/>
      <c r="P66" s="52" t="str">
        <f t="shared" si="5"/>
        <v/>
      </c>
      <c r="Q66" s="53">
        <f t="shared" si="6"/>
        <v>0</v>
      </c>
      <c r="S66" s="67"/>
      <c r="T66" s="67"/>
      <c r="U66" s="103"/>
      <c r="X66" s="56">
        <f t="shared" si="7"/>
        <v>0</v>
      </c>
      <c r="Y66" s="57">
        <f t="shared" si="0"/>
        <v>0</v>
      </c>
      <c r="Z66" s="57">
        <f t="shared" si="8"/>
        <v>0</v>
      </c>
      <c r="AA66" s="37"/>
      <c r="AB66" s="58">
        <f t="shared" si="16"/>
        <v>1.85</v>
      </c>
      <c r="AC66" s="59">
        <f t="shared" si="16"/>
        <v>0</v>
      </c>
      <c r="AD66" s="59">
        <f t="shared" si="16"/>
        <v>0.31</v>
      </c>
      <c r="AE66" s="60">
        <f t="shared" si="9"/>
        <v>2.16</v>
      </c>
      <c r="AF66" s="61"/>
      <c r="AG66" s="62">
        <v>25</v>
      </c>
      <c r="AH66" s="37"/>
      <c r="AI66" s="63">
        <f t="shared" si="1"/>
        <v>27.16</v>
      </c>
    </row>
    <row r="67" spans="2:35" s="21" customFormat="1" ht="32.1" customHeight="1" x14ac:dyDescent="0.25">
      <c r="B67" s="44" t="s">
        <v>97</v>
      </c>
      <c r="C67" s="45">
        <v>1175</v>
      </c>
      <c r="D67" s="45"/>
      <c r="E67" s="45">
        <f t="shared" si="2"/>
        <v>1175</v>
      </c>
      <c r="F67" s="46"/>
      <c r="G67" s="47">
        <v>100</v>
      </c>
      <c r="H67" s="64" t="str">
        <f t="shared" si="11"/>
        <v/>
      </c>
      <c r="I67" s="49">
        <f t="shared" si="4"/>
        <v>0</v>
      </c>
      <c r="J67" s="84"/>
      <c r="K67" s="65"/>
      <c r="L67" s="84"/>
      <c r="M67" s="66"/>
      <c r="N67" s="66"/>
      <c r="O67" s="93"/>
      <c r="P67" s="52" t="str">
        <f t="shared" si="5"/>
        <v/>
      </c>
      <c r="Q67" s="53">
        <f t="shared" si="6"/>
        <v>0</v>
      </c>
      <c r="S67" s="67"/>
      <c r="T67" s="67"/>
      <c r="U67" s="103"/>
      <c r="X67" s="56">
        <f t="shared" si="7"/>
        <v>0</v>
      </c>
      <c r="Y67" s="57">
        <f t="shared" si="0"/>
        <v>0</v>
      </c>
      <c r="Z67" s="57">
        <f t="shared" si="8"/>
        <v>0</v>
      </c>
      <c r="AA67" s="37"/>
      <c r="AB67" s="58">
        <f t="shared" si="16"/>
        <v>1.85</v>
      </c>
      <c r="AC67" s="59">
        <f t="shared" si="16"/>
        <v>0</v>
      </c>
      <c r="AD67" s="59">
        <f t="shared" si="16"/>
        <v>0.31</v>
      </c>
      <c r="AE67" s="60">
        <f t="shared" si="9"/>
        <v>2.16</v>
      </c>
      <c r="AF67" s="61"/>
      <c r="AG67" s="62">
        <v>25</v>
      </c>
      <c r="AH67" s="37"/>
      <c r="AI67" s="63">
        <f t="shared" si="1"/>
        <v>27.16</v>
      </c>
    </row>
    <row r="68" spans="2:35" s="21" customFormat="1" ht="32.1" customHeight="1" thickBot="1" x14ac:dyDescent="0.3">
      <c r="B68" s="112" t="s">
        <v>98</v>
      </c>
      <c r="C68" s="113">
        <v>1175</v>
      </c>
      <c r="D68" s="113"/>
      <c r="E68" s="113">
        <f t="shared" si="2"/>
        <v>1175</v>
      </c>
      <c r="F68" s="114"/>
      <c r="G68" s="115">
        <v>100</v>
      </c>
      <c r="H68" s="116" t="str">
        <f t="shared" si="11"/>
        <v/>
      </c>
      <c r="I68" s="117">
        <f t="shared" si="4"/>
        <v>0</v>
      </c>
      <c r="J68" s="118"/>
      <c r="K68" s="119"/>
      <c r="L68" s="118"/>
      <c r="M68" s="120"/>
      <c r="N68" s="120"/>
      <c r="O68" s="127"/>
      <c r="P68" s="121" t="str">
        <f t="shared" si="5"/>
        <v/>
      </c>
      <c r="Q68" s="122">
        <f t="shared" si="6"/>
        <v>0</v>
      </c>
      <c r="S68" s="123"/>
      <c r="T68" s="123"/>
      <c r="U68" s="128"/>
      <c r="X68" s="129">
        <f t="shared" si="7"/>
        <v>0</v>
      </c>
      <c r="Y68" s="130">
        <f t="shared" si="0"/>
        <v>0</v>
      </c>
      <c r="Z68" s="130">
        <f t="shared" si="8"/>
        <v>0</v>
      </c>
      <c r="AA68" s="37"/>
      <c r="AB68" s="131">
        <f t="shared" si="16"/>
        <v>1.85</v>
      </c>
      <c r="AC68" s="132">
        <f t="shared" si="16"/>
        <v>0</v>
      </c>
      <c r="AD68" s="132">
        <f t="shared" si="16"/>
        <v>0.31</v>
      </c>
      <c r="AE68" s="133">
        <f t="shared" si="9"/>
        <v>2.16</v>
      </c>
      <c r="AF68" s="61"/>
      <c r="AG68" s="134">
        <v>25</v>
      </c>
      <c r="AH68" s="37"/>
      <c r="AI68" s="125">
        <f t="shared" si="1"/>
        <v>27.16</v>
      </c>
    </row>
    <row r="69" spans="2:35" s="21" customFormat="1" ht="13.5" hidden="1" thickBot="1" x14ac:dyDescent="0.3">
      <c r="B69" s="135" t="s">
        <v>99</v>
      </c>
      <c r="C69" s="24">
        <v>20.5</v>
      </c>
      <c r="D69" s="24">
        <v>283</v>
      </c>
      <c r="E69" s="24">
        <f t="shared" ref="E69:E70" si="17">+D69-C69</f>
        <v>262.5</v>
      </c>
      <c r="F69" s="136"/>
      <c r="G69" s="87">
        <v>72</v>
      </c>
      <c r="H69" s="137" t="str">
        <f t="shared" ref="H69:H70" si="18">(F69/G69)&amp;" pallets"</f>
        <v>0 pallets</v>
      </c>
      <c r="I69" s="90">
        <f t="shared" si="4"/>
        <v>0</v>
      </c>
      <c r="J69" s="102"/>
      <c r="K69" s="91"/>
      <c r="L69" s="102"/>
      <c r="M69" s="138"/>
      <c r="N69" s="91"/>
      <c r="O69" s="138"/>
      <c r="P69" s="137" t="str">
        <f t="shared" ref="P69:P70" si="19">((M69+N69)/G69)&amp;" pallets"</f>
        <v>0 pallets</v>
      </c>
      <c r="Q69" s="139">
        <f t="shared" si="6"/>
        <v>0</v>
      </c>
      <c r="S69" s="138"/>
      <c r="T69" s="91"/>
      <c r="U69" s="138"/>
      <c r="AB69" s="21">
        <v>0.61</v>
      </c>
    </row>
    <row r="70" spans="2:35" s="21" customFormat="1" ht="13.5" hidden="1" thickBot="1" x14ac:dyDescent="0.3">
      <c r="B70" s="140" t="s">
        <v>100</v>
      </c>
      <c r="C70" s="141">
        <v>20.5</v>
      </c>
      <c r="D70" s="141">
        <v>283</v>
      </c>
      <c r="E70" s="141">
        <f t="shared" si="17"/>
        <v>262.5</v>
      </c>
      <c r="F70" s="142"/>
      <c r="G70" s="115">
        <v>72</v>
      </c>
      <c r="H70" s="143" t="str">
        <f t="shared" si="18"/>
        <v>0 pallets</v>
      </c>
      <c r="I70" s="144">
        <f t="shared" si="4"/>
        <v>0</v>
      </c>
      <c r="J70" s="118"/>
      <c r="K70" s="119"/>
      <c r="L70" s="118"/>
      <c r="M70" s="145"/>
      <c r="N70" s="119"/>
      <c r="O70" s="145"/>
      <c r="P70" s="143" t="str">
        <f t="shared" si="19"/>
        <v>0 pallets</v>
      </c>
      <c r="Q70" s="146">
        <f t="shared" si="6"/>
        <v>0</v>
      </c>
      <c r="S70" s="145"/>
      <c r="T70" s="119"/>
      <c r="U70" s="145"/>
      <c r="AB70" s="21">
        <v>0.61</v>
      </c>
    </row>
    <row r="71" spans="2:35" s="21" customFormat="1" ht="15.75" x14ac:dyDescent="0.25">
      <c r="B71" s="258" t="s">
        <v>101</v>
      </c>
      <c r="C71" s="258"/>
      <c r="D71" s="258"/>
      <c r="E71" s="258"/>
      <c r="F71" s="258"/>
      <c r="G71" s="258"/>
      <c r="H71" s="147" t="str">
        <f>ROUND(((F12+F30+F52+F57+F58+F59+F60+F61)/72+(F13+F16+F18)/108+(F14+SUM(F19:F29)+F31+F32+F22+F50+F45)/63+F15/96+SUM(F34:F43)/100+SUM(F47:F49)/24+SUM(F62:F68)/100+(F51+F46+F44)/100),1)&amp;" pallets"</f>
        <v>17 pallets</v>
      </c>
      <c r="I71" s="148"/>
      <c r="J71" s="149"/>
      <c r="K71" s="150"/>
      <c r="L71" s="149"/>
      <c r="M71" s="151"/>
      <c r="N71" s="152"/>
      <c r="O71" s="152"/>
      <c r="P71" s="196" t="str">
        <f>ROUND((((M12+N12+M30+M57+M58+M59+M60+M61+N57)/72+(M13+N13+M16+M18)/108+(M15+N15)/96+SUM(M14,M19:M29,M31:M32,M50,N14)/63)),1)&amp;" pallets"</f>
        <v>20 pallets</v>
      </c>
      <c r="Q71" s="153"/>
      <c r="R71" s="152"/>
      <c r="S71" s="152"/>
      <c r="T71" s="152"/>
      <c r="U71" s="152"/>
      <c r="V71" s="152"/>
      <c r="W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</row>
    <row r="72" spans="2:35" s="21" customFormat="1" ht="13.5" thickBot="1" x14ac:dyDescent="0.3">
      <c r="B72" s="154"/>
      <c r="C72" s="155"/>
      <c r="D72" s="155"/>
      <c r="E72" s="155"/>
      <c r="F72" s="151"/>
      <c r="G72" s="151"/>
      <c r="H72" s="151"/>
      <c r="I72" s="148"/>
      <c r="J72" s="149"/>
      <c r="K72" s="150"/>
      <c r="L72" s="149"/>
      <c r="M72" s="151"/>
      <c r="N72" s="152"/>
      <c r="O72" s="152"/>
      <c r="P72" s="152"/>
      <c r="Q72" s="153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</row>
    <row r="73" spans="2:35" s="161" customFormat="1" ht="36.75" customHeight="1" thickBot="1" x14ac:dyDescent="0.3">
      <c r="B73" s="156" t="s">
        <v>102</v>
      </c>
      <c r="C73" s="157"/>
      <c r="D73" s="157"/>
      <c r="E73" s="157"/>
      <c r="F73" s="238">
        <f>SUM(I12:I70)</f>
        <v>1353132</v>
      </c>
      <c r="G73" s="238"/>
      <c r="H73" s="238"/>
      <c r="I73" s="239"/>
      <c r="J73" s="158"/>
      <c r="K73" s="158"/>
      <c r="L73" s="158"/>
      <c r="M73" s="250" t="s">
        <v>103</v>
      </c>
      <c r="N73" s="251"/>
      <c r="O73" s="238">
        <f>SUM(Q12:Q70)</f>
        <v>239760</v>
      </c>
      <c r="P73" s="238"/>
      <c r="Q73" s="239"/>
      <c r="R73" s="152"/>
      <c r="S73" s="159" t="s">
        <v>104</v>
      </c>
      <c r="T73" s="243">
        <f>SUM(Y12:Y68)</f>
        <v>52583.040000000001</v>
      </c>
      <c r="U73" s="244"/>
      <c r="V73" s="160"/>
      <c r="W73" s="160">
        <f>8856+2185.92</f>
        <v>11041.92</v>
      </c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</row>
    <row r="74" spans="2:35" s="161" customFormat="1" ht="6" customHeight="1" thickBot="1" x14ac:dyDescent="0.3">
      <c r="B74" s="162"/>
      <c r="F74" s="163"/>
      <c r="G74" s="163"/>
      <c r="H74" s="163"/>
      <c r="I74" s="163"/>
      <c r="J74" s="164"/>
      <c r="K74" s="164"/>
      <c r="L74" s="164"/>
      <c r="M74" s="165"/>
      <c r="N74" s="165"/>
      <c r="O74" s="163"/>
      <c r="P74" s="163"/>
      <c r="Q74" s="163"/>
      <c r="R74" s="163"/>
      <c r="S74" s="162"/>
      <c r="T74" s="166"/>
      <c r="U74" s="166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</row>
    <row r="75" spans="2:35" s="161" customFormat="1" ht="36.75" customHeight="1" thickBot="1" x14ac:dyDescent="0.3">
      <c r="B75" s="156" t="s">
        <v>102</v>
      </c>
      <c r="C75" s="157"/>
      <c r="D75" s="157"/>
      <c r="E75" s="157"/>
      <c r="F75" s="238">
        <f>SUM(I14:I72)</f>
        <v>1353132</v>
      </c>
      <c r="G75" s="238"/>
      <c r="H75" s="238"/>
      <c r="I75" s="239"/>
      <c r="J75" s="158"/>
      <c r="K75" s="158"/>
      <c r="L75" s="158"/>
      <c r="M75" s="250" t="s">
        <v>103</v>
      </c>
      <c r="N75" s="251"/>
      <c r="O75" s="238">
        <f>SUM(Q14:Q72)</f>
        <v>239760</v>
      </c>
      <c r="P75" s="238"/>
      <c r="Q75" s="239"/>
      <c r="R75" s="152"/>
      <c r="S75" s="159" t="s">
        <v>129</v>
      </c>
      <c r="T75" s="243">
        <f>SUM(Z12:Z70)</f>
        <v>3672</v>
      </c>
      <c r="U75" s="244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</row>
    <row r="76" spans="2:35" s="161" customFormat="1" ht="6" customHeight="1" thickBot="1" x14ac:dyDescent="0.3">
      <c r="B76" s="162"/>
      <c r="F76" s="163"/>
      <c r="G76" s="163"/>
      <c r="H76" s="163"/>
      <c r="I76" s="163"/>
      <c r="J76" s="164"/>
      <c r="K76" s="164"/>
      <c r="L76" s="164"/>
      <c r="M76" s="165"/>
      <c r="N76" s="165"/>
      <c r="O76" s="163"/>
      <c r="P76" s="163"/>
      <c r="Q76" s="163"/>
      <c r="R76" s="163"/>
      <c r="S76" s="162"/>
      <c r="T76" s="166"/>
      <c r="U76" s="166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</row>
    <row r="77" spans="2:35" s="161" customFormat="1" ht="36.75" customHeight="1" thickBot="1" x14ac:dyDescent="0.3">
      <c r="B77" s="167" t="s">
        <v>105</v>
      </c>
      <c r="C77" s="157"/>
      <c r="D77" s="157"/>
      <c r="E77" s="157"/>
      <c r="F77" s="238">
        <f>IF(U7&gt;0,"",(F73-O73-T79-P79))</f>
        <v>1049828.18</v>
      </c>
      <c r="G77" s="238"/>
      <c r="H77" s="238"/>
      <c r="I77" s="239"/>
      <c r="J77" s="164"/>
      <c r="K77" s="164"/>
      <c r="L77" s="164"/>
      <c r="M77" s="240" t="s">
        <v>106</v>
      </c>
      <c r="N77" s="240"/>
      <c r="O77" s="168" t="s">
        <v>107</v>
      </c>
      <c r="P77" s="241"/>
      <c r="Q77" s="242"/>
      <c r="R77" s="152"/>
      <c r="S77" s="159" t="s">
        <v>108</v>
      </c>
      <c r="T77" s="243">
        <f>IF(SUM(X12:X68)*0.15&gt;P77,P77,SUM(X12:X68)*0.15)</f>
        <v>0</v>
      </c>
      <c r="U77" s="244"/>
      <c r="V77" s="160"/>
      <c r="W77" s="245" t="s">
        <v>109</v>
      </c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</row>
    <row r="78" spans="2:35" s="161" customFormat="1" ht="6" customHeight="1" thickBot="1" x14ac:dyDescent="0.3">
      <c r="B78" s="162"/>
      <c r="F78" s="163"/>
      <c r="G78" s="163"/>
      <c r="H78" s="163"/>
      <c r="I78" s="163"/>
      <c r="J78" s="164"/>
      <c r="K78" s="164"/>
      <c r="L78" s="164"/>
      <c r="M78" s="165"/>
      <c r="N78" s="165"/>
      <c r="O78" s="169"/>
      <c r="P78" s="163"/>
      <c r="Q78" s="163"/>
      <c r="R78" s="163"/>
      <c r="S78" s="162"/>
      <c r="T78" s="166"/>
      <c r="U78" s="166"/>
      <c r="V78" s="160"/>
      <c r="W78" s="246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</row>
    <row r="79" spans="2:35" s="161" customFormat="1" ht="36.75" customHeight="1" thickBot="1" x14ac:dyDescent="0.3">
      <c r="B79" s="167" t="s">
        <v>110</v>
      </c>
      <c r="C79" s="157"/>
      <c r="D79" s="157"/>
      <c r="E79" s="157"/>
      <c r="F79" s="238"/>
      <c r="G79" s="238"/>
      <c r="H79" s="238"/>
      <c r="I79" s="239"/>
      <c r="J79" s="164"/>
      <c r="K79" s="164"/>
      <c r="L79" s="164"/>
      <c r="M79" s="248" t="str">
        <f>IF(U6&gt;0,"",T4+30)</f>
        <v/>
      </c>
      <c r="N79" s="249"/>
      <c r="O79" s="168" t="s">
        <v>111</v>
      </c>
      <c r="P79" s="241">
        <f>7163.28+125.5</f>
        <v>7288.78</v>
      </c>
      <c r="Q79" s="242"/>
      <c r="R79" s="152"/>
      <c r="S79" s="159" t="s">
        <v>112</v>
      </c>
      <c r="T79" s="243">
        <f>T77+T73+T75</f>
        <v>56255.040000000001</v>
      </c>
      <c r="U79" s="244"/>
      <c r="V79" s="160"/>
      <c r="W79" s="247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</row>
    <row r="80" spans="2:35" s="161" customFormat="1" ht="6" customHeight="1" thickBot="1" x14ac:dyDescent="0.3"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0"/>
      <c r="W80" s="17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</row>
    <row r="81" spans="2:21" ht="15" customHeight="1" x14ac:dyDescent="0.25">
      <c r="B81" s="215" t="s">
        <v>113</v>
      </c>
      <c r="C81" s="216"/>
      <c r="D81" s="216"/>
      <c r="E81" s="216"/>
      <c r="F81" s="216"/>
      <c r="G81" s="216"/>
      <c r="H81" s="217"/>
      <c r="I81" s="224" t="s">
        <v>114</v>
      </c>
      <c r="J81" s="171"/>
      <c r="K81" s="171"/>
      <c r="L81" s="171"/>
      <c r="M81" s="226"/>
      <c r="N81" s="229" t="s">
        <v>115</v>
      </c>
      <c r="O81" s="232"/>
      <c r="P81" s="226"/>
      <c r="Q81" s="209" t="s">
        <v>116</v>
      </c>
      <c r="R81" s="235"/>
      <c r="S81" s="206"/>
      <c r="T81" s="209" t="s">
        <v>117</v>
      </c>
      <c r="U81" s="212"/>
    </row>
    <row r="82" spans="2:21" ht="15" customHeight="1" x14ac:dyDescent="0.25">
      <c r="B82" s="218"/>
      <c r="C82" s="219"/>
      <c r="D82" s="219"/>
      <c r="E82" s="219"/>
      <c r="F82" s="219"/>
      <c r="G82" s="219"/>
      <c r="H82" s="220"/>
      <c r="I82" s="203"/>
      <c r="J82" s="2"/>
      <c r="K82" s="2"/>
      <c r="L82" s="2"/>
      <c r="M82" s="227"/>
      <c r="N82" s="230"/>
      <c r="O82" s="233"/>
      <c r="P82" s="227"/>
      <c r="Q82" s="210"/>
      <c r="R82" s="236"/>
      <c r="S82" s="207"/>
      <c r="T82" s="210"/>
      <c r="U82" s="213"/>
    </row>
    <row r="83" spans="2:21" ht="15.75" customHeight="1" thickBot="1" x14ac:dyDescent="0.3">
      <c r="B83" s="221"/>
      <c r="C83" s="222"/>
      <c r="D83" s="222"/>
      <c r="E83" s="222"/>
      <c r="F83" s="222"/>
      <c r="G83" s="222"/>
      <c r="H83" s="223"/>
      <c r="I83" s="225"/>
      <c r="J83" s="172"/>
      <c r="K83" s="172"/>
      <c r="L83" s="172"/>
      <c r="M83" s="228"/>
      <c r="N83" s="231"/>
      <c r="O83" s="234"/>
      <c r="P83" s="228"/>
      <c r="Q83" s="211"/>
      <c r="R83" s="237"/>
      <c r="S83" s="208"/>
      <c r="T83" s="211"/>
      <c r="U83" s="214"/>
    </row>
    <row r="84" spans="2:21" ht="13.5" thickBot="1" x14ac:dyDescent="0.3"/>
    <row r="85" spans="2:21" s="178" customFormat="1" ht="18" x14ac:dyDescent="0.25">
      <c r="B85" s="173" t="s">
        <v>118</v>
      </c>
      <c r="C85" s="174"/>
      <c r="D85" s="174"/>
      <c r="E85" s="174"/>
      <c r="F85" s="174"/>
      <c r="G85" s="174"/>
      <c r="H85" s="174"/>
      <c r="I85" s="175"/>
      <c r="J85" s="176"/>
      <c r="K85" s="176"/>
      <c r="L85" s="176"/>
      <c r="M85" s="173" t="s">
        <v>119</v>
      </c>
      <c r="N85" s="174"/>
      <c r="O85" s="174"/>
      <c r="P85" s="174"/>
      <c r="Q85" s="175"/>
      <c r="R85" s="173" t="s">
        <v>120</v>
      </c>
      <c r="S85" s="174"/>
      <c r="T85" s="174"/>
      <c r="U85" s="177"/>
    </row>
    <row r="86" spans="2:21" ht="12.75" x14ac:dyDescent="0.25">
      <c r="B86" s="179"/>
      <c r="I86" s="180"/>
      <c r="M86" s="179"/>
      <c r="Q86" s="180"/>
      <c r="R86" s="179"/>
      <c r="U86" s="181"/>
    </row>
    <row r="87" spans="2:21" s="183" customFormat="1" ht="23.25" x14ac:dyDescent="0.25">
      <c r="B87" s="182" t="s">
        <v>121</v>
      </c>
      <c r="I87" s="184"/>
      <c r="J87" s="185"/>
      <c r="K87" s="185"/>
      <c r="L87" s="185"/>
      <c r="M87" s="182" t="s">
        <v>121</v>
      </c>
      <c r="Q87" s="184"/>
      <c r="R87" s="182"/>
      <c r="U87" s="186"/>
    </row>
    <row r="88" spans="2:21" s="183" customFormat="1" ht="23.25" x14ac:dyDescent="0.25">
      <c r="B88" s="197" t="s">
        <v>133</v>
      </c>
      <c r="C88" s="198"/>
      <c r="D88" s="198"/>
      <c r="E88" s="198"/>
      <c r="F88" s="198"/>
      <c r="G88" s="198"/>
      <c r="H88" s="198"/>
      <c r="I88" s="199"/>
      <c r="J88" s="185"/>
      <c r="K88" s="185"/>
      <c r="L88" s="185"/>
      <c r="M88" s="197"/>
      <c r="N88" s="198"/>
      <c r="O88" s="198"/>
      <c r="P88" s="198"/>
      <c r="Q88" s="199"/>
      <c r="R88" s="187"/>
      <c r="S88" s="188"/>
      <c r="T88" s="188"/>
      <c r="U88" s="189"/>
    </row>
    <row r="89" spans="2:21" ht="18" x14ac:dyDescent="0.25">
      <c r="B89" s="200" t="s">
        <v>122</v>
      </c>
      <c r="C89" s="201"/>
      <c r="D89" s="201"/>
      <c r="E89" s="201"/>
      <c r="F89" s="201"/>
      <c r="G89" s="201"/>
      <c r="H89" s="201"/>
      <c r="I89" s="202"/>
      <c r="M89" s="200" t="s">
        <v>122</v>
      </c>
      <c r="N89" s="201"/>
      <c r="O89" s="201"/>
      <c r="P89" s="201"/>
      <c r="Q89" s="202"/>
      <c r="R89" s="203" t="s">
        <v>123</v>
      </c>
      <c r="S89" s="204"/>
      <c r="T89" s="204"/>
      <c r="U89" s="205"/>
    </row>
    <row r="90" spans="2:21" ht="12.75" x14ac:dyDescent="0.25">
      <c r="B90" s="179"/>
      <c r="I90" s="180"/>
      <c r="M90" s="179"/>
      <c r="Q90" s="180"/>
      <c r="R90" s="179"/>
      <c r="U90" s="181"/>
    </row>
    <row r="91" spans="2:21" s="183" customFormat="1" ht="23.25" x14ac:dyDescent="0.25">
      <c r="B91" s="182" t="s">
        <v>124</v>
      </c>
      <c r="I91" s="184"/>
      <c r="J91" s="185"/>
      <c r="K91" s="185"/>
      <c r="L91" s="185"/>
      <c r="M91" s="182"/>
      <c r="Q91" s="184"/>
      <c r="R91" s="182" t="s">
        <v>125</v>
      </c>
      <c r="U91" s="186"/>
    </row>
    <row r="92" spans="2:21" ht="12.75" x14ac:dyDescent="0.25">
      <c r="B92" s="179"/>
      <c r="I92" s="180"/>
      <c r="M92" s="179"/>
      <c r="Q92" s="180"/>
      <c r="R92" s="179"/>
      <c r="U92" s="181"/>
    </row>
    <row r="93" spans="2:21" s="183" customFormat="1" ht="23.25" x14ac:dyDescent="0.25">
      <c r="B93" s="197" t="s">
        <v>132</v>
      </c>
      <c r="C93" s="198"/>
      <c r="D93" s="198"/>
      <c r="E93" s="198"/>
      <c r="F93" s="198"/>
      <c r="G93" s="198"/>
      <c r="H93" s="198"/>
      <c r="I93" s="199"/>
      <c r="J93" s="185"/>
      <c r="K93" s="185"/>
      <c r="L93" s="185"/>
      <c r="M93" s="179"/>
      <c r="N93" s="2"/>
      <c r="O93" s="2"/>
      <c r="P93" s="2"/>
      <c r="Q93" s="180"/>
      <c r="R93" s="187"/>
      <c r="S93" s="188"/>
      <c r="T93" s="188"/>
      <c r="U93" s="189"/>
    </row>
    <row r="94" spans="2:21" ht="18" x14ac:dyDescent="0.25">
      <c r="B94" s="200" t="s">
        <v>126</v>
      </c>
      <c r="C94" s="201"/>
      <c r="D94" s="201"/>
      <c r="E94" s="201"/>
      <c r="F94" s="201"/>
      <c r="G94" s="201"/>
      <c r="H94" s="201"/>
      <c r="I94" s="202"/>
      <c r="M94" s="179"/>
      <c r="Q94" s="180"/>
      <c r="R94" s="203" t="s">
        <v>127</v>
      </c>
      <c r="S94" s="204"/>
      <c r="T94" s="204"/>
      <c r="U94" s="205"/>
    </row>
    <row r="95" spans="2:21" ht="12.75" x14ac:dyDescent="0.25">
      <c r="B95" s="179"/>
      <c r="I95" s="180"/>
      <c r="M95" s="179"/>
      <c r="Q95" s="180"/>
      <c r="R95" s="179"/>
      <c r="U95" s="181"/>
    </row>
    <row r="96" spans="2:21" ht="13.5" thickBot="1" x14ac:dyDescent="0.3">
      <c r="B96" s="190"/>
      <c r="C96" s="172"/>
      <c r="D96" s="172"/>
      <c r="E96" s="172"/>
      <c r="F96" s="172"/>
      <c r="G96" s="172"/>
      <c r="H96" s="172"/>
      <c r="I96" s="191"/>
      <c r="M96" s="190"/>
      <c r="N96" s="172"/>
      <c r="O96" s="172"/>
      <c r="P96" s="172"/>
      <c r="Q96" s="191"/>
      <c r="R96" s="190"/>
      <c r="S96" s="172"/>
      <c r="T96" s="172"/>
      <c r="U96" s="192"/>
    </row>
    <row r="97" ht="12.75" x14ac:dyDescent="0.25"/>
    <row r="98" ht="12.75" x14ac:dyDescent="0.25"/>
    <row r="99" ht="12.75" x14ac:dyDescent="0.25"/>
    <row r="100" ht="12.75" x14ac:dyDescent="0.25"/>
  </sheetData>
  <mergeCells count="66">
    <mergeCell ref="F2:S2"/>
    <mergeCell ref="W2:W4"/>
    <mergeCell ref="F4:M4"/>
    <mergeCell ref="T4:U4"/>
    <mergeCell ref="F6:M6"/>
    <mergeCell ref="W6:W7"/>
    <mergeCell ref="F7:M7"/>
    <mergeCell ref="B9:B11"/>
    <mergeCell ref="C9:C11"/>
    <mergeCell ref="D9:D11"/>
    <mergeCell ref="E9:E11"/>
    <mergeCell ref="F9:Q9"/>
    <mergeCell ref="M10:Q10"/>
    <mergeCell ref="AG9:AG11"/>
    <mergeCell ref="AI9:AI11"/>
    <mergeCell ref="F10:F11"/>
    <mergeCell ref="G10:G11"/>
    <mergeCell ref="H10:H11"/>
    <mergeCell ref="I10:I11"/>
    <mergeCell ref="J10:J11"/>
    <mergeCell ref="K10:K11"/>
    <mergeCell ref="L10:L11"/>
    <mergeCell ref="X9:X11"/>
    <mergeCell ref="Y9:Y11"/>
    <mergeCell ref="Z9:Z11"/>
    <mergeCell ref="AB9:AB11"/>
    <mergeCell ref="AC9:AC11"/>
    <mergeCell ref="AD9:AD11"/>
    <mergeCell ref="S9:U9"/>
    <mergeCell ref="F75:I75"/>
    <mergeCell ref="M75:N75"/>
    <mergeCell ref="O75:Q75"/>
    <mergeCell ref="T75:U75"/>
    <mergeCell ref="AE9:AE11"/>
    <mergeCell ref="S10:U10"/>
    <mergeCell ref="B71:G71"/>
    <mergeCell ref="F73:I73"/>
    <mergeCell ref="M73:N73"/>
    <mergeCell ref="O73:Q73"/>
    <mergeCell ref="T73:U73"/>
    <mergeCell ref="W77:W79"/>
    <mergeCell ref="F79:I79"/>
    <mergeCell ref="M79:N79"/>
    <mergeCell ref="P79:Q79"/>
    <mergeCell ref="T79:U79"/>
    <mergeCell ref="Q81:R83"/>
    <mergeCell ref="F77:I77"/>
    <mergeCell ref="M77:N77"/>
    <mergeCell ref="P77:Q77"/>
    <mergeCell ref="T77:U77"/>
    <mergeCell ref="B93:I93"/>
    <mergeCell ref="B94:I94"/>
    <mergeCell ref="R94:U94"/>
    <mergeCell ref="S81:S83"/>
    <mergeCell ref="T81:T83"/>
    <mergeCell ref="U81:U83"/>
    <mergeCell ref="B88:I88"/>
    <mergeCell ref="M88:Q88"/>
    <mergeCell ref="B89:I89"/>
    <mergeCell ref="M89:Q89"/>
    <mergeCell ref="R89:U89"/>
    <mergeCell ref="B81:H83"/>
    <mergeCell ref="I81:I83"/>
    <mergeCell ref="M81:M83"/>
    <mergeCell ref="N81:N83"/>
    <mergeCell ref="O81:P83"/>
  </mergeCells>
  <printOptions horizontalCentered="1" verticalCentered="1"/>
  <pageMargins left="0.25" right="0.25" top="0.25" bottom="0.25" header="0.3" footer="0.3"/>
  <pageSetup scale="33" orientation="portrait" blackAndWhite="1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03-10-2025</vt:lpstr>
      <vt:lpstr>04-10-2025</vt:lpstr>
      <vt:lpstr>'03-10-2025'!Print_Area</vt:lpstr>
      <vt:lpstr>'04-10-2025'!Print_Area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2025-09-25T07:06:23Z</cp:lastPrinted>
  <dcterms:created xsi:type="dcterms:W3CDTF">2025-03-06T18:27:26Z</dcterms:created>
  <dcterms:modified xsi:type="dcterms:W3CDTF">2025-10-04T03:40:43Z</dcterms:modified>
</cp:coreProperties>
</file>