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3FF90695-1343-4240-A660-3FA4237EE663}" xr6:coauthVersionLast="45" xr6:coauthVersionMax="47" xr10:uidLastSave="{00000000-0000-0000-0000-000000000000}"/>
  <bookViews>
    <workbookView xWindow="-120" yWindow="-120" windowWidth="29040" windowHeight="15840" firstSheet="92" activeTab="103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41" l="1"/>
  <c r="H16" i="1339"/>
  <c r="C21" i="1339"/>
  <c r="H16" i="1337" l="1"/>
  <c r="H16" i="1336"/>
  <c r="H16" i="1335" l="1"/>
  <c r="H16" i="1331" l="1"/>
  <c r="G42" i="1331" l="1"/>
  <c r="G35" i="1331"/>
  <c r="G34" i="1331"/>
  <c r="H16" i="1333" l="1"/>
  <c r="H16" i="1329" l="1"/>
  <c r="C6" i="1327"/>
  <c r="H16" i="1328" l="1"/>
  <c r="C21" i="1323" l="1"/>
  <c r="H16" i="1325" l="1"/>
  <c r="H16" i="1324"/>
  <c r="L26" i="1325"/>
  <c r="L22" i="1325"/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D34" i="1340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D34" i="1337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R5" i="1336"/>
  <c r="R4" i="1336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G49" i="1341" l="1"/>
  <c r="G49" i="1340"/>
  <c r="D54" i="1341"/>
  <c r="H14" i="1341" s="1"/>
  <c r="D54" i="1340"/>
  <c r="H14" i="1340" s="1"/>
  <c r="D54" i="1339"/>
  <c r="H14" i="1339" s="1"/>
  <c r="G49" i="1337"/>
  <c r="D54" i="1337"/>
  <c r="H14" i="1337" s="1"/>
  <c r="D54" i="1336"/>
  <c r="H14" i="1336" s="1"/>
  <c r="D29" i="1336"/>
  <c r="H13" i="1336" s="1"/>
  <c r="H15" i="1336" s="1"/>
  <c r="H29" i="1336" s="1"/>
  <c r="G51" i="1336" s="1"/>
  <c r="D54" i="1335"/>
  <c r="H14" i="1335" s="1"/>
  <c r="D29" i="1341"/>
  <c r="H13" i="1341" s="1"/>
  <c r="H15" i="1341" s="1"/>
  <c r="H29" i="1341" s="1"/>
  <c r="D29" i="1340"/>
  <c r="H13" i="1340" s="1"/>
  <c r="D29" i="1339"/>
  <c r="H13" i="1339" s="1"/>
  <c r="D29" i="1338"/>
  <c r="H13" i="1338" s="1"/>
  <c r="H15" i="1338" s="1"/>
  <c r="H29" i="1338" s="1"/>
  <c r="G51" i="1338" s="1"/>
  <c r="D29" i="1337"/>
  <c r="H13" i="1337" s="1"/>
  <c r="D29" i="1335"/>
  <c r="H13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D34" i="1333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D34" i="133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D35" i="1329"/>
  <c r="R34" i="1329"/>
  <c r="H34" i="1329"/>
  <c r="D34" i="1329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D26" i="1325"/>
  <c r="R25" i="1325"/>
  <c r="L25" i="1325"/>
  <c r="D25" i="1325"/>
  <c r="R24" i="1325"/>
  <c r="D24" i="1325"/>
  <c r="R23" i="1325"/>
  <c r="R22" i="1325"/>
  <c r="D22" i="1325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D35" i="1324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D34" i="1323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51" i="1341" l="1"/>
  <c r="H15" i="1340"/>
  <c r="H29" i="1340" s="1"/>
  <c r="G51" i="1340" s="1"/>
  <c r="H15" i="1339"/>
  <c r="H29" i="1339" s="1"/>
  <c r="G51" i="1339" s="1"/>
  <c r="H15" i="1337"/>
  <c r="H29" i="1337" s="1"/>
  <c r="G51" i="1337" s="1"/>
  <c r="H15" i="1335"/>
  <c r="H29" i="1335" s="1"/>
  <c r="G51" i="1335" s="1"/>
  <c r="G49" i="1331"/>
  <c r="D54" i="1333"/>
  <c r="H14" i="1333" s="1"/>
  <c r="D54" i="1332"/>
  <c r="H14" i="1332" s="1"/>
  <c r="D54" i="1331"/>
  <c r="H14" i="1331" s="1"/>
  <c r="G49" i="1333"/>
  <c r="G49" i="1329"/>
  <c r="D54" i="1329"/>
  <c r="H14" i="1329" s="1"/>
  <c r="D54" i="1328"/>
  <c r="H14" i="1328" s="1"/>
  <c r="D54" i="1327"/>
  <c r="H14" i="1327" s="1"/>
  <c r="G49" i="1323"/>
  <c r="D54" i="1323"/>
  <c r="H14" i="1323" s="1"/>
  <c r="G49" i="1324"/>
  <c r="D54" i="1324"/>
  <c r="H14" i="1324" s="1"/>
  <c r="G49" i="1325"/>
  <c r="D54" i="1325"/>
  <c r="H14" i="1325" s="1"/>
  <c r="D29" i="1325"/>
  <c r="H13" i="1325" s="1"/>
  <c r="D54" i="1319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D29" i="1332"/>
  <c r="H13" i="1332" s="1"/>
  <c r="D29" i="1331"/>
  <c r="H13" i="1331" s="1"/>
  <c r="D29" i="1330"/>
  <c r="H13" i="1330" s="1"/>
  <c r="H15" i="1330" s="1"/>
  <c r="H29" i="1330" s="1"/>
  <c r="G51" i="1330" s="1"/>
  <c r="D29" i="1329"/>
  <c r="H13" i="1329" s="1"/>
  <c r="D29" i="1328"/>
  <c r="H13" i="1328" s="1"/>
  <c r="D29" i="1327"/>
  <c r="H13" i="1327" s="1"/>
  <c r="D29" i="1326"/>
  <c r="H13" i="1326" s="1"/>
  <c r="H15" i="1326" s="1"/>
  <c r="H29" i="1326" s="1"/>
  <c r="G51" i="1326" s="1"/>
  <c r="D29" i="1324"/>
  <c r="H13" i="1324" s="1"/>
  <c r="D29" i="1323"/>
  <c r="H13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33" l="1"/>
  <c r="H29" i="1333" s="1"/>
  <c r="G51" i="1333" s="1"/>
  <c r="H15" i="1332"/>
  <c r="H29" i="1332" s="1"/>
  <c r="G51" i="1332" s="1"/>
  <c r="H15" i="1331"/>
  <c r="H29" i="1331" s="1"/>
  <c r="G51" i="1331" s="1"/>
  <c r="H15" i="1329"/>
  <c r="H29" i="1329" s="1"/>
  <c r="G51" i="1329" s="1"/>
  <c r="H15" i="1328"/>
  <c r="H29" i="1328" s="1"/>
  <c r="G51" i="1328" s="1"/>
  <c r="H15" i="1327"/>
  <c r="H29" i="1327" s="1"/>
  <c r="G51" i="1327" s="1"/>
  <c r="H15" i="1323"/>
  <c r="H29" i="1323" s="1"/>
  <c r="G51" i="1323" s="1"/>
  <c r="H15" i="1324"/>
  <c r="H29" i="1324" s="1"/>
  <c r="G51" i="1324" s="1"/>
  <c r="H15" i="1325"/>
  <c r="H29" i="1325" s="1"/>
  <c r="G51" i="1325" s="1"/>
  <c r="H15" i="1319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<sst xmlns="http://schemas.openxmlformats.org/spreadsheetml/2006/main" count="13878" uniqueCount="227">
  <si>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</si>
  <si>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</si>
  <si>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</si>
  <si>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</si>
  <si>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</si>
  <si>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</si>
  <si>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</si>
  <si>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</si>
  <si>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</si>
  <si>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</si>
  <si>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</si>
  <si>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</si>
  <si>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</si>
  <si>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</si>
  <si>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</si>
  <si>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</si>
  <si>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</si>
  <si>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</si>
  <si>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</si>
  <si>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</si>
  <si>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</si>
  <si>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</si>
  <si>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</si>
  <si>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</si>
  <si>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</si>
  <si>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</si>
  <si>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</si>
  <si>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</si>
  <si>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</si>
  <si>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</si>
  <si>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</si>
  <si>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</si>
  <si>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</si>
  <si>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</si>
  <si>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</si>
  <si>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</si>
  <si>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</si>
  <si>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</si>
  <si>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</si>
  <si>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</si>
  <si>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</si>
  <si>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</si>
  <si>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</si>
  <si>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</si>
  <si>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</si>
  <si>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</si>
  <si>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</si>
  <si>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</si>
  <si>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</si>
  <si>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</si>
  <si>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</si>
  <si>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</si>
  <si>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</si>
  <si>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</si>
  <si>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</si>
  <si>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</si>
  <si>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</si>
  <si>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</si>
  <si>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</si>
  <si>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</si>
  <si>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</si>
  <si>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</si>
  <si>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</si>
  <si>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</si>
  <si>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</si>
  <si>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</si>
  <si>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</si>
  <si>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</si>
  <si>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</si>
  <si>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</si>
  <si>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</si>
  <si>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</si>
  <si>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</si>
  <si>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</si>
  <si>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</si>
  <si>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</si>
  <si>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</si>
  <si>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</si>
  <si>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</si>
  <si>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</si>
  <si>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</si>
  <si>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</si>
  <si>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</si>
  <si>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</si>
  <si>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</si>
  <si>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</si>
  <si>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</si>
  <si>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</si>
  <si>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</si>
  <si>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</si>
  <si>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</si>
  <si>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</si>
  <si>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</si>
  <si>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</si>
  <si>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</si>
  <si>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</si>
  <si>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</si>
  <si>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</si>
  <si>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</si>
  <si>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</si>
  <si>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</si>
  <si>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</si>
  <si>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</si>
  <si>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</si>
  <si>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</si>
  <si>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</si>
  <si>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</si>
  <si>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</si>
  <si>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</si>
  <si>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</si>
  <si>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</si>
  <si>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</si>
  <si>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</si>
  <si>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</si>
  <si>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</si>
  <si>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</si>
  <si>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</si>
  <si>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</si>
  <si>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</si>
  <si>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</si>
  <si>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</si>
  <si>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</si>
  <si>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</si>
  <si>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</si>
  <si>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</si>
  <si>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</si>
  <si>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</si>
  <si>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</si>
  <si>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</si>
  <si>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</si>
  <si>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</si>
  <si>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</si>
  <si>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</si>
  <si>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</si>
  <si>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</si>
  <si>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</si>
  <si>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</si>
  <si>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</si>
  <si>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</si>
  <si>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</si>
  <si>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</si>
  <si>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</si>
  <si>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</si>
  <si>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</si>
  <si>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</si>
  <si>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</si>
  <si>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</si>
  <si>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</si>
  <si>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</si>
  <si>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</si>
  <si>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</si>
  <si>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</si>
  <si>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</si>
  <si>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</si>
  <si>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</si>
  <si>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</si>
  <si>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</si>
  <si>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</si>
  <si>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</si>
  <si>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</si>
  <si>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</si>
  <si>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</si>
  <si>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</si>
  <si>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</si>
  <si>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</si>
  <si>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</si>
  <si>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</si>
  <si>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</si>
  <si>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</si>
  <si>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</si>
  <si>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</si>
  <si>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</si>
  <si>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</si>
  <si>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</si>
  <si>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</si>
  <si>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</si>
  <si>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</si>
  <si>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</si>
  <si>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</si>
  <si>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</si>
  <si>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</si>
  <si>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</si>
  <si>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</si>
  <si>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</si>
  <si>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</si>
  <si>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</si>
  <si>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</si>
  <si>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</si>
  <si>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</si>
  <si>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</si>
  <si>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</si>
  <si>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</si>
  <si>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</si>
  <si>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</si>
  <si>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</si>
  <si>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</si>
  <si>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</si>
  <si>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</si>
  <si>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</si>
  <si>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</si>
  <si>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</si>
  <si>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</si>
  <si>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</si>
  <si>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</si>
  <si>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</si>
  <si>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</si>
  <si>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</si>
  <si>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</si>
  <si>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</si>
  <si>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</si>
  <si>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</si>
  <si>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</si>
  <si>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</si>
  <si>
    <t>2000005431</t>
  </si>
  <si>
    <t>135216</t>
  </si>
  <si>
    <t>140526</t>
  </si>
  <si>
    <t>140315</t>
  </si>
  <si>
    <t>2000008023</t>
  </si>
  <si>
    <t>2000002473</t>
  </si>
  <si>
    <t>140541</t>
  </si>
  <si>
    <t>142730</t>
  </si>
  <si>
    <t>JMCC</t>
  </si>
  <si>
    <t>0000667464</t>
  </si>
  <si>
    <t>142731</t>
  </si>
  <si>
    <t>139627</t>
  </si>
  <si>
    <t>2000007615</t>
  </si>
  <si>
    <t>000140555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</si>
</sst>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5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45901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181</v>
      </c>
      <c r="D6" s="13">
        <f t="shared" ref="D6:D28" si="1">C6*L6</f>
        <v>133397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4</v>
      </c>
      <c r="D7" s="13">
        <f t="shared" si="1"/>
        <v>2900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13</v>
      </c>
      <c r="D9" s="13">
        <f t="shared" si="1"/>
        <v>9191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151025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7</v>
      </c>
      <c r="D14" s="31">
        <f t="shared" si="1"/>
        <v>77</v>
      </c>
      <c r="F14" s="182" t="s">
        <v>39</v>
      </c>
      <c r="G14" s="183"/>
      <c r="H14" s="184">
        <f>D54</f>
        <v>22636.5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128388.5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648+584</f>
        <v>1232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5</v>
      </c>
      <c r="D28" s="48">
        <f t="shared" si="1"/>
        <v>3925</v>
      </c>
      <c r="F28" s="5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151025</v>
      </c>
      <c r="F29" s="200" t="s">
        <v>55</v>
      </c>
      <c r="G29" s="201"/>
      <c r="H29" s="204">
        <f>H15-H16-H17-H18-H19-H20-H22-H23-H24+H26+H27</f>
        <v>127156.5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32">
        <f>F34*G34</f>
        <v>121000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2">
        <f t="shared" ref="H35:H39" si="2">F35*G35</f>
        <v>4500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32">
        <f t="shared" si="2"/>
        <v>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32">
        <f t="shared" si="2"/>
        <v>100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2">
        <v>3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86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126223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9</v>
      </c>
      <c r="D50" s="12">
        <f>C50*1.5</f>
        <v>13.5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-933.5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22636.5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45901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142</v>
      </c>
      <c r="D6" s="13">
        <f t="shared" ref="D6:D28" si="1">C6*L6</f>
        <v>104654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9</v>
      </c>
      <c r="D7" s="13">
        <f t="shared" si="1"/>
        <v>6525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38</v>
      </c>
      <c r="D9" s="13">
        <f t="shared" si="1"/>
        <v>26866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111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144668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19</v>
      </c>
      <c r="D14" s="31">
        <f t="shared" si="1"/>
        <v>209</v>
      </c>
      <c r="F14" s="182" t="s">
        <v>39</v>
      </c>
      <c r="G14" s="183"/>
      <c r="H14" s="184">
        <f>D54</f>
        <v>45607.5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99060.5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372</f>
        <v>372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20">
        <v>80264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3</v>
      </c>
      <c r="D28" s="48">
        <f t="shared" si="1"/>
        <v>2355</v>
      </c>
      <c r="F28" s="5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144668</v>
      </c>
      <c r="F29" s="200" t="s">
        <v>55</v>
      </c>
      <c r="G29" s="201"/>
      <c r="H29" s="204">
        <f>H15-H16-H17-H18-H19-H20-H22-H23-H24+H26+H27</f>
        <v>178952.5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32">
        <f>F34*G34</f>
        <v>125000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32">
        <f>F35*G35</f>
        <v>43500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32">
        <f t="shared" si="2"/>
        <v>1800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32">
        <f t="shared" si="2"/>
        <v>1500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2">
        <v>305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6">
        <v>6230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</v>
      </c>
      <c r="D46" s="12">
        <f>C46*1.5</f>
        <v>1.5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4</v>
      </c>
      <c r="D49" s="12">
        <f>C49*42</f>
        <v>168</v>
      </c>
      <c r="F49" s="257" t="s">
        <v>86</v>
      </c>
      <c r="G49" s="204">
        <f>H34+H35+H36+H37+H38+H39+H40+H41+G42+H44+H45+H46</f>
        <v>178335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-617.5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45607.5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149</v>
      </c>
      <c r="D6" s="13">
        <f t="shared" ref="D6:D28" si="1">C6*L6</f>
        <v>109813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9</v>
      </c>
      <c r="D7" s="13">
        <f t="shared" si="1"/>
        <v>6525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>
        <v>1</v>
      </c>
      <c r="D8" s="13">
        <f t="shared" si="1"/>
        <v>1033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29</v>
      </c>
      <c r="D9" s="13">
        <f t="shared" si="1"/>
        <v>20503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>
        <v>1</v>
      </c>
      <c r="D11" s="13">
        <f t="shared" si="1"/>
        <v>1125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>
        <v>3</v>
      </c>
      <c r="D12" s="48">
        <f t="shared" si="1"/>
        <v>2856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6</v>
      </c>
      <c r="D13" s="48">
        <f t="shared" si="1"/>
        <v>1842</v>
      </c>
      <c r="F13" s="177" t="s">
        <v>36</v>
      </c>
      <c r="G13" s="178"/>
      <c r="H13" s="179">
        <f>D29</f>
        <v>147958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11</v>
      </c>
      <c r="D14" s="31">
        <f t="shared" si="1"/>
        <v>121</v>
      </c>
      <c r="F14" s="182" t="s">
        <v>39</v>
      </c>
      <c r="G14" s="183"/>
      <c r="H14" s="184">
        <f>D54</f>
        <v>21412.5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>
        <v>1</v>
      </c>
      <c r="D15" s="31">
        <f t="shared" si="1"/>
        <v>620</v>
      </c>
      <c r="F15" s="187" t="s">
        <v>40</v>
      </c>
      <c r="G15" s="178"/>
      <c r="H15" s="188">
        <f>H13-H14</f>
        <v>126545.5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6">
        <v>71442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89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147958</v>
      </c>
      <c r="F29" s="200" t="s">
        <v>55</v>
      </c>
      <c r="G29" s="201"/>
      <c r="H29" s="204">
        <f>H15-H16-H17-H18-H19-H20-H22-H23-H24+H26+H27+H28</f>
        <v>197987.5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32">
        <f t="shared" ref="H34:H39" si="2">F34*G34</f>
        <v>93000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2">
        <f t="shared" si="2"/>
        <v>17000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32">
        <f t="shared" si="2"/>
        <v>400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32">
        <f t="shared" si="2"/>
        <v>1400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32">
        <f t="shared" si="2"/>
        <v>350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2">
        <f t="shared" si="2"/>
        <v>60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12</v>
      </c>
      <c r="D42" s="12">
        <f>C42*2.25</f>
        <v>27</v>
      </c>
      <c r="F42" s="39" t="s">
        <v>79</v>
      </c>
      <c r="G42" s="232">
        <v>3055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144</v>
      </c>
      <c r="G44" s="63"/>
      <c r="H44" s="216">
        <v>10200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6">
        <v>71442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14</v>
      </c>
      <c r="D46" s="12">
        <f>C46*1.5</f>
        <v>21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196907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12</v>
      </c>
      <c r="D50" s="12">
        <f>C50*1.5</f>
        <v>18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-1080.5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246</v>
      </c>
      <c r="D6" s="13">
        <f t="shared" ref="D6:D28" si="1">C6*L6</f>
        <v>181302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4</v>
      </c>
      <c r="D9" s="13">
        <f t="shared" si="1"/>
        <v>2828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195845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44124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151721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2115</f>
        <v>2115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1">
        <v>20</v>
      </c>
      <c r="I19" s="191"/>
      <c r="J19" s="19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195845</v>
      </c>
      <c r="F29" s="200" t="s">
        <v>55</v>
      </c>
      <c r="G29" s="201"/>
      <c r="H29" s="204">
        <f>H15-H16-H17-H18-H19-H20-H22-H23-H24+H26+H27</f>
        <v>149586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32">
        <f>F34*G34</f>
        <v>17000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2">
        <f t="shared" ref="H35:H39" si="2">F35*G35</f>
        <v>1500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32">
        <f t="shared" si="2"/>
        <v>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155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6">
        <v>130091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90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149696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110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44124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156</v>
      </c>
      <c r="D6" s="13">
        <f t="shared" ref="D6:D28" si="1">C6*L6</f>
        <v>114972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5</v>
      </c>
      <c r="D7" s="13">
        <f t="shared" si="1"/>
        <v>3625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31</v>
      </c>
      <c r="D9" s="13">
        <f t="shared" si="1"/>
        <v>21917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3</v>
      </c>
      <c r="D10" s="13">
        <f t="shared" si="1"/>
        <v>2916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4</v>
      </c>
      <c r="D13" s="48">
        <f t="shared" si="1"/>
        <v>1228</v>
      </c>
      <c r="F13" s="177" t="s">
        <v>36</v>
      </c>
      <c r="G13" s="178"/>
      <c r="H13" s="179">
        <f>D29</f>
        <v>149746.5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19</v>
      </c>
      <c r="D14" s="31">
        <f t="shared" si="1"/>
        <v>209</v>
      </c>
      <c r="F14" s="182" t="s">
        <v>39</v>
      </c>
      <c r="G14" s="183"/>
      <c r="H14" s="184">
        <f>D54</f>
        <v>36773.25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112973.25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4">
        <v>50905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20">
        <v>118325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5</v>
      </c>
      <c r="D28" s="48">
        <f t="shared" si="1"/>
        <v>3925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149746.5</v>
      </c>
      <c r="F29" s="200" t="s">
        <v>55</v>
      </c>
      <c r="G29" s="201"/>
      <c r="H29" s="204">
        <f>H15-H16-H17-H18-H19-H20-H22-H23-H24+H26+H27</f>
        <v>180393.25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32">
        <f>F34*G34</f>
        <v>152000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32">
        <f>F35*G35</f>
        <v>24500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32">
        <f t="shared" ref="H36:H39" si="2">F36*G36</f>
        <v>800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32">
        <f t="shared" si="2"/>
        <v>3200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32">
        <f t="shared" si="2"/>
        <v>350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2">
        <f t="shared" si="2"/>
        <v>60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2">
        <v>66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</v>
      </c>
      <c r="D46" s="12">
        <f>C46*1.5</f>
        <v>4.5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180976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10</v>
      </c>
      <c r="D50" s="12">
        <f>C50*1.5</f>
        <v>15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582.75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36773.25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89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H15-H16-H17-H18-H19-H20-H22-H23-H24+H26+H27+H28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2">
        <f t="shared" ref="H34:H39" si="2"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si="2"/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ref="H35:H39" si="2"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90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121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179</v>
      </c>
      <c r="D6" s="13">
        <f t="shared" ref="D6:D28" si="1">C6*L6</f>
        <v>131923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3</v>
      </c>
      <c r="D7" s="13">
        <f t="shared" si="1"/>
        <v>2175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20</v>
      </c>
      <c r="D9" s="13">
        <f t="shared" si="1"/>
        <v>14140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3</v>
      </c>
      <c r="D12" s="48">
        <f t="shared" si="1"/>
        <v>2856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7</v>
      </c>
      <c r="D13" s="48">
        <f t="shared" si="1"/>
        <v>2149</v>
      </c>
      <c r="F13" s="177" t="s">
        <v>36</v>
      </c>
      <c r="G13" s="178"/>
      <c r="H13" s="179">
        <f>D29</f>
        <v>153915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2</v>
      </c>
      <c r="D14" s="31">
        <f t="shared" si="1"/>
        <v>22</v>
      </c>
      <c r="F14" s="182" t="s">
        <v>39</v>
      </c>
      <c r="G14" s="183"/>
      <c r="H14" s="184">
        <f>D54</f>
        <v>23154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130761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89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153915</v>
      </c>
      <c r="F29" s="200" t="s">
        <v>55</v>
      </c>
      <c r="G29" s="201"/>
      <c r="H29" s="204">
        <f>H15-H16-H17-H18-H19-H20-H22-H23-H24+H26+H27+H28</f>
        <v>130761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32">
        <f t="shared" ref="H34:H39" si="2">F34*G34</f>
        <v>110000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32">
        <f t="shared" si="2"/>
        <v>16000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32">
        <f t="shared" si="2"/>
        <v>4100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32">
        <f t="shared" si="2"/>
        <v>400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2">
        <v>99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29</v>
      </c>
      <c r="D46" s="12">
        <f>C46*1.5</f>
        <v>43.5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130639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31</v>
      </c>
      <c r="D50" s="12">
        <f>C50*1.5</f>
        <v>46.5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-122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190</v>
      </c>
      <c r="D6" s="13">
        <f t="shared" ref="D6:D28" si="1">C6*L6</f>
        <v>140030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2</v>
      </c>
      <c r="D7" s="13">
        <f t="shared" si="1"/>
        <v>1450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40</v>
      </c>
      <c r="D9" s="13">
        <f t="shared" si="1"/>
        <v>28280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8</v>
      </c>
      <c r="D13" s="48">
        <f t="shared" si="1"/>
        <v>2456</v>
      </c>
      <c r="F13" s="177" t="s">
        <v>36</v>
      </c>
      <c r="G13" s="178"/>
      <c r="H13" s="179">
        <f>D29</f>
        <v>173984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18</v>
      </c>
      <c r="D14" s="31">
        <f t="shared" si="1"/>
        <v>198</v>
      </c>
      <c r="F14" s="182" t="s">
        <v>39</v>
      </c>
      <c r="G14" s="183"/>
      <c r="H14" s="184">
        <f>D54</f>
        <v>22511.25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151472.75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1248</f>
        <v>1248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173984</v>
      </c>
      <c r="F29" s="200" t="s">
        <v>55</v>
      </c>
      <c r="G29" s="201"/>
      <c r="H29" s="204">
        <f>H15-H16-H17-H18-H19-H20-H22-H23-H24+H26+H27</f>
        <v>150224.75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32">
        <f>F34*G34</f>
        <v>37000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32">
        <f t="shared" ref="H35:H39" si="2">F35*G35</f>
        <v>12000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32">
        <f t="shared" si="2"/>
        <v>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2">
        <f t="shared" si="2"/>
        <v>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2">
        <f>24+1000</f>
        <v>1024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6">
        <v>97542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10</v>
      </c>
      <c r="D46" s="12">
        <f>C46*1.5</f>
        <v>15</v>
      </c>
      <c r="F46" s="37"/>
      <c r="G46" s="90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7</v>
      </c>
      <c r="D49" s="12">
        <f>C49*42</f>
        <v>294</v>
      </c>
      <c r="F49" s="257" t="s">
        <v>86</v>
      </c>
      <c r="G49" s="204">
        <f>H34+H35+H36+H37+H38+H39+H40+H41+G42+H44+H45+H46</f>
        <v>148616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20</v>
      </c>
      <c r="D50" s="12">
        <f>C50*1.5</f>
        <v>30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-1608.75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22511.25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266</v>
      </c>
      <c r="D6" s="13">
        <f t="shared" ref="D6:D28" si="1">C6*L6</f>
        <v>196042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14</v>
      </c>
      <c r="D7" s="13">
        <f t="shared" si="1"/>
        <v>10150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43</v>
      </c>
      <c r="D9" s="13">
        <f t="shared" si="1"/>
        <v>30401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111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8</v>
      </c>
      <c r="D13" s="48">
        <f t="shared" si="1"/>
        <v>2456</v>
      </c>
      <c r="F13" s="177" t="s">
        <v>36</v>
      </c>
      <c r="G13" s="178"/>
      <c r="H13" s="179">
        <f>D29</f>
        <v>241297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7</v>
      </c>
      <c r="D14" s="31">
        <f t="shared" si="1"/>
        <v>77</v>
      </c>
      <c r="F14" s="182" t="s">
        <v>39</v>
      </c>
      <c r="G14" s="183"/>
      <c r="H14" s="184">
        <f>D54</f>
        <v>16107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225190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4">
        <v>183793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>
        <v>12</v>
      </c>
      <c r="D26" s="48">
        <f t="shared" si="1"/>
        <v>434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</v>
      </c>
      <c r="D28" s="48">
        <f t="shared" si="1"/>
        <v>785</v>
      </c>
      <c r="F28" s="9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241297</v>
      </c>
      <c r="F29" s="200" t="s">
        <v>55</v>
      </c>
      <c r="G29" s="201"/>
      <c r="H29" s="204">
        <f>H15-H16-H17-H18-H19-H20-H22-H23-H24+H26+H27</f>
        <v>41397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32">
        <f>F34*G34</f>
        <v>40000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2">
        <f>F35*G35</f>
        <v>1500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32">
        <f t="shared" si="2"/>
        <v>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236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8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12</v>
      </c>
      <c r="D46" s="12">
        <f>C46*1.5</f>
        <v>18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42286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7</v>
      </c>
      <c r="D50" s="12">
        <f>C50*1.5</f>
        <v>10.5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889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16107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219</v>
      </c>
      <c r="D6" s="13">
        <f t="shared" ref="D6:D28" si="1">C6*L6</f>
        <v>161403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71</v>
      </c>
      <c r="D9" s="13">
        <f t="shared" si="1"/>
        <v>50197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4</v>
      </c>
      <c r="D10" s="13">
        <f t="shared" si="1"/>
        <v>3888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3</v>
      </c>
      <c r="D11" s="13">
        <f t="shared" si="1"/>
        <v>3375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10</v>
      </c>
      <c r="D12" s="48">
        <f t="shared" si="1"/>
        <v>9520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14</v>
      </c>
      <c r="D13" s="48">
        <f t="shared" si="1"/>
        <v>4298</v>
      </c>
      <c r="F13" s="177" t="s">
        <v>36</v>
      </c>
      <c r="G13" s="178"/>
      <c r="H13" s="179">
        <f>D29</f>
        <v>244297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11</v>
      </c>
      <c r="D14" s="31">
        <f t="shared" si="1"/>
        <v>121</v>
      </c>
      <c r="F14" s="182" t="s">
        <v>39</v>
      </c>
      <c r="G14" s="183"/>
      <c r="H14" s="184">
        <f>D54</f>
        <v>44481.75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>
        <v>1</v>
      </c>
      <c r="D15" s="31">
        <f t="shared" si="1"/>
        <v>620</v>
      </c>
      <c r="F15" s="187" t="s">
        <v>40</v>
      </c>
      <c r="G15" s="178"/>
      <c r="H15" s="188">
        <f>H13-H14</f>
        <v>199815.25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2394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9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3</v>
      </c>
      <c r="D28" s="48">
        <f t="shared" si="1"/>
        <v>2355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244297</v>
      </c>
      <c r="F29" s="200" t="s">
        <v>55</v>
      </c>
      <c r="G29" s="201"/>
      <c r="H29" s="204">
        <f>H15-H16-H17-H18-H19-H20-H22-H23-H24+H26+H27+H28</f>
        <v>197421.25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32">
        <f t="shared" ref="H34:H39" si="2">F34*G34</f>
        <v>155000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2">
        <f t="shared" si="2"/>
        <v>39000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32">
        <f t="shared" si="2"/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32">
        <f t="shared" si="2"/>
        <v>2600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32">
        <f t="shared" si="2"/>
        <v>700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2">
        <f t="shared" si="2"/>
        <v>60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2">
        <v>176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14</v>
      </c>
      <c r="D44" s="12">
        <f>C44*120</f>
        <v>1680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30</v>
      </c>
      <c r="D46" s="12">
        <f>C46*1.5</f>
        <v>45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21</v>
      </c>
      <c r="D49" s="12">
        <f>C49*42</f>
        <v>882</v>
      </c>
      <c r="F49" s="257" t="s">
        <v>86</v>
      </c>
      <c r="G49" s="204">
        <f>H34+H35+H36+H37+H38+H39+H40+H41+G42+H44+H45+H46</f>
        <v>197736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21</v>
      </c>
      <c r="D50" s="12">
        <f>C50*1.5</f>
        <v>31.5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314.75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238</v>
      </c>
      <c r="D6" s="13">
        <f t="shared" ref="D6:D28" si="1">C6*L6</f>
        <v>175406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5</v>
      </c>
      <c r="D7" s="13">
        <f t="shared" si="1"/>
        <v>3625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39</v>
      </c>
      <c r="D9" s="13">
        <f t="shared" si="1"/>
        <v>27573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>
        <v>2</v>
      </c>
      <c r="D11" s="13">
        <f t="shared" si="1"/>
        <v>2250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217493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44244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173249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1376+1872</f>
        <v>3248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20">
        <v>73700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3">
        <v>122895</v>
      </c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217493</v>
      </c>
      <c r="F29" s="200" t="s">
        <v>55</v>
      </c>
      <c r="G29" s="201"/>
      <c r="H29" s="204">
        <f>H15-H16-H17-H18-H19-H20-H22-H23-H24+H26+H27</f>
        <v>366596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2">
        <f>F34*G34</f>
        <v>101000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32">
        <f t="shared" ref="H35:H39" si="2">F35*G35</f>
        <v>15000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32">
        <f t="shared" si="2"/>
        <v>1000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7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6">
        <v>122895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6">
        <v>126698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9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10</v>
      </c>
      <c r="D49" s="12">
        <f>C49*42</f>
        <v>420</v>
      </c>
      <c r="F49" s="257" t="s">
        <v>86</v>
      </c>
      <c r="G49" s="204">
        <f>H34+H35+H36+H37+H38+H39+H40+H41+G42+H44+H45+H46</f>
        <v>366650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16</v>
      </c>
      <c r="D50" s="12">
        <f>C50*1.5</f>
        <v>24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54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44244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293</v>
      </c>
      <c r="D6" s="13">
        <f t="shared" ref="D6:D28" si="1">C6*L6</f>
        <v>215941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3</v>
      </c>
      <c r="D7" s="13">
        <f t="shared" si="1"/>
        <v>2175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114</v>
      </c>
      <c r="D9" s="13">
        <f t="shared" si="1"/>
        <v>80598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10</v>
      </c>
      <c r="D12" s="48">
        <f t="shared" si="1"/>
        <v>9520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19</v>
      </c>
      <c r="D13" s="48">
        <f t="shared" si="1"/>
        <v>5833</v>
      </c>
      <c r="F13" s="177" t="s">
        <v>36</v>
      </c>
      <c r="G13" s="178"/>
      <c r="H13" s="179">
        <f>D29</f>
        <v>320954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17</v>
      </c>
      <c r="D14" s="31">
        <f t="shared" si="1"/>
        <v>187</v>
      </c>
      <c r="F14" s="182" t="s">
        <v>39</v>
      </c>
      <c r="G14" s="183"/>
      <c r="H14" s="184">
        <f>D54</f>
        <v>87987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232967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2112</f>
        <v>2112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320954</v>
      </c>
      <c r="F29" s="200" t="s">
        <v>55</v>
      </c>
      <c r="G29" s="201"/>
      <c r="H29" s="204">
        <f>H15-H16-H17-H18-H19-H20-H22-H23-H24+H26+H27</f>
        <v>230855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32">
        <f>F34*G34</f>
        <v>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32">
        <f>F35*G35</f>
        <v>2000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2">
        <f t="shared" ref="H36:H39" si="2">F36*G36</f>
        <v>800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32">
        <f t="shared" si="2"/>
        <v>2000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32">
        <f t="shared" si="2"/>
        <v>350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2">
        <f t="shared" si="2"/>
        <v>60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2">
        <v>130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6">
        <v>224064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230404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18</v>
      </c>
      <c r="D50" s="12">
        <f>C50*1.5</f>
        <v>27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-451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87987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221</v>
      </c>
      <c r="D6" s="13">
        <f t="shared" ref="D6:D28" si="1">C6*L6</f>
        <v>162877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6</v>
      </c>
      <c r="D7" s="13">
        <f t="shared" si="1"/>
        <v>4350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25</v>
      </c>
      <c r="D8" s="13">
        <f t="shared" si="1"/>
        <v>25825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11</v>
      </c>
      <c r="D9" s="13">
        <f t="shared" si="1"/>
        <v>7777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205759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23</v>
      </c>
      <c r="D14" s="31">
        <f t="shared" si="1"/>
        <v>253</v>
      </c>
      <c r="F14" s="182" t="s">
        <v>39</v>
      </c>
      <c r="G14" s="183"/>
      <c r="H14" s="184">
        <f>D54</f>
        <v>30394.5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175364.5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4">
        <v>22825</v>
      </c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6">
        <v>7850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9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205759</v>
      </c>
      <c r="F29" s="200" t="s">
        <v>55</v>
      </c>
      <c r="G29" s="201"/>
      <c r="H29" s="204">
        <f>H15-H16-H17-H18-H19-H20-H22-H23-H24+H26+H27+H28</f>
        <v>160389.5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32">
        <f t="shared" ref="H34:H39" si="2">F34*G34</f>
        <v>55000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32">
        <f t="shared" si="2"/>
        <v>35000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32">
        <f t="shared" si="2"/>
        <v>3600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32">
        <f t="shared" si="2"/>
        <v>800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2">
        <v>40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6">
        <v>50562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 t="s">
        <v>167</v>
      </c>
      <c r="G45" s="63"/>
      <c r="H45" s="216">
        <v>15381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35</v>
      </c>
      <c r="D46" s="12">
        <f>C46*1.5</f>
        <v>52.5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160403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26</v>
      </c>
      <c r="D50" s="12">
        <f>C50*1.5</f>
        <v>39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13.5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96</v>
      </c>
      <c r="D6" s="13">
        <f t="shared" ref="D6:D28" si="1">C6*L6</f>
        <v>70752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2</v>
      </c>
      <c r="D7" s="13">
        <f t="shared" si="1"/>
        <v>1450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>
        <v>1</v>
      </c>
      <c r="D8" s="13">
        <f t="shared" si="1"/>
        <v>1033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31</v>
      </c>
      <c r="D9" s="13">
        <f t="shared" si="1"/>
        <v>21917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7</v>
      </c>
      <c r="D13" s="48">
        <f t="shared" si="1"/>
        <v>2149</v>
      </c>
      <c r="F13" s="177" t="s">
        <v>36</v>
      </c>
      <c r="G13" s="178"/>
      <c r="H13" s="179">
        <f>D29</f>
        <v>98240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14</v>
      </c>
      <c r="D14" s="31">
        <f t="shared" si="1"/>
        <v>154</v>
      </c>
      <c r="F14" s="182" t="s">
        <v>39</v>
      </c>
      <c r="G14" s="183"/>
      <c r="H14" s="184">
        <f>D54</f>
        <v>26333.25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71906.75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4">
        <v>44220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20">
        <v>1348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3">
        <v>113620</v>
      </c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</v>
      </c>
      <c r="D28" s="48">
        <f t="shared" si="1"/>
        <v>785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98240</v>
      </c>
      <c r="F29" s="200" t="s">
        <v>55</v>
      </c>
      <c r="G29" s="201"/>
      <c r="H29" s="204">
        <f>H15-H16-H17-H18-H19-H20-H22-H23-H24+H26+H27</f>
        <v>142654.75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32">
        <f>F34*G34</f>
        <v>130000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32">
        <f t="shared" ref="H35:H39" si="2">F35*G35</f>
        <v>8500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32">
        <f t="shared" si="2"/>
        <v>3700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32">
        <f t="shared" si="2"/>
        <v>450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2">
        <v>42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9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142712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11</v>
      </c>
      <c r="D50" s="12">
        <f>C50*1.5</f>
        <v>16.5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57.25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26333.25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170</v>
      </c>
      <c r="D6" s="13">
        <f t="shared" ref="D6:D28" si="1">C6*L6</f>
        <v>125290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13</v>
      </c>
      <c r="D9" s="13">
        <f t="shared" si="1"/>
        <v>9191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3</v>
      </c>
      <c r="D10" s="13">
        <f t="shared" si="1"/>
        <v>2916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>
        <v>1</v>
      </c>
      <c r="D11" s="13">
        <f t="shared" si="1"/>
        <v>1125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7</v>
      </c>
      <c r="D13" s="48">
        <f t="shared" si="1"/>
        <v>2149</v>
      </c>
      <c r="F13" s="177" t="s">
        <v>36</v>
      </c>
      <c r="G13" s="178"/>
      <c r="H13" s="179">
        <f>D29</f>
        <v>155334.5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4</v>
      </c>
      <c r="D14" s="31">
        <f t="shared" si="1"/>
        <v>44</v>
      </c>
      <c r="F14" s="182" t="s">
        <v>39</v>
      </c>
      <c r="G14" s="183"/>
      <c r="H14" s="184">
        <f>D54</f>
        <v>31404.75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123929.75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721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>
        <v>1</v>
      </c>
      <c r="D23" s="48">
        <f t="shared" si="1"/>
        <v>1175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155334.5</v>
      </c>
      <c r="F29" s="200" t="s">
        <v>55</v>
      </c>
      <c r="G29" s="201"/>
      <c r="H29" s="204">
        <f>H15-H16-H17-H18-H19-H20-H22-H23-H24+H26+H27</f>
        <v>123208.75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32">
        <f>F34*G34</f>
        <v>40000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32">
        <f>F35*G35</f>
        <v>13000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2">
        <v>41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6">
        <v>70148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12</v>
      </c>
      <c r="D46" s="12">
        <f>C46*1.5</f>
        <v>18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4</v>
      </c>
      <c r="D49" s="12">
        <f>C49*42</f>
        <v>168</v>
      </c>
      <c r="F49" s="257" t="s">
        <v>86</v>
      </c>
      <c r="G49" s="204">
        <f>H34+H35+H36+H37+H38+H39+H40+H41+G42+H44+H45+H46</f>
        <v>123189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4</v>
      </c>
      <c r="D50" s="12">
        <f>C50*1.5</f>
        <v>6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-19.75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31404.75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9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9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45908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12">
        <v>185</v>
      </c>
      <c r="D6" s="13">
        <f t="shared" ref="D6:D28" si="1">C6*L6</f>
        <v>136345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12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12">
        <v>2</v>
      </c>
      <c r="D8" s="13">
        <f t="shared" si="1"/>
        <v>2066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12">
        <v>215</v>
      </c>
      <c r="D9" s="13">
        <f t="shared" si="1"/>
        <v>152005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12">
        <v>4</v>
      </c>
      <c r="D10" s="13">
        <f t="shared" si="1"/>
        <v>3888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12">
        <v>2</v>
      </c>
      <c r="D11" s="13">
        <f t="shared" si="1"/>
        <v>2250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12">
        <v>4</v>
      </c>
      <c r="D12" s="48">
        <f t="shared" si="1"/>
        <v>3808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12">
        <v>15</v>
      </c>
      <c r="D13" s="48">
        <f t="shared" si="1"/>
        <v>4605</v>
      </c>
      <c r="F13" s="177" t="s">
        <v>36</v>
      </c>
      <c r="G13" s="178"/>
      <c r="H13" s="179">
        <f>D29</f>
        <v>328219.5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12">
        <v>3</v>
      </c>
      <c r="D14" s="31">
        <f t="shared" si="1"/>
        <v>33</v>
      </c>
      <c r="F14" s="182" t="s">
        <v>39</v>
      </c>
      <c r="G14" s="183"/>
      <c r="H14" s="184">
        <f>D54</f>
        <v>213686.25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12"/>
      <c r="D15" s="31">
        <f t="shared" si="1"/>
        <v>0</v>
      </c>
      <c r="F15" s="187" t="s">
        <v>40</v>
      </c>
      <c r="G15" s="178"/>
      <c r="H15" s="188">
        <f>H13-H14</f>
        <v>114533.25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1">
        <f>1935</f>
        <v>1935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12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4">
        <v>103785</v>
      </c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12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6">
        <v>84657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6">
        <v>66997</v>
      </c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6">
        <v>22825</v>
      </c>
      <c r="I28" s="277"/>
      <c r="J28" s="27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328219.5</v>
      </c>
      <c r="F29" s="200" t="s">
        <v>55</v>
      </c>
      <c r="G29" s="201"/>
      <c r="H29" s="204">
        <f>H15-H16-H17-H18-H19-H20-H22-H23-H24+H26+H27+H28</f>
        <v>183292.25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32">
        <f t="shared" ref="H34:H39" si="2">F34*G34</f>
        <v>169000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32">
        <f t="shared" si="2"/>
        <v>40500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32">
        <f t="shared" si="2"/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32">
        <f t="shared" si="2"/>
        <v>1900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32">
        <f t="shared" si="2"/>
        <v>650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2">
        <v>172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6">
        <v>3900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8</v>
      </c>
      <c r="D45" s="12">
        <f>C45*84</f>
        <v>672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35</v>
      </c>
      <c r="D46" s="12">
        <f>C46*1.5</f>
        <v>52.5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22</v>
      </c>
      <c r="D49" s="12">
        <f>C49*42</f>
        <v>924</v>
      </c>
      <c r="F49" s="257" t="s">
        <v>86</v>
      </c>
      <c r="G49" s="204">
        <f>H34+H35+H36+H37+H38+H39+H40+H41+G42+H44+H45+H46</f>
        <v>216322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36</v>
      </c>
      <c r="D50" s="12">
        <f>C50*1.5</f>
        <v>54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33029.75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45908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218</v>
      </c>
      <c r="D6" s="13">
        <f t="shared" ref="D6:D28" si="1">C6*L6</f>
        <v>160666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2</v>
      </c>
      <c r="D7" s="13">
        <f t="shared" si="1"/>
        <v>1450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21</v>
      </c>
      <c r="D9" s="13">
        <f t="shared" si="1"/>
        <v>14847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4</v>
      </c>
      <c r="D13" s="48">
        <f t="shared" si="1"/>
        <v>1228</v>
      </c>
      <c r="F13" s="177" t="s">
        <v>36</v>
      </c>
      <c r="G13" s="178"/>
      <c r="H13" s="179">
        <f>D29</f>
        <v>183431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16</v>
      </c>
      <c r="D14" s="31">
        <f t="shared" si="1"/>
        <v>176</v>
      </c>
      <c r="F14" s="182" t="s">
        <v>39</v>
      </c>
      <c r="G14" s="183"/>
      <c r="H14" s="184">
        <f>D54</f>
        <v>28174.5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155256.5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688</f>
        <v>688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4</v>
      </c>
      <c r="D28" s="48">
        <f t="shared" si="1"/>
        <v>3140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183431</v>
      </c>
      <c r="F29" s="200" t="s">
        <v>55</v>
      </c>
      <c r="G29" s="201"/>
      <c r="H29" s="204">
        <f>H15-H16-H17-H18-H19-H20-H22-H23-H24+H26+H27</f>
        <v>154568.5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32">
        <f>F34*G34</f>
        <v>126000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32">
        <f t="shared" ref="H35:H39" si="2">F35*G35</f>
        <v>23500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32">
        <f t="shared" si="2"/>
        <v>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32">
        <f t="shared" si="2"/>
        <v>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12</v>
      </c>
      <c r="D42" s="12">
        <f>C42*2.25</f>
        <v>27</v>
      </c>
      <c r="F42" s="39" t="s">
        <v>79</v>
      </c>
      <c r="G42" s="232">
        <v>2948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04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153198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-1370.5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28174.5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45908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242</v>
      </c>
      <c r="D6" s="13">
        <f t="shared" ref="D6:D28" si="1">C6*L6</f>
        <v>178354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6</v>
      </c>
      <c r="D7" s="13">
        <f t="shared" si="1"/>
        <v>4350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10</v>
      </c>
      <c r="D9" s="13">
        <f t="shared" si="1"/>
        <v>7070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195312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23</v>
      </c>
      <c r="D14" s="31">
        <f t="shared" si="1"/>
        <v>253</v>
      </c>
      <c r="F14" s="182" t="s">
        <v>39</v>
      </c>
      <c r="G14" s="183"/>
      <c r="H14" s="184">
        <f>D54</f>
        <v>73222.5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122089.5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498+312</f>
        <v>810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8">
        <v>50</v>
      </c>
      <c r="I19" s="278"/>
      <c r="J19" s="27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4">
        <v>67913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110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195312</v>
      </c>
      <c r="F29" s="200" t="s">
        <v>55</v>
      </c>
      <c r="G29" s="201"/>
      <c r="H29" s="204">
        <f>H15-H16-H17-H18-H19-H20-H22-H23-H24+H26+H27</f>
        <v>53316.5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32">
        <f>F34*G34</f>
        <v>36000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32">
        <f>F35*G35</f>
        <v>12000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2">
        <f t="shared" ref="H36:H39" si="2">F36*G36</f>
        <v>400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32">
        <f t="shared" si="2"/>
        <v>4500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2">
        <f t="shared" si="2"/>
        <v>100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55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6</v>
      </c>
      <c r="D49" s="12">
        <f>C49*42</f>
        <v>252</v>
      </c>
      <c r="F49" s="257" t="s">
        <v>86</v>
      </c>
      <c r="G49" s="204">
        <f>H34+H35+H36+H37+H38+H39+H40+H41+G42+H44+H45+H46</f>
        <v>53055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7</v>
      </c>
      <c r="D50" s="12">
        <f>C50*1.5</f>
        <v>10.5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-261.5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73222.5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45909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239</v>
      </c>
      <c r="D6" s="13">
        <f t="shared" ref="D6:D28" si="1">C6*L6</f>
        <v>176143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2</v>
      </c>
      <c r="D7" s="13">
        <f t="shared" si="1"/>
        <v>1450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179161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3</v>
      </c>
      <c r="D14" s="31">
        <f t="shared" si="1"/>
        <v>33</v>
      </c>
      <c r="F14" s="182" t="s">
        <v>39</v>
      </c>
      <c r="G14" s="183"/>
      <c r="H14" s="184">
        <f>D54</f>
        <v>106446.75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72714.25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1989</f>
        <v>1989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6">
        <v>62600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05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179161</v>
      </c>
      <c r="F29" s="200" t="s">
        <v>55</v>
      </c>
      <c r="G29" s="201"/>
      <c r="H29" s="204">
        <f>H15-H16-H17-H18-H19-H20-H22-H23-H24+H26+H27+H28</f>
        <v>133325.25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32">
        <f t="shared" ref="H34:H39" si="2">F34*G34</f>
        <v>56000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32">
        <f t="shared" si="2"/>
        <v>14000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32">
        <f t="shared" si="2"/>
        <v>3400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32">
        <f t="shared" si="2"/>
        <v>600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2">
        <v>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6">
        <v>63815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 t="s">
        <v>167</v>
      </c>
      <c r="G45" s="63"/>
      <c r="H45" s="216">
        <v>1300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24</v>
      </c>
      <c r="D49" s="12">
        <f>C49*42</f>
        <v>1008</v>
      </c>
      <c r="F49" s="257" t="s">
        <v>86</v>
      </c>
      <c r="G49" s="204">
        <f>H34+H35+H36+H37+H38+H39+H40+H41+G42+H44+H45+H46</f>
        <v>139121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</v>
      </c>
      <c r="D50" s="12">
        <f>C50*1.5</f>
        <v>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5795.75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45909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192</v>
      </c>
      <c r="D6" s="13">
        <f t="shared" ref="D6:D28" si="1">C6*L6</f>
        <v>141504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7</v>
      </c>
      <c r="D7" s="13">
        <f t="shared" si="1"/>
        <v>5075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26</v>
      </c>
      <c r="D9" s="13">
        <f t="shared" si="1"/>
        <v>18382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>
        <v>2</v>
      </c>
      <c r="D10" s="13">
        <f t="shared" si="1"/>
        <v>1944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8</v>
      </c>
      <c r="D13" s="48">
        <f t="shared" si="1"/>
        <v>2456</v>
      </c>
      <c r="F13" s="177" t="s">
        <v>36</v>
      </c>
      <c r="G13" s="178"/>
      <c r="H13" s="179">
        <f>D29</f>
        <v>171501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20</v>
      </c>
      <c r="D14" s="31">
        <f t="shared" si="1"/>
        <v>220</v>
      </c>
      <c r="F14" s="182" t="s">
        <v>39</v>
      </c>
      <c r="G14" s="183"/>
      <c r="H14" s="184">
        <f>D54</f>
        <v>22729.5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148771.5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1845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171501</v>
      </c>
      <c r="F29" s="200" t="s">
        <v>55</v>
      </c>
      <c r="G29" s="201"/>
      <c r="H29" s="204">
        <f>H15-H16-H17-H18-H19-H20-H22-H23-H24+H26+H27</f>
        <v>146926.5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32">
        <f>F34*G34</f>
        <v>15000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2">
        <f t="shared" ref="H35:H39" si="2">F35*G35</f>
        <v>1500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32">
        <f t="shared" si="2"/>
        <v>1500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32">
        <f t="shared" si="2"/>
        <v>800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12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6">
        <v>127949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04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11</v>
      </c>
      <c r="D49" s="12">
        <f>C49*42</f>
        <v>462</v>
      </c>
      <c r="F49" s="257" t="s">
        <v>86</v>
      </c>
      <c r="G49" s="204">
        <f>H34+H35+H36+H37+H38+H39+H40+H41+G42+H44+H45+H46</f>
        <v>146801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34</v>
      </c>
      <c r="D50" s="12">
        <f>C50*1.5</f>
        <v>51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-125.5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22729.5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45909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185</v>
      </c>
      <c r="D6" s="13">
        <f t="shared" ref="D6:D28" si="1">C6*L6</f>
        <v>136345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4</v>
      </c>
      <c r="D7" s="13">
        <f t="shared" si="1"/>
        <v>2900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9</v>
      </c>
      <c r="D9" s="13">
        <f t="shared" si="1"/>
        <v>6363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149387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4</v>
      </c>
      <c r="D14" s="31">
        <f t="shared" si="1"/>
        <v>44</v>
      </c>
      <c r="F14" s="182" t="s">
        <v>39</v>
      </c>
      <c r="G14" s="183"/>
      <c r="H14" s="184">
        <f>D54</f>
        <v>64248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85139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936+336</f>
        <v>1272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20">
        <v>229115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3">
        <v>50905</v>
      </c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149387</v>
      </c>
      <c r="F29" s="200" t="s">
        <v>55</v>
      </c>
      <c r="G29" s="201"/>
      <c r="H29" s="204">
        <f>H15-H16-H17-H18-H19-H20-H22-H23-H24+H26+H27</f>
        <v>363887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32">
        <f>F34*G34</f>
        <v>295000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32">
        <f>F35*G35</f>
        <v>67500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32">
        <f t="shared" ref="H36:H39" si="2">F36*G36</f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32">
        <f t="shared" si="2"/>
        <v>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32">
        <f t="shared" si="2"/>
        <v>350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12</v>
      </c>
      <c r="D42" s="12">
        <f>C42*2.25</f>
        <v>27</v>
      </c>
      <c r="F42" s="39" t="s">
        <v>79</v>
      </c>
      <c r="G42" s="232">
        <v>34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</v>
      </c>
      <c r="D46" s="12">
        <f>C46*1.5</f>
        <v>1.5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8</v>
      </c>
      <c r="D49" s="12">
        <f>C49*42</f>
        <v>336</v>
      </c>
      <c r="F49" s="257" t="s">
        <v>86</v>
      </c>
      <c r="G49" s="204">
        <f>H34+H35+H36+H37+H38+H39+H40+H41+G42+H44+H45+H46</f>
        <v>363924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12</v>
      </c>
      <c r="D50" s="12">
        <f>C50*1.5</f>
        <v>18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37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64248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224</v>
      </c>
      <c r="D6" s="13">
        <f t="shared" ref="D6:D28" si="1">C6*L6</f>
        <v>165088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5</v>
      </c>
      <c r="D7" s="13">
        <f t="shared" si="1"/>
        <v>3625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3</v>
      </c>
      <c r="D9" s="13">
        <f t="shared" si="1"/>
        <v>2121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179452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16</v>
      </c>
      <c r="D14" s="31">
        <f t="shared" si="1"/>
        <v>176</v>
      </c>
      <c r="F14" s="182" t="s">
        <v>39</v>
      </c>
      <c r="G14" s="183"/>
      <c r="H14" s="184">
        <f>D54</f>
        <v>28681.5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150770.5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896+840</f>
        <v>1736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05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179452</v>
      </c>
      <c r="F29" s="200" t="s">
        <v>55</v>
      </c>
      <c r="G29" s="201"/>
      <c r="H29" s="204">
        <f>H15-H16-H17-H18-H19-H20-H22-H23-H24+H26+H27+H28</f>
        <v>149034.5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32">
        <f t="shared" ref="H34:H39" si="2">F34*G34</f>
        <v>132000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32">
        <f t="shared" si="2"/>
        <v>6000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2">
        <f t="shared" si="2"/>
        <v>400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32">
        <f t="shared" si="2"/>
        <v>5500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32">
        <f t="shared" si="2"/>
        <v>400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95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</v>
      </c>
      <c r="D46" s="12">
        <f>C46*1.5</f>
        <v>4.5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4</v>
      </c>
      <c r="D49" s="12">
        <f>C49*42</f>
        <v>168</v>
      </c>
      <c r="F49" s="257" t="s">
        <v>86</v>
      </c>
      <c r="G49" s="204">
        <f>H34+H35+H36+H37+H38+H39+H40+H41+G42+H44+H45+H46</f>
        <v>144395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5</v>
      </c>
      <c r="D50" s="12">
        <f>C50*1.5</f>
        <v>7.5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-4639.5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212</v>
      </c>
      <c r="D6" s="13">
        <f t="shared" ref="D6:D28" si="1">C6*L6</f>
        <v>156244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1</v>
      </c>
      <c r="D7" s="13">
        <f t="shared" si="1"/>
        <v>725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1</v>
      </c>
      <c r="D9" s="13">
        <f t="shared" si="1"/>
        <v>707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10</v>
      </c>
      <c r="D13" s="48">
        <f t="shared" si="1"/>
        <v>3070</v>
      </c>
      <c r="F13" s="177" t="s">
        <v>36</v>
      </c>
      <c r="G13" s="178"/>
      <c r="H13" s="179">
        <f>D29</f>
        <v>164455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15850.5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148604.5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2151</f>
        <v>2151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1">
        <v>50</v>
      </c>
      <c r="I19" s="191"/>
      <c r="J19" s="19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20">
        <v>3925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164455</v>
      </c>
      <c r="F29" s="200" t="s">
        <v>55</v>
      </c>
      <c r="G29" s="201"/>
      <c r="H29" s="204">
        <f>H15-H16-H17-H18-H19-H20-H22-H23-H24+H26+H27</f>
        <v>150328.5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32">
        <f>F34*G34</f>
        <v>133000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32">
        <f t="shared" ref="H35:H39" si="2">F35*G35</f>
        <v>18000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32">
        <f t="shared" si="2"/>
        <v>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32">
        <f t="shared" si="2"/>
        <v>450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62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04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5</v>
      </c>
      <c r="D49" s="12">
        <f>C49*42</f>
        <v>210</v>
      </c>
      <c r="F49" s="257" t="s">
        <v>86</v>
      </c>
      <c r="G49" s="204">
        <f>H34+H35+H36+H37+H38+H39+H40+H41+G42+H44+H45+H46</f>
        <v>152332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14</v>
      </c>
      <c r="D50" s="12">
        <f>C50*1.5</f>
        <v>21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2003.5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15850.5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185</v>
      </c>
      <c r="D6" s="13">
        <f t="shared" ref="D6:D28" si="1">C6*L6</f>
        <v>136345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12</v>
      </c>
      <c r="D7" s="13">
        <f t="shared" si="1"/>
        <v>8700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>
        <v>1</v>
      </c>
      <c r="D8" s="13">
        <f t="shared" si="1"/>
        <v>1033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49</v>
      </c>
      <c r="D9" s="13">
        <f t="shared" si="1"/>
        <v>34643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4</v>
      </c>
      <c r="D12" s="48">
        <f t="shared" si="1"/>
        <v>3808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192421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102906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89515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8">
        <v>50</v>
      </c>
      <c r="I19" s="278"/>
      <c r="J19" s="27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4">
        <v>85740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20">
        <v>183793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3</v>
      </c>
      <c r="D28" s="48">
        <f t="shared" si="1"/>
        <v>2355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192421</v>
      </c>
      <c r="F29" s="200" t="s">
        <v>55</v>
      </c>
      <c r="G29" s="201"/>
      <c r="H29" s="204">
        <f>H15-H16-H17-H18-H19-H20-H22-H23-H24+H26+H27</f>
        <v>187518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32">
        <f>F34*G34</f>
        <v>115000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32">
        <f>F35*G35</f>
        <v>51500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32">
        <f t="shared" ref="H36:H39" si="2">F36*G36</f>
        <v>1200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32">
        <f t="shared" si="2"/>
        <v>18500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32">
        <f t="shared" si="2"/>
        <v>1150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2">
        <v>52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6</v>
      </c>
      <c r="D45" s="12">
        <f>C45*84</f>
        <v>504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12</v>
      </c>
      <c r="D46" s="12">
        <f>C46*1.5</f>
        <v>18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187402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39</v>
      </c>
      <c r="D50" s="12">
        <f>C50*1.5</f>
        <v>58.5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-116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102906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45911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05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H15-H16-H17-H18-H19-H20-H22-H23-H24+H26+H27+H28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2">
        <f t="shared" ref="H34:H39" si="2"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si="2"/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45911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ref="H35:H39" si="2"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04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45911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121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141</v>
      </c>
      <c r="D6" s="13">
        <f t="shared" ref="D6:D28" si="1">C6*L6</f>
        <v>103917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17</v>
      </c>
      <c r="D8" s="13">
        <f t="shared" si="1"/>
        <v>17561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23</v>
      </c>
      <c r="D9" s="13">
        <f t="shared" si="1"/>
        <v>16261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12</v>
      </c>
      <c r="D13" s="48">
        <f t="shared" si="1"/>
        <v>3684</v>
      </c>
      <c r="F13" s="177" t="s">
        <v>36</v>
      </c>
      <c r="G13" s="178"/>
      <c r="H13" s="179">
        <f>D29</f>
        <v>151099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14</v>
      </c>
      <c r="D14" s="31">
        <f t="shared" si="1"/>
        <v>154</v>
      </c>
      <c r="F14" s="182" t="s">
        <v>39</v>
      </c>
      <c r="G14" s="183"/>
      <c r="H14" s="184">
        <f>D54</f>
        <v>24846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126253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4">
        <v>15521</v>
      </c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6">
        <v>57723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05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151099</v>
      </c>
      <c r="F29" s="200" t="s">
        <v>55</v>
      </c>
      <c r="G29" s="201"/>
      <c r="H29" s="204">
        <f>H15-H16-H17-H18-H19-H20-H22-H23-H24+H26+H27+H28</f>
        <v>168455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32">
        <f t="shared" ref="H34:H39" si="2">F34*G34</f>
        <v>138000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32">
        <f t="shared" si="2"/>
        <v>9500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32">
        <f t="shared" si="2"/>
        <v>7700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32">
        <f t="shared" si="2"/>
        <v>400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4</v>
      </c>
      <c r="D42" s="12">
        <f>C42*2.25</f>
        <v>9</v>
      </c>
      <c r="F42" s="39" t="s">
        <v>79</v>
      </c>
      <c r="G42" s="232">
        <v>513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6">
        <v>12299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7</v>
      </c>
      <c r="D46" s="12">
        <f>C46*1.5</f>
        <v>10.5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168452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8</v>
      </c>
      <c r="D50" s="12">
        <f>C50*1.5</f>
        <v>12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182</v>
      </c>
      <c r="G51" s="267">
        <f>G49-H29</f>
        <v>-3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216</v>
      </c>
      <c r="D6" s="13">
        <f t="shared" ref="D6:D28" si="1">C6*L6</f>
        <v>159192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6</v>
      </c>
      <c r="D7" s="13">
        <f t="shared" si="1"/>
        <v>4350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33</v>
      </c>
      <c r="D9" s="13">
        <f t="shared" si="1"/>
        <v>23331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8</v>
      </c>
      <c r="D13" s="48">
        <f t="shared" si="1"/>
        <v>2456</v>
      </c>
      <c r="F13" s="177" t="s">
        <v>36</v>
      </c>
      <c r="G13" s="178"/>
      <c r="H13" s="179">
        <f>D29</f>
        <v>191020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11</v>
      </c>
      <c r="D14" s="31">
        <f t="shared" si="1"/>
        <v>121</v>
      </c>
      <c r="F14" s="182" t="s">
        <v>39</v>
      </c>
      <c r="G14" s="183"/>
      <c r="H14" s="184">
        <f>D54</f>
        <v>29871.75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161148.25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912</f>
        <v>912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20">
        <v>44220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191020</v>
      </c>
      <c r="F29" s="200" t="s">
        <v>55</v>
      </c>
      <c r="G29" s="201"/>
      <c r="H29" s="204">
        <f>H15-H16-H17-H18-H19-H20-H22-H23-H24+H26+H27</f>
        <v>204456.25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32">
        <f>F34*G34</f>
        <v>181000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2">
        <f t="shared" ref="H35:H39" si="2">F35*G35</f>
        <v>21000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32">
        <f t="shared" si="2"/>
        <v>1200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32">
        <f t="shared" si="2"/>
        <v>400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</v>
      </c>
      <c r="D42" s="12">
        <f>C42*2.25</f>
        <v>2.25</v>
      </c>
      <c r="F42" s="39" t="s">
        <v>79</v>
      </c>
      <c r="G42" s="232">
        <v>1035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04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4</v>
      </c>
      <c r="D49" s="12">
        <f>C49*42</f>
        <v>168</v>
      </c>
      <c r="F49" s="257" t="s">
        <v>86</v>
      </c>
      <c r="G49" s="204">
        <f>H34+H35+H36+H37+H38+H39+H40+H41+G42+H44+H45+H46</f>
        <v>204675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</v>
      </c>
      <c r="D50" s="12">
        <f>C50*1.5</f>
        <v>1.5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218.75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29871.75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356</v>
      </c>
      <c r="D6" s="13">
        <f t="shared" ref="D6:D28" si="1">C6*L6</f>
        <v>262372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17</v>
      </c>
      <c r="D7" s="13">
        <f t="shared" si="1"/>
        <v>12325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81</v>
      </c>
      <c r="D9" s="13">
        <f t="shared" si="1"/>
        <v>57267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10</v>
      </c>
      <c r="D13" s="48">
        <f t="shared" si="1"/>
        <v>3070</v>
      </c>
      <c r="F13" s="177" t="s">
        <v>36</v>
      </c>
      <c r="G13" s="178"/>
      <c r="H13" s="179">
        <f>D29</f>
        <v>342939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5</v>
      </c>
      <c r="D14" s="31">
        <f t="shared" si="1"/>
        <v>55</v>
      </c>
      <c r="F14" s="182" t="s">
        <v>39</v>
      </c>
      <c r="G14" s="183"/>
      <c r="H14" s="184">
        <f>D54</f>
        <v>30052.5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312886.5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600+318</f>
        <v>918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4">
        <v>298833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342939</v>
      </c>
      <c r="F29" s="200" t="s">
        <v>55</v>
      </c>
      <c r="G29" s="201"/>
      <c r="H29" s="204">
        <f>H15-H16-H17-H18-H19-H20-H22-H23-H24+H26+H27</f>
        <v>13135.5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32">
        <f>F34*G34</f>
        <v>9000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32">
        <f>F35*G35</f>
        <v>3500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32">
        <f t="shared" si="2"/>
        <v>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2">
        <v>79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</v>
      </c>
      <c r="D46" s="12">
        <f>C46*1.5</f>
        <v>4.5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6</v>
      </c>
      <c r="D49" s="12">
        <f>C49*42</f>
        <v>252</v>
      </c>
      <c r="F49" s="257" t="s">
        <v>86</v>
      </c>
      <c r="G49" s="204">
        <f>H34+H35+H36+H37+H38+H39+H40+H41+G42+H44+H45+H46</f>
        <v>13079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5</v>
      </c>
      <c r="D50" s="12">
        <f>C50*1.5</f>
        <v>7.5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-56.5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30052.5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288</v>
      </c>
      <c r="D6" s="13">
        <f t="shared" ref="D6:D28" si="1">C6*L6</f>
        <v>212256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20</v>
      </c>
      <c r="D8" s="13">
        <f t="shared" si="1"/>
        <v>20660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45</v>
      </c>
      <c r="D9" s="13">
        <f t="shared" si="1"/>
        <v>31815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3</v>
      </c>
      <c r="D10" s="13">
        <f t="shared" si="1"/>
        <v>2916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3</v>
      </c>
      <c r="D11" s="13">
        <f t="shared" si="1"/>
        <v>3375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3</v>
      </c>
      <c r="D12" s="48">
        <f t="shared" si="1"/>
        <v>2856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4</v>
      </c>
      <c r="D13" s="48">
        <f t="shared" si="1"/>
        <v>1228</v>
      </c>
      <c r="F13" s="177" t="s">
        <v>36</v>
      </c>
      <c r="G13" s="178"/>
      <c r="H13" s="179">
        <f>D29</f>
        <v>277087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11</v>
      </c>
      <c r="D14" s="31">
        <f t="shared" si="1"/>
        <v>121</v>
      </c>
      <c r="F14" s="182" t="s">
        <v>39</v>
      </c>
      <c r="G14" s="183"/>
      <c r="H14" s="184">
        <f>D54</f>
        <v>33457.5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>
        <v>3</v>
      </c>
      <c r="D15" s="31">
        <f t="shared" si="1"/>
        <v>1860</v>
      </c>
      <c r="F15" s="187" t="s">
        <v>40</v>
      </c>
      <c r="G15" s="178"/>
      <c r="H15" s="188">
        <f>H13-H14</f>
        <v>243629.5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1296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6">
        <v>15521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05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277087</v>
      </c>
      <c r="F29" s="200" t="s">
        <v>55</v>
      </c>
      <c r="G29" s="201"/>
      <c r="H29" s="204">
        <f>H15-H16-H17-H18-H19-H20-H22-H23-H24+H26+H27+H28</f>
        <v>257854.5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32">
        <f t="shared" ref="H34:H39" si="2">F34*G34</f>
        <v>144000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32">
        <f t="shared" si="2"/>
        <v>1000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32">
        <f t="shared" si="2"/>
        <v>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55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6">
        <v>98864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6">
        <v>9567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18</v>
      </c>
      <c r="D46" s="12">
        <f>C46*1.5</f>
        <v>27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253756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16</v>
      </c>
      <c r="D50" s="12">
        <f>C50*1.5</f>
        <v>24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182</v>
      </c>
      <c r="G51" s="267">
        <f>G49-H29</f>
        <v>-4098.5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276</v>
      </c>
      <c r="D6" s="13">
        <f t="shared" ref="D6:D28" si="1">C6*L6</f>
        <v>203412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58</v>
      </c>
      <c r="D9" s="13">
        <f t="shared" si="1"/>
        <v>41006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>
        <v>5</v>
      </c>
      <c r="D10" s="13">
        <f t="shared" si="1"/>
        <v>4860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8</v>
      </c>
      <c r="D13" s="48">
        <f t="shared" si="1"/>
        <v>2456</v>
      </c>
      <c r="F13" s="177" t="s">
        <v>36</v>
      </c>
      <c r="G13" s="178"/>
      <c r="H13" s="179">
        <f>D29</f>
        <v>259072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8</v>
      </c>
      <c r="D14" s="31">
        <f t="shared" si="1"/>
        <v>88</v>
      </c>
      <c r="F14" s="182" t="s">
        <v>39</v>
      </c>
      <c r="G14" s="183"/>
      <c r="H14" s="184">
        <f>D54</f>
        <v>29751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229321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1917+880</f>
        <v>2797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259072</v>
      </c>
      <c r="F29" s="200" t="s">
        <v>55</v>
      </c>
      <c r="G29" s="201"/>
      <c r="H29" s="204">
        <f>H15-H16-H17-H18-H19-H20-H22-H23-H24+H26+H27</f>
        <v>226524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32">
        <f>F34*G34</f>
        <v>70000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32">
        <f t="shared" ref="H35:H39" si="2">F35*G35</f>
        <v>20000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32">
        <f t="shared" si="2"/>
        <v>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30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6">
        <v>135513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04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226443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11</v>
      </c>
      <c r="D50" s="12">
        <f>C50*1.5</f>
        <v>16.5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-81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29751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884</v>
      </c>
      <c r="D6" s="13">
        <f t="shared" ref="D6:D28" si="1">C6*L6</f>
        <v>651508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46</v>
      </c>
      <c r="D7" s="13">
        <f t="shared" si="1"/>
        <v>33350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242</v>
      </c>
      <c r="D9" s="13">
        <f t="shared" si="1"/>
        <v>171094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8</v>
      </c>
      <c r="D10" s="13">
        <f t="shared" si="1"/>
        <v>7776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>
        <v>5</v>
      </c>
      <c r="D11" s="13">
        <f t="shared" si="1"/>
        <v>5625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f>2+3</f>
        <v>5</v>
      </c>
      <c r="D12" s="48">
        <f t="shared" si="1"/>
        <v>4760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39</v>
      </c>
      <c r="D13" s="48">
        <f t="shared" si="1"/>
        <v>11973</v>
      </c>
      <c r="F13" s="177" t="s">
        <v>36</v>
      </c>
      <c r="G13" s="178"/>
      <c r="H13" s="179">
        <f>D29</f>
        <v>899866.5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128250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771616.5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3600+2166</f>
        <v>5766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4">
        <v>190441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20">
        <v>674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899866.5</v>
      </c>
      <c r="F29" s="200" t="s">
        <v>55</v>
      </c>
      <c r="G29" s="201"/>
      <c r="H29" s="204">
        <f>H15-H16-H17-H18-H19-H20-H22-H23-H24+H26+H27</f>
        <v>576083.5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32">
        <f>F34*G34</f>
        <v>300000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2">
        <f>F35*G35</f>
        <v>41000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32">
        <f t="shared" si="2"/>
        <v>10200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32">
        <f t="shared" si="2"/>
        <v>8200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6</v>
      </c>
      <c r="D42" s="12">
        <f>C42*2.25</f>
        <v>13.5</v>
      </c>
      <c r="F42" s="39" t="s">
        <v>79</v>
      </c>
      <c r="G42" s="232">
        <v>67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6">
        <v>216247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</v>
      </c>
      <c r="D46" s="12">
        <f>C46*1.5</f>
        <v>3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20</v>
      </c>
      <c r="D49" s="12">
        <f>C49*42</f>
        <v>840</v>
      </c>
      <c r="F49" s="257" t="s">
        <v>86</v>
      </c>
      <c r="G49" s="204">
        <f>H34+H35+H36+H37+H38+H39+H40+H41+G42+H44+H45+H46</f>
        <v>575714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6</v>
      </c>
      <c r="D50" s="12">
        <f>C50*1.5</f>
        <v>9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-369.5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128250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1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9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565</v>
      </c>
      <c r="D6" s="13">
        <f t="shared" ref="D6:D28" si="1">C6*L6</f>
        <v>416405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52</v>
      </c>
      <c r="D9" s="13">
        <f t="shared" si="1"/>
        <v>36764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111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15</v>
      </c>
      <c r="D13" s="48">
        <f t="shared" si="1"/>
        <v>4605</v>
      </c>
      <c r="F13" s="177" t="s">
        <v>36</v>
      </c>
      <c r="G13" s="178"/>
      <c r="H13" s="179">
        <f>D29</f>
        <v>457774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92242.5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365531.5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5535</f>
        <v>5535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9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1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457774</v>
      </c>
      <c r="F29" s="200" t="s">
        <v>55</v>
      </c>
      <c r="G29" s="201"/>
      <c r="H29" s="204">
        <f>H15-H16-H17-H18-H19-H20-H22-H23-H24+H26+H27+H28</f>
        <v>359996.5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32">
        <f t="shared" ref="H34:H39" si="2">F34*G34</f>
        <v>285000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32">
        <f t="shared" si="2"/>
        <v>71000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32">
        <f t="shared" si="2"/>
        <v>1200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32">
        <f t="shared" si="2"/>
        <v>2850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10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9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107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10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28</v>
      </c>
      <c r="D49" s="12">
        <f>C49*42</f>
        <v>1176</v>
      </c>
      <c r="F49" s="257" t="s">
        <v>86</v>
      </c>
      <c r="G49" s="204">
        <f>H34+H35+H36+H37+H38+H39+H40+H41+G42+H44+H45+H46</f>
        <v>360060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</v>
      </c>
      <c r="D50" s="12">
        <f>C50*1.5</f>
        <v>1.5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63.5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02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05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287</v>
      </c>
      <c r="D6" s="13">
        <f t="shared" ref="D6:D28" si="1">C6*L6</f>
        <v>211519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46</v>
      </c>
      <c r="D7" s="13">
        <f t="shared" si="1"/>
        <v>33350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11</v>
      </c>
      <c r="D8" s="13">
        <f t="shared" si="1"/>
        <v>11363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59</v>
      </c>
      <c r="D9" s="13">
        <f t="shared" si="1"/>
        <v>41713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11</v>
      </c>
      <c r="D10" s="13">
        <f t="shared" si="1"/>
        <v>10692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10</v>
      </c>
      <c r="D11" s="13">
        <f t="shared" si="1"/>
        <v>11250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f>30+5</f>
        <v>35</v>
      </c>
      <c r="D12" s="48">
        <f t="shared" si="1"/>
        <v>33320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2</v>
      </c>
      <c r="D13" s="48">
        <f t="shared" si="1"/>
        <v>614</v>
      </c>
      <c r="F13" s="177" t="s">
        <v>36</v>
      </c>
      <c r="G13" s="178"/>
      <c r="H13" s="179">
        <f>D29</f>
        <v>383383.5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3</v>
      </c>
      <c r="D14" s="31">
        <f t="shared" si="1"/>
        <v>33</v>
      </c>
      <c r="F14" s="182" t="s">
        <v>39</v>
      </c>
      <c r="G14" s="183"/>
      <c r="H14" s="184">
        <f>D54</f>
        <v>35080.5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348303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>
        <v>1</v>
      </c>
      <c r="D22" s="48">
        <f t="shared" si="1"/>
        <v>1582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383383.5</v>
      </c>
      <c r="F29" s="200" t="s">
        <v>55</v>
      </c>
      <c r="G29" s="201"/>
      <c r="H29" s="204">
        <f>H15-H16-H17-H18-H19-H20-H22-H23-H24+H26+H27+H28</f>
        <v>348303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32">
        <f t="shared" ref="H34:H39" si="2">F34*G34</f>
        <v>65000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32">
        <f t="shared" si="2"/>
        <v>5000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2">
        <f t="shared" si="2"/>
        <v>400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32">
        <f t="shared" si="2"/>
        <v>2200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32">
        <f t="shared" si="2"/>
        <v>500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18</v>
      </c>
      <c r="D42" s="12">
        <f>C42*2.25</f>
        <v>40.5</v>
      </c>
      <c r="F42" s="39" t="s">
        <v>79</v>
      </c>
      <c r="G42" s="232">
        <v>230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6">
        <v>275109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65</v>
      </c>
      <c r="D45" s="12">
        <f>C45*84</f>
        <v>5460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29</v>
      </c>
      <c r="D46" s="12">
        <f>C46*1.5</f>
        <v>43.5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348439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136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250</v>
      </c>
      <c r="D6" s="13">
        <f t="shared" ref="D6:D28" si="1">C6*L6</f>
        <v>184250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24</v>
      </c>
      <c r="D9" s="13">
        <f t="shared" si="1"/>
        <v>16968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6</v>
      </c>
      <c r="D13" s="48">
        <f t="shared" si="1"/>
        <v>1842</v>
      </c>
      <c r="F13" s="177" t="s">
        <v>36</v>
      </c>
      <c r="G13" s="178"/>
      <c r="H13" s="179">
        <f>D29</f>
        <v>203115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5</v>
      </c>
      <c r="D14" s="31">
        <f t="shared" si="1"/>
        <v>55</v>
      </c>
      <c r="F14" s="182" t="s">
        <v>39</v>
      </c>
      <c r="G14" s="183"/>
      <c r="H14" s="184">
        <f>D54</f>
        <v>31695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171420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1926+448</f>
        <v>2374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203115</v>
      </c>
      <c r="F29" s="200" t="s">
        <v>55</v>
      </c>
      <c r="G29" s="201"/>
      <c r="H29" s="204">
        <f>H15-H16-H17-H18-H19-H20-H22-H23-H24+H26+H27</f>
        <v>169046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32">
        <f>F34*G34</f>
        <v>143000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32">
        <f t="shared" ref="H35:H39" si="2">F35*G35</f>
        <v>24500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117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167617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4</v>
      </c>
      <c r="D50" s="12">
        <f>C50*1.5</f>
        <v>6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-1429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31695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273</v>
      </c>
      <c r="D6" s="13">
        <f t="shared" ref="D6:D28" si="1">C6*L6</f>
        <v>201201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f>108-67</f>
        <v>41</v>
      </c>
      <c r="D9" s="13">
        <f t="shared" si="1"/>
        <v>28987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10</v>
      </c>
      <c r="D13" s="48">
        <f t="shared" si="1"/>
        <v>3070</v>
      </c>
      <c r="F13" s="177" t="s">
        <v>36</v>
      </c>
      <c r="G13" s="178"/>
      <c r="H13" s="179">
        <f>D29</f>
        <v>245627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5</v>
      </c>
      <c r="D14" s="31">
        <f t="shared" si="1"/>
        <v>55</v>
      </c>
      <c r="F14" s="182" t="s">
        <v>39</v>
      </c>
      <c r="G14" s="183"/>
      <c r="H14" s="184">
        <f>D54</f>
        <v>25890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219737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4">
        <v>74747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4</v>
      </c>
      <c r="D28" s="48">
        <f t="shared" si="1"/>
        <v>3140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245627</v>
      </c>
      <c r="F29" s="200" t="s">
        <v>55</v>
      </c>
      <c r="G29" s="201"/>
      <c r="H29" s="204">
        <f>H15-H16-H17-H18-H19-H20-H22-H23-H24+H26+H27</f>
        <v>144990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32">
        <f>F34*G34</f>
        <v>119000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32">
        <f>F35*G35</f>
        <v>15500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32">
        <f t="shared" si="2"/>
        <v>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32">
        <f t="shared" si="2"/>
        <v>4650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6</v>
      </c>
      <c r="D42" s="12">
        <f>C42*2.25</f>
        <v>13.5</v>
      </c>
      <c r="F42" s="39" t="s">
        <v>79</v>
      </c>
      <c r="G42" s="232">
        <v>5204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13</v>
      </c>
      <c r="D46" s="12">
        <f>C46*1.5</f>
        <v>19.5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144854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-136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25890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336</v>
      </c>
      <c r="D6" s="13">
        <f t="shared" ref="D6:D28" si="1">C6*L6</f>
        <v>247632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5</v>
      </c>
      <c r="D7" s="13">
        <f t="shared" si="1"/>
        <v>3625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50</v>
      </c>
      <c r="D9" s="13">
        <f t="shared" si="1"/>
        <v>35350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126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8</v>
      </c>
      <c r="D13" s="48">
        <f t="shared" si="1"/>
        <v>2456</v>
      </c>
      <c r="F13" s="177" t="s">
        <v>36</v>
      </c>
      <c r="G13" s="178"/>
      <c r="H13" s="179">
        <f>D29</f>
        <v>290191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16</v>
      </c>
      <c r="D14" s="31">
        <f t="shared" si="1"/>
        <v>176</v>
      </c>
      <c r="F14" s="182" t="s">
        <v>39</v>
      </c>
      <c r="G14" s="183"/>
      <c r="H14" s="184">
        <f>D54</f>
        <v>44656.5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245534.5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290191</v>
      </c>
      <c r="F29" s="200" t="s">
        <v>55</v>
      </c>
      <c r="G29" s="201"/>
      <c r="H29" s="204">
        <f>H15-H16-H17-H18-H19-H20-H22-H23-H24+H26+H27+H28</f>
        <v>245534.5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32">
        <f t="shared" ref="H34:H39" si="2">F34*G34</f>
        <v>200000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2">
        <f t="shared" si="2"/>
        <v>39000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32">
        <f t="shared" si="2"/>
        <v>6700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32">
        <f t="shared" si="2"/>
        <v>1000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4</v>
      </c>
      <c r="D42" s="12">
        <f>C42*2.25</f>
        <v>9</v>
      </c>
      <c r="F42" s="39" t="s">
        <v>79</v>
      </c>
      <c r="G42" s="232">
        <v>12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246712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13</v>
      </c>
      <c r="D50" s="12">
        <f>C50*1.5</f>
        <v>19.5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1177.5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218</v>
      </c>
      <c r="D6" s="13">
        <f t="shared" ref="D6:D28" si="1">C6*L6</f>
        <v>160666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3</v>
      </c>
      <c r="D7" s="13">
        <f t="shared" si="1"/>
        <v>2175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41</v>
      </c>
      <c r="D9" s="13">
        <f t="shared" si="1"/>
        <v>28987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194756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15</v>
      </c>
      <c r="D14" s="31">
        <f t="shared" si="1"/>
        <v>165</v>
      </c>
      <c r="F14" s="182" t="s">
        <v>39</v>
      </c>
      <c r="G14" s="183"/>
      <c r="H14" s="184">
        <f>D54</f>
        <v>36596.25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158159.75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1872</f>
        <v>1872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194756</v>
      </c>
      <c r="F29" s="200" t="s">
        <v>55</v>
      </c>
      <c r="G29" s="201"/>
      <c r="H29" s="204">
        <f>H15-H16-H17-H18-H19-H20-H22-H23-H24+H26+H27</f>
        <v>156287.75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32">
        <f>F34*G34</f>
        <v>31000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32">
        <f t="shared" ref="H35:H39" si="2">F35*G35</f>
        <v>5000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2">
        <f>F36*G36</f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32">
        <f t="shared" si="2"/>
        <v>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32">
        <f t="shared" si="2"/>
        <v>60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2">
        <v>108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6">
        <v>118227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6</v>
      </c>
      <c r="D49" s="12">
        <f>C49*42</f>
        <v>252</v>
      </c>
      <c r="F49" s="257" t="s">
        <v>86</v>
      </c>
      <c r="G49" s="204">
        <f>H34+H35+H36+H37+H38+H39+H40+H41+G42+H44+H45+H46</f>
        <v>154745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5</v>
      </c>
      <c r="D50" s="12">
        <f>C50*1.5</f>
        <v>7.5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-1542.75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36596.25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496</v>
      </c>
      <c r="D6" s="13">
        <f t="shared" ref="D6:D28" si="1">C6*L6</f>
        <v>365552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54</v>
      </c>
      <c r="D7" s="13">
        <f t="shared" si="1"/>
        <v>39150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>
        <v>30</v>
      </c>
      <c r="D8" s="13">
        <f t="shared" si="1"/>
        <v>30990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58</v>
      </c>
      <c r="D9" s="13">
        <f t="shared" si="1"/>
        <v>41006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13</v>
      </c>
      <c r="D10" s="13">
        <f t="shared" si="1"/>
        <v>12636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>
        <v>19</v>
      </c>
      <c r="D11" s="13">
        <f t="shared" si="1"/>
        <v>21375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f>32+20</f>
        <v>52</v>
      </c>
      <c r="D12" s="48">
        <f t="shared" si="1"/>
        <v>49504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596084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10</v>
      </c>
      <c r="D14" s="31">
        <f t="shared" si="1"/>
        <v>110</v>
      </c>
      <c r="F14" s="182" t="s">
        <v>39</v>
      </c>
      <c r="G14" s="183"/>
      <c r="H14" s="184">
        <f>D54</f>
        <v>69639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>
        <v>1</v>
      </c>
      <c r="D15" s="31">
        <f t="shared" si="1"/>
        <v>620</v>
      </c>
      <c r="F15" s="187" t="s">
        <v>40</v>
      </c>
      <c r="G15" s="178"/>
      <c r="H15" s="188">
        <f>H13-H14</f>
        <v>526445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1">
        <f>450</f>
        <v>450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1"/>
      <c r="I20" s="191"/>
      <c r="J20" s="191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93</v>
      </c>
      <c r="C22" s="10">
        <v>1</v>
      </c>
      <c r="D22" s="48">
        <f t="shared" si="1"/>
        <v>1447</v>
      </c>
      <c r="F22" s="78"/>
      <c r="G22" s="74"/>
      <c r="H22" s="214"/>
      <c r="I22" s="214"/>
      <c r="J22" s="214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9</v>
      </c>
      <c r="D28" s="48">
        <f t="shared" si="1"/>
        <v>7065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596084</v>
      </c>
      <c r="F29" s="200" t="s">
        <v>55</v>
      </c>
      <c r="G29" s="201"/>
      <c r="H29" s="204">
        <f>H15-H16-H17-H18-H19-H20-H22-H23-H24+H26+H27</f>
        <v>525995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32">
        <f>F34*G34</f>
        <v>134000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32">
        <f>F35*G35</f>
        <v>3000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32">
        <f t="shared" si="2"/>
        <v>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8</v>
      </c>
      <c r="D42" s="12">
        <f>C42*2.25</f>
        <v>18</v>
      </c>
      <c r="F42" s="39" t="s">
        <v>79</v>
      </c>
      <c r="G42" s="232">
        <v>68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6">
        <v>388687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72</v>
      </c>
      <c r="D45" s="12">
        <f>C45*84</f>
        <v>6048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25</v>
      </c>
      <c r="D46" s="12">
        <f>C46*1.5</f>
        <v>37.5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526605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610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69639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45917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126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130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H15-H16-H17-H18-H19-H20-H22-H23-H24+H26+H27+H28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2">
        <f t="shared" ref="H34:H39" si="2"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si="2"/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45917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ref="H35:H39" si="2"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45917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45918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772</v>
      </c>
      <c r="D6" s="13">
        <f t="shared" ref="D6:D28" si="1">C6*L6</f>
        <v>568964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20</v>
      </c>
      <c r="D8" s="13">
        <f t="shared" si="1"/>
        <v>20660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126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2</v>
      </c>
      <c r="D11" s="13">
        <f t="shared" si="1"/>
        <v>2250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29</v>
      </c>
      <c r="D13" s="48">
        <f t="shared" si="1"/>
        <v>8903</v>
      </c>
      <c r="F13" s="177" t="s">
        <v>36</v>
      </c>
      <c r="G13" s="178"/>
      <c r="H13" s="179">
        <f>D29</f>
        <v>602747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6</v>
      </c>
      <c r="D14" s="31">
        <f t="shared" si="1"/>
        <v>66</v>
      </c>
      <c r="F14" s="182" t="s">
        <v>39</v>
      </c>
      <c r="G14" s="183"/>
      <c r="H14" s="184">
        <f>D54</f>
        <v>88657.5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514089.5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6147+1016</f>
        <v>7163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602747</v>
      </c>
      <c r="F29" s="200" t="s">
        <v>55</v>
      </c>
      <c r="G29" s="201"/>
      <c r="H29" s="204">
        <f>H15-H16-H17-H18-H19-H20-H22-H23-H24+H26+H27+H28</f>
        <v>506926.5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32">
        <f t="shared" ref="H34:H39" si="2">F34*G34</f>
        <v>473000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32">
        <f t="shared" si="2"/>
        <v>3000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2">
        <f t="shared" si="2"/>
        <v>800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32">
        <f t="shared" si="2"/>
        <v>22500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32">
        <f t="shared" si="2"/>
        <v>7450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32">
        <f t="shared" si="2"/>
        <v>240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4</v>
      </c>
      <c r="D42" s="12">
        <f>C42*2.25</f>
        <v>9</v>
      </c>
      <c r="F42" s="39" t="s">
        <v>79</v>
      </c>
      <c r="G42" s="232">
        <v>41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23</v>
      </c>
      <c r="D44" s="12">
        <f>C44*120</f>
        <v>2760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18</v>
      </c>
      <c r="D46" s="12">
        <f>C46*1.5</f>
        <v>27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21</v>
      </c>
      <c r="D49" s="12">
        <f>C49*42</f>
        <v>882</v>
      </c>
      <c r="F49" s="257" t="s">
        <v>86</v>
      </c>
      <c r="G49" s="204">
        <f>H34+H35+H36+H37+H38+H39+H40+H41+G42+H44+H45+H46</f>
        <v>507031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6</v>
      </c>
      <c r="D50" s="12">
        <f>C50*1.5</f>
        <v>9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104.5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45918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516</v>
      </c>
      <c r="D6" s="13">
        <f t="shared" ref="D6:D28" si="1">C6*L6</f>
        <v>380292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80</v>
      </c>
      <c r="D9" s="13">
        <f t="shared" si="1"/>
        <v>56560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20</v>
      </c>
      <c r="D13" s="48">
        <f t="shared" si="1"/>
        <v>6140</v>
      </c>
      <c r="F13" s="177" t="s">
        <v>36</v>
      </c>
      <c r="G13" s="178"/>
      <c r="H13" s="179">
        <f>D29</f>
        <v>443025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3</v>
      </c>
      <c r="D14" s="31">
        <f t="shared" si="1"/>
        <v>33</v>
      </c>
      <c r="F14" s="182" t="s">
        <v>39</v>
      </c>
      <c r="G14" s="183"/>
      <c r="H14" s="184">
        <f>D54</f>
        <v>64510.5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378514.5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3510+2259</f>
        <v>5769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443025</v>
      </c>
      <c r="F29" s="200" t="s">
        <v>55</v>
      </c>
      <c r="G29" s="201"/>
      <c r="H29" s="204">
        <f>H15-H16-H17-H18-H19-H20-H22-H23-H24+H26+H27</f>
        <v>372745.5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32">
        <f>F34*G34</f>
        <v>220000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2">
        <f t="shared" ref="H35:H39" si="2">F35*G35</f>
        <v>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32">
        <f t="shared" si="2"/>
        <v>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76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6">
        <v>152162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</v>
      </c>
      <c r="D46" s="12">
        <f>C46*1.5</f>
        <v>3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15</v>
      </c>
      <c r="D49" s="12">
        <f>C49*42</f>
        <v>630</v>
      </c>
      <c r="F49" s="257" t="s">
        <v>86</v>
      </c>
      <c r="G49" s="204">
        <f>H34+H35+H36+H37+H38+H39+H40+H41+G42+H44+H45+H46</f>
        <v>372838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92.5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64510.5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45918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158</v>
      </c>
      <c r="D6" s="13">
        <f t="shared" ref="D6:D28" si="1">C6*L6</f>
        <v>116446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18</v>
      </c>
      <c r="D7" s="13">
        <f t="shared" si="1"/>
        <v>13050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13</v>
      </c>
      <c r="D9" s="13">
        <f t="shared" si="1"/>
        <v>9191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5</v>
      </c>
      <c r="D13" s="48">
        <f t="shared" si="1"/>
        <v>1535</v>
      </c>
      <c r="F13" s="177" t="s">
        <v>36</v>
      </c>
      <c r="G13" s="178"/>
      <c r="H13" s="179">
        <f>D29</f>
        <v>141205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</v>
      </c>
      <c r="D14" s="31">
        <f t="shared" si="1"/>
        <v>11</v>
      </c>
      <c r="F14" s="182" t="s">
        <v>39</v>
      </c>
      <c r="G14" s="183"/>
      <c r="H14" s="184">
        <f>D54</f>
        <v>51893.25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89311.75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624+312</f>
        <v>936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20">
        <v>85740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141205</v>
      </c>
      <c r="F29" s="200" t="s">
        <v>55</v>
      </c>
      <c r="G29" s="201"/>
      <c r="H29" s="204">
        <f>H15-H16-H17-H18-H19-H20-H22-H23-H24+H26+H27</f>
        <v>174115.75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32">
        <f>F34*G34</f>
        <v>105000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32">
        <f>F35*G35</f>
        <v>9000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32">
        <f t="shared" si="2"/>
        <v>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2">
        <f t="shared" si="2"/>
        <v>100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2">
        <v>99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6">
        <v>55941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</v>
      </c>
      <c r="D46" s="12">
        <f>C46*1.5</f>
        <v>1.5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170340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18</v>
      </c>
      <c r="D50" s="12">
        <f>C50*1.5</f>
        <v>27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-3775.75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51893.25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45919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357</v>
      </c>
      <c r="D6" s="13">
        <f t="shared" ref="D6:D28" si="1">C6*L6</f>
        <v>263109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4</v>
      </c>
      <c r="D7" s="13">
        <f t="shared" si="1"/>
        <v>2900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4</v>
      </c>
      <c r="D8" s="13">
        <f t="shared" si="1"/>
        <v>4132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5</v>
      </c>
      <c r="D9" s="13">
        <f t="shared" si="1"/>
        <v>3535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1</v>
      </c>
      <c r="D11" s="13">
        <f t="shared" si="1"/>
        <v>1125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16</v>
      </c>
      <c r="D13" s="48">
        <f t="shared" si="1"/>
        <v>4912</v>
      </c>
      <c r="F13" s="177" t="s">
        <v>36</v>
      </c>
      <c r="G13" s="178"/>
      <c r="H13" s="179">
        <f>D29</f>
        <v>284691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22</v>
      </c>
      <c r="D14" s="31">
        <f t="shared" si="1"/>
        <v>242</v>
      </c>
      <c r="F14" s="182" t="s">
        <v>39</v>
      </c>
      <c r="G14" s="183"/>
      <c r="H14" s="184">
        <f>D54</f>
        <v>68273.25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216417.75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1872</f>
        <v>1872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4">
        <v>84668</v>
      </c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6">
        <v>103785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284691</v>
      </c>
      <c r="F29" s="200" t="s">
        <v>55</v>
      </c>
      <c r="G29" s="201"/>
      <c r="H29" s="204">
        <f>H15-H16-H17-H18-H19-H20-H22-H23-H24+H26+H27+H28</f>
        <v>233662.75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32">
        <f t="shared" ref="H34:H39" si="2">F34*G34</f>
        <v>21000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32">
        <f t="shared" si="2"/>
        <v>5500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32">
        <f t="shared" si="2"/>
        <v>2000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32">
        <f t="shared" si="2"/>
        <v>200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2">
        <v>1060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6">
        <v>65695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134" t="s">
        <v>200</v>
      </c>
      <c r="G45" s="63"/>
      <c r="H45" s="216">
        <v>103785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22</v>
      </c>
      <c r="D46" s="12">
        <f>C46*1.5</f>
        <v>33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7</v>
      </c>
      <c r="D49" s="12">
        <f>C49*42</f>
        <v>294</v>
      </c>
      <c r="F49" s="257" t="s">
        <v>86</v>
      </c>
      <c r="G49" s="204">
        <f>H34+H35+H36+H37+H38+H39+H40+H41+G42+H44+H45+H46</f>
        <v>199260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-34402.75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45919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290</v>
      </c>
      <c r="D6" s="13">
        <f t="shared" ref="D6:D28" si="1">C6*L6</f>
        <v>213730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5</v>
      </c>
      <c r="D7" s="13">
        <f t="shared" si="1"/>
        <v>3625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24</v>
      </c>
      <c r="D9" s="13">
        <f t="shared" si="1"/>
        <v>16968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11</v>
      </c>
      <c r="D13" s="48">
        <f t="shared" si="1"/>
        <v>3377</v>
      </c>
      <c r="F13" s="177" t="s">
        <v>36</v>
      </c>
      <c r="G13" s="178"/>
      <c r="H13" s="179">
        <f>D29</f>
        <v>237810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10</v>
      </c>
      <c r="D14" s="31">
        <f t="shared" si="1"/>
        <v>110</v>
      </c>
      <c r="F14" s="182" t="s">
        <v>39</v>
      </c>
      <c r="G14" s="183"/>
      <c r="H14" s="184">
        <f>D54</f>
        <v>20693.25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217116.75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1872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4">
        <v>134586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237810</v>
      </c>
      <c r="F29" s="200" t="s">
        <v>55</v>
      </c>
      <c r="G29" s="201"/>
      <c r="H29" s="204">
        <f>H15-H16-H17-H18-H19-H20-H22-H23-H24+H26+H27</f>
        <v>80658.75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32">
        <f>F34*G34</f>
        <v>50000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2">
        <f t="shared" ref="H35:H39" si="2">F35*G35</f>
        <v>14500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32">
        <f t="shared" si="2"/>
        <v>5700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32">
        <f t="shared" si="2"/>
        <v>1150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2">
        <v>4239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</v>
      </c>
      <c r="D46" s="12">
        <f>C46*1.5</f>
        <v>4.5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4</v>
      </c>
      <c r="D49" s="12">
        <f>C49*42</f>
        <v>168</v>
      </c>
      <c r="F49" s="257" t="s">
        <v>86</v>
      </c>
      <c r="G49" s="204">
        <f>H34+H35+H36+H37+H38+H39+H40+H41+G42+H44+H45+H46</f>
        <v>75609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-5049.75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20693.25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45919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519</v>
      </c>
      <c r="D6" s="13">
        <f t="shared" ref="D6:D28" si="1">C6*L6</f>
        <v>382503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17</v>
      </c>
      <c r="D7" s="13">
        <f t="shared" si="1"/>
        <v>12325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51</v>
      </c>
      <c r="D9" s="13">
        <f t="shared" si="1"/>
        <v>36057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>
        <v>5</v>
      </c>
      <c r="D11" s="13">
        <f t="shared" si="1"/>
        <v>5625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19</v>
      </c>
      <c r="D13" s="48">
        <f t="shared" si="1"/>
        <v>5833</v>
      </c>
      <c r="F13" s="177" t="s">
        <v>36</v>
      </c>
      <c r="G13" s="178"/>
      <c r="H13" s="179">
        <f>D29</f>
        <v>450615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8</v>
      </c>
      <c r="D14" s="31">
        <f t="shared" si="1"/>
        <v>88</v>
      </c>
      <c r="F14" s="182" t="s">
        <v>39</v>
      </c>
      <c r="G14" s="183"/>
      <c r="H14" s="184">
        <f>D54</f>
        <v>94737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355878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2112+624+312</f>
        <v>3048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4">
        <v>168830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20">
        <v>298833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8</v>
      </c>
      <c r="D28" s="48">
        <f t="shared" si="1"/>
        <v>6280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450615</v>
      </c>
      <c r="F29" s="200" t="s">
        <v>55</v>
      </c>
      <c r="G29" s="201"/>
      <c r="H29" s="204">
        <f>H15-H16-H17-H18-H19-H20-H22-H23-H24+H26+H27</f>
        <v>482833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32">
        <f>F34*G34</f>
        <v>177000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32">
        <f>F35*G35</f>
        <v>69000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32">
        <f t="shared" ref="H36:H39" si="2">F36*G36</f>
        <v>400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32">
        <f t="shared" si="2"/>
        <v>12800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32">
        <f t="shared" si="2"/>
        <v>4450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6</v>
      </c>
      <c r="D42" s="12">
        <f>C42*2.25</f>
        <v>13.5</v>
      </c>
      <c r="F42" s="39" t="s">
        <v>79</v>
      </c>
      <c r="G42" s="232">
        <v>147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6">
        <v>221823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6</v>
      </c>
      <c r="D46" s="12">
        <f>C46*1.5</f>
        <v>9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485620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14</v>
      </c>
      <c r="D50" s="12">
        <f>C50*1.5</f>
        <v>21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2787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94737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249</v>
      </c>
      <c r="D6" s="13">
        <f t="shared" ref="D6:D28" si="1">C6*L6</f>
        <v>183513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9</v>
      </c>
      <c r="D7" s="13">
        <f t="shared" si="1"/>
        <v>6525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25</v>
      </c>
      <c r="D8" s="13">
        <f t="shared" si="1"/>
        <v>25825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29</v>
      </c>
      <c r="D9" s="13">
        <f t="shared" si="1"/>
        <v>20503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3</v>
      </c>
      <c r="D10" s="13">
        <f t="shared" si="1"/>
        <v>2916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3</v>
      </c>
      <c r="D11" s="13">
        <f t="shared" si="1"/>
        <v>3375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2</v>
      </c>
      <c r="D13" s="48">
        <f t="shared" si="1"/>
        <v>614</v>
      </c>
      <c r="F13" s="177" t="s">
        <v>36</v>
      </c>
      <c r="G13" s="178"/>
      <c r="H13" s="179">
        <f>D29</f>
        <v>247381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11</v>
      </c>
      <c r="D14" s="31">
        <f t="shared" si="1"/>
        <v>121</v>
      </c>
      <c r="F14" s="182" t="s">
        <v>39</v>
      </c>
      <c r="G14" s="183"/>
      <c r="H14" s="184">
        <f>D54</f>
        <v>35139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212242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</v>
      </c>
      <c r="D28" s="48">
        <f t="shared" si="1"/>
        <v>785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247381</v>
      </c>
      <c r="F29" s="200" t="s">
        <v>55</v>
      </c>
      <c r="G29" s="201"/>
      <c r="H29" s="204">
        <f>H15-H16-H17-H18-H19-H20-H22-H23-H24+H26+H27+H28</f>
        <v>212242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32">
        <f t="shared" ref="H34:H39" si="2">F34*G34</f>
        <v>116000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2">
        <f t="shared" si="2"/>
        <v>14500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2">
        <f t="shared" si="2"/>
        <v>400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32">
        <f t="shared" si="2"/>
        <v>300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4</v>
      </c>
      <c r="D42" s="12">
        <f>C42*2.25</f>
        <v>9</v>
      </c>
      <c r="F42" s="39" t="s">
        <v>79</v>
      </c>
      <c r="G42" s="232">
        <v>576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6">
        <f>76713</f>
        <v>76713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20</v>
      </c>
      <c r="D46" s="12">
        <f>C46*1.5</f>
        <v>30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208489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13</v>
      </c>
      <c r="D50" s="12">
        <f>C50*1.5</f>
        <v>19.5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-3753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158</v>
      </c>
      <c r="D6" s="13">
        <f t="shared" ref="D6:D28" si="1">C6*L6</f>
        <v>116446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6</v>
      </c>
      <c r="D7" s="13">
        <f t="shared" si="1"/>
        <v>4350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23</v>
      </c>
      <c r="D9" s="13">
        <f t="shared" si="1"/>
        <v>16261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3</v>
      </c>
      <c r="D13" s="48">
        <f t="shared" si="1"/>
        <v>921</v>
      </c>
      <c r="F13" s="177" t="s">
        <v>36</v>
      </c>
      <c r="G13" s="178"/>
      <c r="H13" s="179">
        <f>D29</f>
        <v>139062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22720.5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116341.5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1200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139062</v>
      </c>
      <c r="F29" s="200" t="s">
        <v>55</v>
      </c>
      <c r="G29" s="201"/>
      <c r="H29" s="204">
        <f>H15-H16-H17-H18-H19-H20-H22-H23-H24+H26+H27</f>
        <v>115141.5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2">
        <f>F34*G34</f>
        <v>84000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2">
        <f t="shared" ref="H35:H39" si="2">F35*G35</f>
        <v>21000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2">
        <f>F36*G36</f>
        <v>600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32">
        <f t="shared" si="2"/>
        <v>8200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2">
        <f t="shared" si="2"/>
        <v>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218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15</v>
      </c>
      <c r="D46" s="12">
        <f>C46*1.5</f>
        <v>22.5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114188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-953.5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22720.5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518</v>
      </c>
      <c r="D6" s="13">
        <f t="shared" ref="D6:D28" si="1">C6*L6</f>
        <v>381766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8</v>
      </c>
      <c r="D7" s="13">
        <f t="shared" si="1"/>
        <v>5800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74</v>
      </c>
      <c r="D9" s="13">
        <f t="shared" si="1"/>
        <v>52318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>
        <v>2</v>
      </c>
      <c r="D11" s="13">
        <f t="shared" si="1"/>
        <v>2250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>
        <v>4</v>
      </c>
      <c r="D12" s="48">
        <f t="shared" si="1"/>
        <v>3808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21</v>
      </c>
      <c r="D13" s="48">
        <f t="shared" si="1"/>
        <v>6447</v>
      </c>
      <c r="F13" s="177" t="s">
        <v>36</v>
      </c>
      <c r="G13" s="178"/>
      <c r="H13" s="179">
        <f>D29</f>
        <v>453736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7</v>
      </c>
      <c r="D14" s="31">
        <f t="shared" si="1"/>
        <v>77</v>
      </c>
      <c r="F14" s="182" t="s">
        <v>39</v>
      </c>
      <c r="G14" s="183"/>
      <c r="H14" s="184">
        <f>D54</f>
        <v>61890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>
        <v>1</v>
      </c>
      <c r="D15" s="31">
        <f t="shared" si="1"/>
        <v>620</v>
      </c>
      <c r="F15" s="187" t="s">
        <v>40</v>
      </c>
      <c r="G15" s="178"/>
      <c r="H15" s="188">
        <f>H13-H14</f>
        <v>391846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672+1248+324+624</f>
        <v>2868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4">
        <v>113032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453736</v>
      </c>
      <c r="F29" s="200" t="s">
        <v>55</v>
      </c>
      <c r="G29" s="201"/>
      <c r="H29" s="204">
        <f>H15-H16-H17-H18-H19-H20-H22-H23-H24+H26+H27</f>
        <v>275946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32">
        <f>F34*G34</f>
        <v>111000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32">
        <f>F35*G35</f>
        <v>96000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32">
        <f t="shared" si="2"/>
        <v>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35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6">
        <v>67240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274375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-1571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61890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217</v>
      </c>
      <c r="D6" s="13">
        <f t="shared" ref="D6:D28" si="1">C6*L6</f>
        <v>159929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10</v>
      </c>
      <c r="D7" s="13">
        <f t="shared" si="1"/>
        <v>7250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1</v>
      </c>
      <c r="D8" s="13">
        <f t="shared" si="1"/>
        <v>1033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22</v>
      </c>
      <c r="D9" s="13">
        <f t="shared" si="1"/>
        <v>15554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1</v>
      </c>
      <c r="D11" s="13">
        <f t="shared" si="1"/>
        <v>1125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6</v>
      </c>
      <c r="D13" s="48">
        <f t="shared" si="1"/>
        <v>1842</v>
      </c>
      <c r="F13" s="177" t="s">
        <v>36</v>
      </c>
      <c r="G13" s="178"/>
      <c r="H13" s="179">
        <f>D29</f>
        <v>193283.5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13</v>
      </c>
      <c r="D14" s="31">
        <f t="shared" si="1"/>
        <v>143</v>
      </c>
      <c r="F14" s="182" t="s">
        <v>39</v>
      </c>
      <c r="G14" s="183"/>
      <c r="H14" s="184">
        <f>D54</f>
        <v>28344.75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>
        <v>1</v>
      </c>
      <c r="D15" s="31">
        <f t="shared" si="1"/>
        <v>620</v>
      </c>
      <c r="F15" s="187" t="s">
        <v>40</v>
      </c>
      <c r="G15" s="178"/>
      <c r="H15" s="188">
        <f>H13-H14</f>
        <v>164938.75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18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4</v>
      </c>
      <c r="D28" s="48">
        <f t="shared" si="1"/>
        <v>3140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193283.5</v>
      </c>
      <c r="F29" s="200" t="s">
        <v>55</v>
      </c>
      <c r="G29" s="201"/>
      <c r="H29" s="204">
        <f>H15-H16-H17-H18-H19-H20-H22-H23-H24+H26+H27+H28</f>
        <v>164938.75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232">
        <f t="shared" ref="H34:H39" si="2">F34*G34</f>
        <v>125000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32">
        <f t="shared" si="2"/>
        <v>22500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232">
        <f t="shared" si="2"/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232">
        <f t="shared" si="2"/>
        <v>1600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232">
        <f t="shared" si="2"/>
        <v>950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2">
        <f>129+2000</f>
        <v>2129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216">
        <v>12282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22</v>
      </c>
      <c r="D46" s="12">
        <f>C46*1.5</f>
        <v>33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164701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12</v>
      </c>
      <c r="D50" s="12">
        <f>C50*1.5</f>
        <v>18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-237.75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202</v>
      </c>
      <c r="D6" s="13">
        <f t="shared" ref="D6:D28" si="1">C6*L6</f>
        <v>148874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21</v>
      </c>
      <c r="D9" s="13">
        <f t="shared" si="1"/>
        <v>14847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4</v>
      </c>
      <c r="D13" s="48">
        <f t="shared" si="1"/>
        <v>1228</v>
      </c>
      <c r="F13" s="177" t="s">
        <v>36</v>
      </c>
      <c r="G13" s="178"/>
      <c r="H13" s="179">
        <f>D29</f>
        <v>165103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14</v>
      </c>
      <c r="D14" s="31">
        <f t="shared" si="1"/>
        <v>154</v>
      </c>
      <c r="F14" s="182" t="s">
        <v>39</v>
      </c>
      <c r="G14" s="183"/>
      <c r="H14" s="184">
        <f>D54</f>
        <v>24558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140545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800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20">
        <v>134586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23">
        <v>8088</v>
      </c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165103</v>
      </c>
      <c r="F29" s="200" t="s">
        <v>55</v>
      </c>
      <c r="G29" s="201"/>
      <c r="H29" s="204">
        <f>H15-H16-H17-H18-H19-H20-H22-H23-H24+H26+H27</f>
        <v>282419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232">
        <f>F34*G34</f>
        <v>98000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32">
        <f t="shared" ref="H35:H39" si="2">F35*G35</f>
        <v>50000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232">
        <f t="shared" si="2"/>
        <v>4100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232">
        <f t="shared" si="2"/>
        <v>2200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117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216">
        <v>134586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17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289003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</v>
      </c>
      <c r="D50" s="12">
        <f>C50*1.5</f>
        <v>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6584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24558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45922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197</v>
      </c>
      <c r="D6" s="13">
        <f t="shared" ref="D6:D28" si="1">C6*L6</f>
        <v>145189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55</v>
      </c>
      <c r="D9" s="13">
        <f t="shared" si="1"/>
        <v>38885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10</v>
      </c>
      <c r="D13" s="48">
        <f t="shared" si="1"/>
        <v>3070</v>
      </c>
      <c r="F13" s="177" t="s">
        <v>36</v>
      </c>
      <c r="G13" s="178"/>
      <c r="H13" s="179">
        <f>D29</f>
        <v>189496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58539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130957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624+324</f>
        <v>948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115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189496</v>
      </c>
      <c r="F29" s="200" t="s">
        <v>55</v>
      </c>
      <c r="G29" s="201"/>
      <c r="H29" s="204">
        <f>H15-H16-H17-H18-H19-H20-H22-H23-H24+H26+H27</f>
        <v>130009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32">
        <f>F34*G34</f>
        <v>41000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232">
        <f>F35*G35</f>
        <v>10000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4</v>
      </c>
      <c r="D42" s="12">
        <f>C42*2.25</f>
        <v>9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18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216">
        <v>50916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 t="s">
        <v>167</v>
      </c>
      <c r="G45" s="77"/>
      <c r="H45" s="216">
        <v>29452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13</v>
      </c>
      <c r="D49" s="12">
        <f>C49*42</f>
        <v>546</v>
      </c>
      <c r="F49" s="257" t="s">
        <v>86</v>
      </c>
      <c r="G49" s="204">
        <f>H34+H35+H36+H37+H38+H39+H40+H41+G42+H44+H45+H46</f>
        <v>131368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20</v>
      </c>
      <c r="D50" s="12">
        <f>C50*1.5</f>
        <v>30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1359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58539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256</v>
      </c>
      <c r="D6" s="13">
        <f t="shared" ref="D6:D28" si="1">C6*L6</f>
        <v>188672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5</v>
      </c>
      <c r="D7" s="13">
        <f t="shared" si="1"/>
        <v>3625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32</v>
      </c>
      <c r="D9" s="13">
        <f t="shared" si="1"/>
        <v>22624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7</v>
      </c>
      <c r="D13" s="48">
        <f t="shared" si="1"/>
        <v>2149</v>
      </c>
      <c r="F13" s="177" t="s">
        <v>36</v>
      </c>
      <c r="G13" s="178"/>
      <c r="H13" s="179">
        <f>D29</f>
        <v>227523.5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22</v>
      </c>
      <c r="D14" s="31">
        <f t="shared" si="1"/>
        <v>242</v>
      </c>
      <c r="F14" s="182" t="s">
        <v>39</v>
      </c>
      <c r="G14" s="183"/>
      <c r="H14" s="184">
        <f>D54</f>
        <v>35205.75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>
        <v>1</v>
      </c>
      <c r="D15" s="31">
        <f t="shared" si="1"/>
        <v>620</v>
      </c>
      <c r="F15" s="187" t="s">
        <v>40</v>
      </c>
      <c r="G15" s="178"/>
      <c r="H15" s="188">
        <f>H13-H14</f>
        <v>192317.75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9</v>
      </c>
      <c r="D28" s="48">
        <f t="shared" si="1"/>
        <v>7065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227523.5</v>
      </c>
      <c r="F29" s="200" t="s">
        <v>55</v>
      </c>
      <c r="G29" s="201"/>
      <c r="H29" s="204">
        <f>H15-H16-H17-H18-H19-H20-H22-H23-H24+H26+H27+H28</f>
        <v>192317.75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232">
        <f t="shared" ref="H34:H39" si="2">F34*G34</f>
        <v>111000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232">
        <f t="shared" si="2"/>
        <v>52000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2">
        <f t="shared" si="2"/>
        <v>600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232">
        <f t="shared" si="2"/>
        <v>8800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232">
        <f t="shared" si="2"/>
        <v>700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2">
        <f t="shared" si="2"/>
        <v>60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2">
        <v>8200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216">
        <v>11027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192387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</v>
      </c>
      <c r="D50" s="12">
        <f>C50*1.5</f>
        <v>1.5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69.25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514</v>
      </c>
      <c r="D6" s="13">
        <f t="shared" ref="D6:D28" si="1">C6*L6</f>
        <v>378818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12</v>
      </c>
      <c r="D7" s="13">
        <f t="shared" si="1"/>
        <v>8700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23</v>
      </c>
      <c r="D9" s="13">
        <f t="shared" si="1"/>
        <v>16261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>
        <v>2</v>
      </c>
      <c r="D11" s="13">
        <f t="shared" si="1"/>
        <v>2250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>
        <v>2</v>
      </c>
      <c r="D12" s="48">
        <f t="shared" si="1"/>
        <v>1904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15</v>
      </c>
      <c r="D13" s="48">
        <f t="shared" si="1"/>
        <v>4605</v>
      </c>
      <c r="F13" s="177" t="s">
        <v>36</v>
      </c>
      <c r="G13" s="178"/>
      <c r="H13" s="179">
        <f>D29</f>
        <v>415850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17</v>
      </c>
      <c r="D14" s="31">
        <f t="shared" si="1"/>
        <v>187</v>
      </c>
      <c r="F14" s="182" t="s">
        <v>39</v>
      </c>
      <c r="G14" s="183"/>
      <c r="H14" s="184">
        <f>D54</f>
        <v>73156.5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342693.5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1989+1863</f>
        <v>3852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14">
        <v>118883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415850</v>
      </c>
      <c r="F29" s="200" t="s">
        <v>55</v>
      </c>
      <c r="G29" s="201"/>
      <c r="H29" s="204">
        <f>H15-H16-H17-H18-H19-H20-H22-H23-H24+H26+H27</f>
        <v>219958.5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232">
        <f>F34*G34</f>
        <v>62000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32">
        <f t="shared" ref="H35:H39" si="2">F35*G35</f>
        <v>21500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2">
        <f>F36*G36</f>
        <v>600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232">
        <f t="shared" si="2"/>
        <v>2900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232">
        <f t="shared" si="2"/>
        <v>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2">
        <v>199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216">
        <v>132620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</v>
      </c>
      <c r="D46" s="12">
        <f>C46*1.5</f>
        <v>3</v>
      </c>
      <c r="F46" s="37"/>
      <c r="G46" s="125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12</v>
      </c>
      <c r="D49" s="12">
        <f>C49*42</f>
        <v>504</v>
      </c>
      <c r="F49" s="257" t="s">
        <v>86</v>
      </c>
      <c r="G49" s="204">
        <f>H34+H35+H36+H37+H38+H39+H40+H41+G42+H44+H45+H46</f>
        <v>219989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39</v>
      </c>
      <c r="D50" s="12">
        <f>C50*1.5</f>
        <v>58.5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30.5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73156.5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45923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160</v>
      </c>
      <c r="D6" s="13">
        <f t="shared" ref="D6:D28" si="1">C6*L6</f>
        <v>117920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8</v>
      </c>
      <c r="D7" s="13">
        <f t="shared" si="1"/>
        <v>5800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20</v>
      </c>
      <c r="D9" s="13">
        <f t="shared" si="1"/>
        <v>14140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>
        <v>2</v>
      </c>
      <c r="D10" s="13">
        <f t="shared" si="1"/>
        <v>1944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>
        <v>5</v>
      </c>
      <c r="D11" s="13">
        <f t="shared" si="1"/>
        <v>5625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7</v>
      </c>
      <c r="D13" s="48">
        <f t="shared" si="1"/>
        <v>2149</v>
      </c>
      <c r="F13" s="177" t="s">
        <v>36</v>
      </c>
      <c r="G13" s="178"/>
      <c r="H13" s="179">
        <f>D29</f>
        <v>150514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6</v>
      </c>
      <c r="D14" s="31">
        <f t="shared" si="1"/>
        <v>66</v>
      </c>
      <c r="F14" s="182" t="s">
        <v>39</v>
      </c>
      <c r="G14" s="183"/>
      <c r="H14" s="184">
        <f>D54</f>
        <v>38856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111658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336</f>
        <v>336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14">
        <v>82701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20">
        <v>190441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150514</v>
      </c>
      <c r="F29" s="200" t="s">
        <v>55</v>
      </c>
      <c r="G29" s="201"/>
      <c r="H29" s="204">
        <f>H15-H16-H17-H18-H19-H20-H22-H23-H24+H26+H27</f>
        <v>219062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232">
        <f>F34*G34</f>
        <v>139000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232">
        <f>F35*G35</f>
        <v>78000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2">
        <f t="shared" ref="H36:H39" si="2">F36*G36</f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232">
        <f t="shared" si="2"/>
        <v>1700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4</v>
      </c>
      <c r="D42" s="12">
        <f>C42*2.25</f>
        <v>9</v>
      </c>
      <c r="F42" s="39" t="s">
        <v>79</v>
      </c>
      <c r="G42" s="232">
        <v>113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5</v>
      </c>
      <c r="D44" s="12">
        <f>C44*120</f>
        <v>600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3</v>
      </c>
      <c r="D45" s="12">
        <f>C45*84</f>
        <v>252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5</v>
      </c>
      <c r="D46" s="12">
        <f>C46*1.5</f>
        <v>7.5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7</v>
      </c>
      <c r="D49" s="12">
        <f>C49*42</f>
        <v>294</v>
      </c>
      <c r="F49" s="257" t="s">
        <v>86</v>
      </c>
      <c r="G49" s="204">
        <f>H34+H35+H36+H37+H38+H39+H40+H41+G42+H44+H45+H46</f>
        <v>219063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13</v>
      </c>
      <c r="D50" s="12">
        <f>C50*1.5</f>
        <v>19.5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1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38856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541</v>
      </c>
      <c r="D6" s="13">
        <f t="shared" ref="D6:D28" si="1">C6*L6</f>
        <v>398717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>
        <v>30</v>
      </c>
      <c r="D8" s="13">
        <f t="shared" si="1"/>
        <v>30990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>
        <v>1</v>
      </c>
      <c r="D12" s="48">
        <f t="shared" si="1"/>
        <v>952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22</v>
      </c>
      <c r="D13" s="48">
        <f t="shared" si="1"/>
        <v>6754</v>
      </c>
      <c r="F13" s="177" t="s">
        <v>36</v>
      </c>
      <c r="G13" s="178"/>
      <c r="H13" s="179">
        <f>D29</f>
        <v>438451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6</v>
      </c>
      <c r="D14" s="31">
        <f t="shared" si="1"/>
        <v>66</v>
      </c>
      <c r="F14" s="182" t="s">
        <v>39</v>
      </c>
      <c r="G14" s="183"/>
      <c r="H14" s="184">
        <f>D54</f>
        <v>79904.25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358546.75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5058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24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438451</v>
      </c>
      <c r="F29" s="200" t="s">
        <v>55</v>
      </c>
      <c r="G29" s="201"/>
      <c r="H29" s="204">
        <f>H15-H16-H17-H18-H19-H20-H22-H23-H24+H26+H27+H28</f>
        <v>353488.75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232">
        <f t="shared" ref="H34:H39" si="2">F34*G34</f>
        <v>252000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232">
        <f t="shared" si="2"/>
        <v>100000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232">
        <f t="shared" si="2"/>
        <v>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232">
        <f t="shared" si="2"/>
        <v>700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</v>
      </c>
      <c r="D42" s="12">
        <f>C42*2.25</f>
        <v>2.25</v>
      </c>
      <c r="F42" s="39" t="s">
        <v>79</v>
      </c>
      <c r="G42" s="232">
        <v>21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31</v>
      </c>
      <c r="D44" s="12">
        <f>C44*120</f>
        <v>3720</v>
      </c>
      <c r="F44" s="37"/>
      <c r="G44" s="63"/>
      <c r="H44" s="216"/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17</v>
      </c>
      <c r="D46" s="12">
        <f>C46*1.5</f>
        <v>25.5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22</v>
      </c>
      <c r="D49" s="12">
        <f>C49*42</f>
        <v>924</v>
      </c>
      <c r="F49" s="257" t="s">
        <v>86</v>
      </c>
      <c r="G49" s="204">
        <f>H34+H35+H36+H37+H38+H39+H40+H41+G42+H44+H45+H46</f>
        <v>353221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11</v>
      </c>
      <c r="D50" s="12">
        <f>C50*1.5</f>
        <v>16.5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-267.75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ref="H35:H39" si="2"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25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45924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/>
      <c r="D6" s="13">
        <f t="shared" ref="D6:D28" si="1">C6*L6</f>
        <v>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147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>F35*G35</f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229</v>
      </c>
      <c r="D6" s="13">
        <f t="shared" ref="D6:D28" si="1">C6*L6</f>
        <v>168773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2</v>
      </c>
      <c r="D7" s="13">
        <f t="shared" si="1"/>
        <v>1450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1</v>
      </c>
      <c r="D8" s="13">
        <f t="shared" si="1"/>
        <v>1033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6</v>
      </c>
      <c r="D9" s="13">
        <f t="shared" si="1"/>
        <v>4242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9</v>
      </c>
      <c r="D13" s="48">
        <f t="shared" si="1"/>
        <v>2763</v>
      </c>
      <c r="F13" s="177" t="s">
        <v>36</v>
      </c>
      <c r="G13" s="178"/>
      <c r="H13" s="179">
        <f>D29</f>
        <v>179693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41954.25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137738.75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1899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24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179693</v>
      </c>
      <c r="F29" s="200" t="s">
        <v>55</v>
      </c>
      <c r="G29" s="201"/>
      <c r="H29" s="204">
        <f>H15-H16-H17-H18-H19-H20-H22-H23-H24+H26+H27+H28</f>
        <v>135839.75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15</v>
      </c>
      <c r="H34" s="232">
        <f t="shared" ref="H34:H39" si="2">F34*G34</f>
        <v>15000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2">
        <f t="shared" si="2"/>
        <v>4500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1</v>
      </c>
      <c r="H36" s="232">
        <f t="shared" si="2"/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30</v>
      </c>
      <c r="H37" s="232">
        <f t="shared" si="2"/>
        <v>3000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32">
        <f t="shared" si="2"/>
        <v>300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13</v>
      </c>
      <c r="D40" s="12">
        <f>C40*111</f>
        <v>1443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</v>
      </c>
      <c r="D42" s="12">
        <f>C42*2.25</f>
        <v>2.25</v>
      </c>
      <c r="F42" s="39" t="s">
        <v>79</v>
      </c>
      <c r="G42" s="232">
        <v>51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5</v>
      </c>
      <c r="D44" s="12">
        <f>C44*120</f>
        <v>600</v>
      </c>
      <c r="F44" s="37" t="s">
        <v>150</v>
      </c>
      <c r="G44" s="63" t="s">
        <v>215</v>
      </c>
      <c r="H44" s="216">
        <v>112695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4</v>
      </c>
      <c r="D46" s="12">
        <f>C46*1.5</f>
        <v>6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14</v>
      </c>
      <c r="D49" s="12">
        <f>C49*42</f>
        <v>588</v>
      </c>
      <c r="F49" s="257" t="s">
        <v>86</v>
      </c>
      <c r="G49" s="204">
        <f>H34+H35+H36+H37+H38+H39+H40+H41+G42+H44+H45+H46</f>
        <v>135766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11</v>
      </c>
      <c r="D50" s="12">
        <f>C50*1.5</f>
        <v>16.5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-73.75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41954.25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632</v>
      </c>
      <c r="D6" s="13">
        <f t="shared" ref="D6:D28" si="1">C6*L6</f>
        <v>465784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70</v>
      </c>
      <c r="D9" s="13">
        <f t="shared" si="1"/>
        <v>49490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29</v>
      </c>
      <c r="D13" s="48">
        <f t="shared" si="1"/>
        <v>8903</v>
      </c>
      <c r="F13" s="177" t="s">
        <v>36</v>
      </c>
      <c r="G13" s="178"/>
      <c r="H13" s="179">
        <f>D29</f>
        <v>524177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65337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458840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2061+4518</f>
        <v>6579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524177</v>
      </c>
      <c r="F29" s="200" t="s">
        <v>55</v>
      </c>
      <c r="G29" s="201"/>
      <c r="H29" s="204">
        <f>H15-H16-H17-H18-H19-H20-H22-H23-H24+H26+H27</f>
        <v>452261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269</v>
      </c>
      <c r="H34" s="232">
        <f>F34*G34</f>
        <v>269000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72</v>
      </c>
      <c r="H35" s="232">
        <f t="shared" ref="H35:H39" si="2">F35*G35</f>
        <v>36000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17</v>
      </c>
      <c r="D36" s="12">
        <f>C36*1.5</f>
        <v>25.5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540</v>
      </c>
      <c r="D37" s="12">
        <f>C37*111</f>
        <v>59940</v>
      </c>
      <c r="F37" s="12">
        <v>100</v>
      </c>
      <c r="G37" s="39">
        <v>98</v>
      </c>
      <c r="H37" s="232">
        <f t="shared" si="2"/>
        <v>9800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35</v>
      </c>
      <c r="D38" s="12">
        <f>C38*84</f>
        <v>2940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2</v>
      </c>
      <c r="D42" s="12">
        <f>C42*2.25</f>
        <v>4.5</v>
      </c>
      <c r="F42" s="39" t="s">
        <v>79</v>
      </c>
      <c r="G42" s="232">
        <v>41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 t="s">
        <v>150</v>
      </c>
      <c r="G44" s="63" t="s">
        <v>214</v>
      </c>
      <c r="H44" s="216">
        <v>137486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18</v>
      </c>
      <c r="D46" s="12">
        <f>C46*1.5</f>
        <v>27</v>
      </c>
      <c r="F46" s="37"/>
      <c r="G46" s="125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22</v>
      </c>
      <c r="D49" s="12">
        <f>C49*42</f>
        <v>924</v>
      </c>
      <c r="F49" s="257" t="s">
        <v>86</v>
      </c>
      <c r="G49" s="204">
        <f>H34+H35+H36+H37+H38+H39+H40+H41+G42+H44+H45+H46</f>
        <v>452327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14</v>
      </c>
      <c r="D50" s="12">
        <f>C50*1.5</f>
        <v>21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66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65337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45925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12">
        <v>490</v>
      </c>
      <c r="D6" s="13">
        <f t="shared" ref="D6:D28" si="1">C6*L6</f>
        <v>361130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12">
        <v>30</v>
      </c>
      <c r="D7" s="13">
        <f t="shared" si="1"/>
        <v>21750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12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12">
        <v>82</v>
      </c>
      <c r="D9" s="13">
        <f t="shared" si="1"/>
        <v>57974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12">
        <v>2</v>
      </c>
      <c r="D10" s="13">
        <f t="shared" si="1"/>
        <v>1944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12">
        <v>12</v>
      </c>
      <c r="D11" s="13">
        <f t="shared" si="1"/>
        <v>13500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12">
        <v>14</v>
      </c>
      <c r="D12" s="48">
        <f t="shared" si="1"/>
        <v>13328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12">
        <v>15</v>
      </c>
      <c r="D13" s="48">
        <f t="shared" si="1"/>
        <v>4605</v>
      </c>
      <c r="F13" s="177" t="s">
        <v>36</v>
      </c>
      <c r="G13" s="178"/>
      <c r="H13" s="179">
        <f>D29</f>
        <v>475027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12">
        <v>1</v>
      </c>
      <c r="D14" s="31">
        <f t="shared" si="1"/>
        <v>11</v>
      </c>
      <c r="F14" s="182" t="s">
        <v>39</v>
      </c>
      <c r="G14" s="183"/>
      <c r="H14" s="184">
        <f>D54</f>
        <v>27330.75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12"/>
      <c r="D15" s="31">
        <f t="shared" si="1"/>
        <v>0</v>
      </c>
      <c r="F15" s="187" t="s">
        <v>40</v>
      </c>
      <c r="G15" s="178"/>
      <c r="H15" s="188">
        <f>H13-H14</f>
        <v>447696.25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1">
        <f>648</f>
        <v>648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12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12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12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12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12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12"/>
      <c r="D22" s="48">
        <f t="shared" si="1"/>
        <v>0</v>
      </c>
      <c r="F22" s="78" t="s">
        <v>178</v>
      </c>
      <c r="G22" s="74">
        <v>6061</v>
      </c>
      <c r="H22" s="214">
        <v>256879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12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12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12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12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12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12">
        <v>1</v>
      </c>
      <c r="D28" s="48">
        <f t="shared" si="1"/>
        <v>785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475027</v>
      </c>
      <c r="F29" s="200" t="s">
        <v>55</v>
      </c>
      <c r="G29" s="201"/>
      <c r="H29" s="204">
        <f>H15-H16-H17-H18-H19-H20-H22-H23-H24+H26+H27</f>
        <v>190169.25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2">
        <f>F34*G34</f>
        <v>101000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2">
        <f>F35*G35</f>
        <v>17000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2">
        <f t="shared" ref="H36:H39" si="2">F36*G36</f>
        <v>200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233</v>
      </c>
      <c r="D37" s="12">
        <f>C37*111</f>
        <v>25863</v>
      </c>
      <c r="F37" s="12">
        <v>100</v>
      </c>
      <c r="G37" s="39">
        <v>56</v>
      </c>
      <c r="H37" s="232">
        <f t="shared" si="2"/>
        <v>5600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18</v>
      </c>
      <c r="H38" s="232">
        <f t="shared" si="2"/>
        <v>900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2">
        <v>2256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1</v>
      </c>
      <c r="D44" s="12">
        <f>C44*120</f>
        <v>120</v>
      </c>
      <c r="F44" s="37" t="s">
        <v>168</v>
      </c>
      <c r="G44" s="77" t="s">
        <v>213</v>
      </c>
      <c r="H44" s="216">
        <v>66405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193381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3211.75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27330.75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f>1404+10</f>
        <v>1414</v>
      </c>
      <c r="D6" s="13">
        <f t="shared" ref="D6:D28" si="1">C6*L6</f>
        <v>1042118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7</v>
      </c>
      <c r="D8" s="13">
        <f t="shared" si="1"/>
        <v>7231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2</v>
      </c>
      <c r="D10" s="13">
        <f t="shared" si="1"/>
        <v>1944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72</v>
      </c>
      <c r="D13" s="48">
        <f t="shared" si="1"/>
        <v>22104</v>
      </c>
      <c r="F13" s="177" t="s">
        <v>36</v>
      </c>
      <c r="G13" s="178"/>
      <c r="H13" s="179">
        <f>D29</f>
        <v>1073397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140349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933048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13284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24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1073397</v>
      </c>
      <c r="F29" s="200" t="s">
        <v>55</v>
      </c>
      <c r="G29" s="201"/>
      <c r="H29" s="204">
        <f>H15-H16-H17-H18-H19-H20-H22-H23-H24+H26+H27+H28</f>
        <v>919764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</v>
      </c>
      <c r="H34" s="232">
        <f t="shared" ref="H34:H39" si="2">F34*G34</f>
        <v>12000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si="2"/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1194</v>
      </c>
      <c r="D37" s="12">
        <f>C37*111</f>
        <v>132534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26</v>
      </c>
      <c r="D38" s="12">
        <f>C38*84</f>
        <v>2184</v>
      </c>
      <c r="F38" s="30">
        <v>50</v>
      </c>
      <c r="G38" s="39">
        <v>3</v>
      </c>
      <c r="H38" s="232">
        <f t="shared" si="2"/>
        <v>150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41</v>
      </c>
      <c r="D40" s="12">
        <f>C40*111</f>
        <v>4551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5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7</v>
      </c>
      <c r="D44" s="12">
        <f>C44*120</f>
        <v>840</v>
      </c>
      <c r="F44" s="37" t="s">
        <v>150</v>
      </c>
      <c r="G44" s="63" t="s">
        <v>216</v>
      </c>
      <c r="H44" s="216">
        <v>908073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920228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141</v>
      </c>
      <c r="G51" s="261">
        <f>G49-H29</f>
        <v>464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140349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254</v>
      </c>
      <c r="D6" s="13">
        <f t="shared" ref="D6:D28" si="1">C6*L6</f>
        <v>187198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3</v>
      </c>
      <c r="D7" s="13">
        <f t="shared" si="1"/>
        <v>2175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26</v>
      </c>
      <c r="D9" s="13">
        <f t="shared" si="1"/>
        <v>18382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7</v>
      </c>
      <c r="D13" s="48">
        <f t="shared" si="1"/>
        <v>2149</v>
      </c>
      <c r="F13" s="177" t="s">
        <v>36</v>
      </c>
      <c r="G13" s="178"/>
      <c r="H13" s="179">
        <f>D29</f>
        <v>211288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4</v>
      </c>
      <c r="D14" s="31">
        <f t="shared" si="1"/>
        <v>44</v>
      </c>
      <c r="F14" s="182" t="s">
        <v>39</v>
      </c>
      <c r="G14" s="183"/>
      <c r="H14" s="184">
        <f>D54</f>
        <v>32382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178906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920</f>
        <v>920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>
        <v>2</v>
      </c>
      <c r="D22" s="48">
        <f t="shared" si="1"/>
        <v>1340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211288</v>
      </c>
      <c r="F29" s="200" t="s">
        <v>55</v>
      </c>
      <c r="G29" s="201"/>
      <c r="H29" s="204">
        <f>H15-H16-H17-H18-H19-H20-H22-H23-H24+H26+H27</f>
        <v>177986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116</v>
      </c>
      <c r="H34" s="232">
        <f>F34*G34</f>
        <v>116000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105</v>
      </c>
      <c r="H35" s="232">
        <f t="shared" ref="H35:H39" si="2">F35*G35</f>
        <v>52500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2">
        <f>F36*G36</f>
        <v>600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276</v>
      </c>
      <c r="D37" s="12">
        <f>C37*111</f>
        <v>30636</v>
      </c>
      <c r="F37" s="12">
        <v>100</v>
      </c>
      <c r="G37" s="39">
        <v>86</v>
      </c>
      <c r="H37" s="232">
        <f t="shared" si="2"/>
        <v>8600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19</v>
      </c>
      <c r="H38" s="232">
        <f t="shared" si="2"/>
        <v>950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232">
        <f t="shared" si="2"/>
        <v>80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6</v>
      </c>
      <c r="D42" s="12">
        <f>C42*2.25</f>
        <v>13.5</v>
      </c>
      <c r="F42" s="39" t="s">
        <v>79</v>
      </c>
      <c r="G42" s="232">
        <v>1051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25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3</v>
      </c>
      <c r="D49" s="12">
        <f>C49*42</f>
        <v>126</v>
      </c>
      <c r="F49" s="257" t="s">
        <v>86</v>
      </c>
      <c r="G49" s="204">
        <f>H34+H35+H36+H37+H38+H39+H40+H41+G42+H44+H45+H46</f>
        <v>179781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17</v>
      </c>
      <c r="D50" s="12">
        <f>C50*1.5</f>
        <v>25.5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154</v>
      </c>
      <c r="G51" s="261">
        <f>G49-H29</f>
        <v>1795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32382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45926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689</v>
      </c>
      <c r="D6" s="13">
        <f t="shared" ref="D6:D28" si="1">C6*L6</f>
        <v>507793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30</v>
      </c>
      <c r="D7" s="13">
        <f t="shared" si="1"/>
        <v>21750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121</v>
      </c>
      <c r="D9" s="13">
        <f t="shared" si="1"/>
        <v>85547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26</v>
      </c>
      <c r="D13" s="48">
        <f t="shared" si="1"/>
        <v>7982</v>
      </c>
      <c r="F13" s="177" t="s">
        <v>36</v>
      </c>
      <c r="G13" s="178"/>
      <c r="H13" s="179">
        <f>D29</f>
        <v>631054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12</v>
      </c>
      <c r="D14" s="31">
        <f t="shared" si="1"/>
        <v>132</v>
      </c>
      <c r="F14" s="182" t="s">
        <v>39</v>
      </c>
      <c r="G14" s="183"/>
      <c r="H14" s="184">
        <f>D54</f>
        <v>51854.25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579199.75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4836</f>
        <v>4836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10</v>
      </c>
      <c r="D28" s="48">
        <f t="shared" si="1"/>
        <v>7850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631054</v>
      </c>
      <c r="F29" s="200" t="s">
        <v>55</v>
      </c>
      <c r="G29" s="201"/>
      <c r="H29" s="204">
        <f>H15-H16-H17-H18-H19-H20-H22-H23-H24+H26+H27</f>
        <v>574363.75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/>
      <c r="H34" s="232">
        <f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2">
        <f>F35*G35</f>
        <v>41000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428</v>
      </c>
      <c r="D37" s="12">
        <f>C37*111</f>
        <v>47508</v>
      </c>
      <c r="F37" s="12">
        <v>100</v>
      </c>
      <c r="G37" s="39">
        <v>1</v>
      </c>
      <c r="H37" s="232">
        <f t="shared" si="2"/>
        <v>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32">
        <f t="shared" si="2"/>
        <v>80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2">
        <v>60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3</v>
      </c>
      <c r="D44" s="12">
        <f>C44*120</f>
        <v>360</v>
      </c>
      <c r="F44" s="37" t="s">
        <v>168</v>
      </c>
      <c r="G44" s="77" t="s">
        <v>217</v>
      </c>
      <c r="H44" s="216">
        <v>532583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2</v>
      </c>
      <c r="D45" s="12">
        <f>C45*84</f>
        <v>168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</v>
      </c>
      <c r="D46" s="12">
        <f>C46*1.5</f>
        <v>1.5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573823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-540.75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51854.25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45927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1802</v>
      </c>
      <c r="D6" s="13">
        <f t="shared" ref="D6:D28" si="1">C6*L6</f>
        <v>1328074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96</v>
      </c>
      <c r="D7" s="13">
        <f t="shared" si="1"/>
        <v>69600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>
        <v>60</v>
      </c>
      <c r="D8" s="13">
        <f t="shared" si="1"/>
        <v>61980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216</v>
      </c>
      <c r="D9" s="13">
        <f t="shared" si="1"/>
        <v>152712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31</v>
      </c>
      <c r="D10" s="13">
        <f t="shared" si="1"/>
        <v>30132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3</v>
      </c>
      <c r="D11" s="13">
        <f t="shared" si="1"/>
        <v>3375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33</v>
      </c>
      <c r="D12" s="48">
        <f t="shared" si="1"/>
        <v>31416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39</v>
      </c>
      <c r="D13" s="48">
        <f t="shared" si="1"/>
        <v>11973</v>
      </c>
      <c r="F13" s="177" t="s">
        <v>36</v>
      </c>
      <c r="G13" s="178"/>
      <c r="H13" s="179">
        <f>D29</f>
        <v>1689262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40677.75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1648584.25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4689+11394</f>
        <v>16083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24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1689262</v>
      </c>
      <c r="F29" s="200" t="s">
        <v>55</v>
      </c>
      <c r="G29" s="201"/>
      <c r="H29" s="204">
        <f>H15-H16-H17-H18-H19-H20-H22-H23-H24+H26+H27+H28</f>
        <v>1632501.25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f>257+329</f>
        <v>586</v>
      </c>
      <c r="H34" s="232">
        <f t="shared" ref="H34:H39" si="2">F34*G34</f>
        <v>586000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f>171+2</f>
        <v>173</v>
      </c>
      <c r="H35" s="232">
        <f t="shared" si="2"/>
        <v>86500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9</v>
      </c>
      <c r="H37" s="232">
        <f t="shared" si="2"/>
        <v>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232">
        <f t="shared" si="2"/>
        <v>100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2">
        <f>8+21</f>
        <v>29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36</v>
      </c>
      <c r="D44" s="12">
        <f>C44*120</f>
        <v>4320</v>
      </c>
      <c r="F44" s="37" t="s">
        <v>150</v>
      </c>
      <c r="G44" s="63" t="s">
        <v>219</v>
      </c>
      <c r="H44" s="216">
        <v>927123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22</v>
      </c>
      <c r="D46" s="12">
        <f>C46*1.5</f>
        <v>33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</v>
      </c>
      <c r="D49" s="12">
        <f>C49*42</f>
        <v>84</v>
      </c>
      <c r="F49" s="257" t="s">
        <v>86</v>
      </c>
      <c r="G49" s="204">
        <f>H34+H35+H36+H37+H38+H39+H40+H41+G42+H44+H45+H46</f>
        <v>1600652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10</v>
      </c>
      <c r="D50" s="12">
        <f>C50*1.5</f>
        <v>15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-31849.25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40677.75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45927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85</v>
      </c>
      <c r="D6" s="13">
        <f t="shared" ref="D6:D28" si="1">C6*L6</f>
        <v>62645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4</v>
      </c>
      <c r="D7" s="13">
        <f t="shared" si="1"/>
        <v>2900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20</v>
      </c>
      <c r="D9" s="13">
        <f t="shared" si="1"/>
        <v>14140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>
        <v>1</v>
      </c>
      <c r="D10" s="13">
        <f t="shared" si="1"/>
        <v>972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2</v>
      </c>
      <c r="D13" s="48">
        <f t="shared" si="1"/>
        <v>614</v>
      </c>
      <c r="F13" s="177" t="s">
        <v>36</v>
      </c>
      <c r="G13" s="178"/>
      <c r="H13" s="179">
        <f>D29</f>
        <v>81326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5</v>
      </c>
      <c r="D14" s="31">
        <f t="shared" si="1"/>
        <v>55</v>
      </c>
      <c r="F14" s="182" t="s">
        <v>39</v>
      </c>
      <c r="G14" s="183"/>
      <c r="H14" s="184">
        <f>D54</f>
        <v>12651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68675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81326</v>
      </c>
      <c r="F29" s="200" t="s">
        <v>55</v>
      </c>
      <c r="G29" s="201"/>
      <c r="H29" s="204">
        <f>H15-H16-H17-H18-H19-H20-H22-H23-H24+H26+H27</f>
        <v>68675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34</v>
      </c>
      <c r="H34" s="232">
        <f>F34*G34</f>
        <v>34000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46</v>
      </c>
      <c r="H35" s="232">
        <f t="shared" ref="H35:H39" si="2">F35*G35</f>
        <v>23000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4</v>
      </c>
      <c r="H36" s="232">
        <f>F36*G36</f>
        <v>800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107</v>
      </c>
      <c r="D37" s="12">
        <f>C37*111</f>
        <v>11877</v>
      </c>
      <c r="F37" s="12">
        <v>100</v>
      </c>
      <c r="G37" s="39">
        <v>101</v>
      </c>
      <c r="H37" s="232">
        <f t="shared" si="2"/>
        <v>10100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13</v>
      </c>
      <c r="H38" s="232">
        <f t="shared" si="2"/>
        <v>650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30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63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3</v>
      </c>
      <c r="D46" s="12">
        <f>C46*1.5</f>
        <v>4.5</v>
      </c>
      <c r="F46" s="37"/>
      <c r="G46" s="125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68580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18</v>
      </c>
      <c r="D50" s="12">
        <f>C50*1.5</f>
        <v>27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-95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12651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45927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346</v>
      </c>
      <c r="D6" s="13">
        <f t="shared" ref="D6:D28" si="1">C6*L6</f>
        <v>255002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1</v>
      </c>
      <c r="D7" s="13">
        <f t="shared" si="1"/>
        <v>725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14</v>
      </c>
      <c r="D9" s="13">
        <f t="shared" si="1"/>
        <v>9898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16</v>
      </c>
      <c r="D13" s="48">
        <f t="shared" si="1"/>
        <v>4912</v>
      </c>
      <c r="F13" s="177" t="s">
        <v>36</v>
      </c>
      <c r="G13" s="178"/>
      <c r="H13" s="179">
        <f>D29</f>
        <v>271843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6</v>
      </c>
      <c r="D14" s="31">
        <f t="shared" si="1"/>
        <v>66</v>
      </c>
      <c r="F14" s="182" t="s">
        <v>39</v>
      </c>
      <c r="G14" s="183"/>
      <c r="H14" s="184">
        <f>D54</f>
        <v>57276.75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>
        <v>2</v>
      </c>
      <c r="D15" s="31">
        <f t="shared" si="1"/>
        <v>1240</v>
      </c>
      <c r="F15" s="187" t="s">
        <v>40</v>
      </c>
      <c r="G15" s="178"/>
      <c r="H15" s="188">
        <f>H13-H14</f>
        <v>214566.25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2022+90</f>
        <v>2112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155</v>
      </c>
      <c r="G26" s="60">
        <v>5829</v>
      </c>
      <c r="H26" s="220">
        <v>113032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271843</v>
      </c>
      <c r="F29" s="200" t="s">
        <v>55</v>
      </c>
      <c r="G29" s="201"/>
      <c r="H29" s="204">
        <f>H15-H16-H17-H18-H19-H20-H22-H23-H24+H26+H27</f>
        <v>325486.25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2">
        <f>F34*G34</f>
        <v>84000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232">
        <f>F35*G35</f>
        <v>33000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481</v>
      </c>
      <c r="D37" s="12">
        <f>C37*111</f>
        <v>53391</v>
      </c>
      <c r="F37" s="12">
        <v>100</v>
      </c>
      <c r="G37" s="39">
        <v>15</v>
      </c>
      <c r="H37" s="232">
        <f t="shared" si="2"/>
        <v>1500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75</v>
      </c>
      <c r="H38" s="232">
        <f t="shared" si="2"/>
        <v>3750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</v>
      </c>
      <c r="D42" s="12">
        <f>C42*2.25</f>
        <v>2.25</v>
      </c>
      <c r="F42" s="39" t="s">
        <v>79</v>
      </c>
      <c r="G42" s="232">
        <v>4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218</v>
      </c>
      <c r="H44" s="216">
        <v>203473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5</v>
      </c>
      <c r="D46" s="12">
        <f>C46*1.5</f>
        <v>7.5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24</v>
      </c>
      <c r="D49" s="12">
        <f>C49*42</f>
        <v>1008</v>
      </c>
      <c r="F49" s="257" t="s">
        <v>86</v>
      </c>
      <c r="G49" s="204">
        <f>H34+H35+H36+H37+H38+H39+H40+H41+G42+H44+H45+H46</f>
        <v>325767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16</v>
      </c>
      <c r="D50" s="12">
        <f>C50*1.5</f>
        <v>24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280.75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57276.75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27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24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topLeftCell="A22" zoomScaleNormal="100" zoomScaleSheetLayoutView="85" workbookViewId="0">
      <selection activeCell="H48" sqref="H48:J48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45929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972</v>
      </c>
      <c r="D6" s="13">
        <f t="shared" ref="D6:D28" si="1">C6*L6</f>
        <v>716364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96</v>
      </c>
      <c r="D7" s="13">
        <f t="shared" si="1"/>
        <v>69600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540</v>
      </c>
      <c r="D9" s="13">
        <f t="shared" si="1"/>
        <v>381780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40</v>
      </c>
      <c r="D13" s="48">
        <f t="shared" si="1"/>
        <v>12280</v>
      </c>
      <c r="F13" s="177" t="s">
        <v>36</v>
      </c>
      <c r="G13" s="178"/>
      <c r="H13" s="179">
        <f>D29</f>
        <v>1180024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16137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1163887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14832</f>
        <v>14832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/>
      <c r="G22" s="74"/>
      <c r="H22" s="214"/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/>
      <c r="G26" s="66"/>
      <c r="H26" s="216"/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72"/>
      <c r="G27" s="133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1180024</v>
      </c>
      <c r="F29" s="200" t="s">
        <v>55</v>
      </c>
      <c r="G29" s="201"/>
      <c r="H29" s="204">
        <f>H15-H16-H17-H18-H19-H20-H22-H23-H24+H26+H27+H28</f>
        <v>1149055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15</v>
      </c>
      <c r="D34" s="30">
        <f>C34*120</f>
        <v>1800</v>
      </c>
      <c r="F34" s="12">
        <v>1000</v>
      </c>
      <c r="G34" s="40"/>
      <c r="H34" s="232">
        <f t="shared" ref="H34:H39" si="2"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si="2"/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94</v>
      </c>
      <c r="D37" s="12">
        <f>C37*111</f>
        <v>10434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7</v>
      </c>
      <c r="D44" s="12">
        <f>C44*120</f>
        <v>840</v>
      </c>
      <c r="F44" s="37" t="s">
        <v>150</v>
      </c>
      <c r="G44" s="63" t="s">
        <v>226</v>
      </c>
      <c r="H44" s="216">
        <v>1149055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16"/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35</v>
      </c>
      <c r="D48" s="12">
        <f>C48*78</f>
        <v>2730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1149055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16137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45929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759</v>
      </c>
      <c r="D6" s="13">
        <f t="shared" ref="D6:D28" si="1">C6*L6</f>
        <v>559383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1</v>
      </c>
      <c r="D7" s="13">
        <f t="shared" si="1"/>
        <v>725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110</v>
      </c>
      <c r="D9" s="13">
        <f t="shared" si="1"/>
        <v>77770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/>
      <c r="D13" s="48">
        <f t="shared" si="1"/>
        <v>0</v>
      </c>
      <c r="F13" s="177" t="s">
        <v>36</v>
      </c>
      <c r="G13" s="178"/>
      <c r="H13" s="179">
        <f>D29</f>
        <v>637878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777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637101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7776</f>
        <v>7776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1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637878</v>
      </c>
      <c r="F29" s="200" t="s">
        <v>55</v>
      </c>
      <c r="G29" s="201"/>
      <c r="H29" s="204">
        <f>H15-H16-H17-H18-H19-H20-H22-H23-H24+H26+H27</f>
        <v>629325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32">
        <f>F34*G34</f>
        <v>2000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2">
        <f t="shared" ref="H35:H39" si="2">F35*G35</f>
        <v>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6</v>
      </c>
      <c r="D37" s="12">
        <f>C37*111</f>
        <v>666</v>
      </c>
      <c r="F37" s="12">
        <v>100</v>
      </c>
      <c r="G37" s="39">
        <v>4</v>
      </c>
      <c r="H37" s="232">
        <f t="shared" si="2"/>
        <v>400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232">
        <f t="shared" si="2"/>
        <v>50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3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220</v>
      </c>
      <c r="H44" s="216">
        <v>625752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63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32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628705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-620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777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topLeftCell="A19" zoomScaleNormal="100" zoomScaleSheetLayoutView="85" workbookViewId="0">
      <selection activeCell="F37" sqref="F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45929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1034</v>
      </c>
      <c r="D6" s="13">
        <f t="shared" ref="D6:D28" si="1">C6*L6</f>
        <v>762058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2</v>
      </c>
      <c r="D7" s="13">
        <f t="shared" si="1"/>
        <v>1450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200</v>
      </c>
      <c r="D9" s="13">
        <f t="shared" si="1"/>
        <v>141400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50</v>
      </c>
      <c r="D13" s="48">
        <f t="shared" si="1"/>
        <v>15350</v>
      </c>
      <c r="F13" s="177" t="s">
        <v>36</v>
      </c>
      <c r="G13" s="178"/>
      <c r="H13" s="179">
        <f>D29</f>
        <v>920258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29157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891101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11250</f>
        <v>11250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8" t="s">
        <v>221</v>
      </c>
      <c r="G22" s="74">
        <v>5835</v>
      </c>
      <c r="H22" s="214">
        <v>859670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920258</v>
      </c>
      <c r="F29" s="200" t="s">
        <v>55</v>
      </c>
      <c r="G29" s="201"/>
      <c r="H29" s="204">
        <f>H15-H16-H17-H18-H19-H20-H22-H23-H24+H26+H27</f>
        <v>20181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</v>
      </c>
      <c r="H34" s="232">
        <f>F34*G34</f>
        <v>20000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2">
        <f>F35*G35</f>
        <v>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 t="shared" ref="H36:H39" si="2"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254</v>
      </c>
      <c r="D37" s="12">
        <f>C37*111</f>
        <v>28194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8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6</v>
      </c>
      <c r="D49" s="12">
        <f>C49*42</f>
        <v>252</v>
      </c>
      <c r="F49" s="257" t="s">
        <v>86</v>
      </c>
      <c r="G49" s="204">
        <f>H34+H35+H36+H37+H38+H39+H40+H41+G42+H44+H45+H46</f>
        <v>20508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327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29157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/>
      <c r="H4" s="146" t="s">
        <v>9</v>
      </c>
      <c r="I4" s="148"/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/>
      <c r="C6" s="10"/>
      <c r="D6" s="13">
        <f t="shared" ref="D6:D28" si="1">C6*L6</f>
        <v>0</v>
      </c>
      <c r="F6" s="155" t="s">
        <v>16</v>
      </c>
      <c r="G6" s="157"/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/>
      <c r="C7" s="10"/>
      <c r="D7" s="13">
        <f t="shared" si="1"/>
        <v>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/>
      <c r="C8" s="10"/>
      <c r="D8" s="13">
        <f t="shared" si="1"/>
        <v>0</v>
      </c>
      <c r="F8" s="163" t="s">
        <v>21</v>
      </c>
      <c r="G8" s="165"/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/>
      <c r="C9" s="10"/>
      <c r="D9" s="13">
        <f t="shared" si="1"/>
        <v>0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C10" s="10"/>
      <c r="D10" s="13">
        <f t="shared" si="1"/>
        <v>0</v>
      </c>
      <c r="F10" s="155" t="s">
        <v>26</v>
      </c>
      <c r="G10" s="171"/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/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/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/>
      <c r="C13" s="10"/>
      <c r="D13" s="48">
        <f t="shared" si="1"/>
        <v>0</v>
      </c>
      <c r="F13" s="177" t="s">
        <v>36</v>
      </c>
      <c r="G13" s="178"/>
      <c r="H13" s="179">
        <f>D29</f>
        <v>0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/>
      <c r="C14" s="10"/>
      <c r="D14" s="31">
        <f t="shared" si="1"/>
        <v>0</v>
      </c>
      <c r="F14" s="182" t="s">
        <v>39</v>
      </c>
      <c r="G14" s="183"/>
      <c r="H14" s="184">
        <f>D54</f>
        <v>0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/>
      <c r="C15" s="10"/>
      <c r="D15" s="31">
        <f t="shared" si="1"/>
        <v>0</v>
      </c>
      <c r="F15" s="187" t="s">
        <v>40</v>
      </c>
      <c r="G15" s="178"/>
      <c r="H15" s="188">
        <f>H13-H14</f>
        <v>0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1"/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/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/>
      <c r="C19" s="10"/>
      <c r="D19" s="48">
        <f t="shared" si="1"/>
        <v>0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/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/>
      <c r="C22" s="10"/>
      <c r="D22" s="48">
        <f t="shared" si="1"/>
        <v>0</v>
      </c>
      <c r="F22" s="78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/>
      <c r="C23" s="10"/>
      <c r="D23" s="48">
        <f t="shared" si="1"/>
        <v>0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/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/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/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/>
      <c r="C28" s="10"/>
      <c r="D28" s="48">
        <f t="shared" si="1"/>
        <v>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0</v>
      </c>
      <c r="F29" s="200" t="s">
        <v>55</v>
      </c>
      <c r="G29" s="201"/>
      <c r="H29" s="204">
        <f>H15-H16-H17-H18-H19-H20-H22-H23-H24+H26+H27</f>
        <v>0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2"/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/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/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2"/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/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/>
      <c r="H39" s="232"/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/>
      <c r="G44" s="77"/>
      <c r="H44" s="216"/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/>
      <c r="D48" s="12">
        <f>C48*78</f>
        <v>0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/>
      <c r="D49" s="12">
        <f>C49*42</f>
        <v>0</v>
      </c>
      <c r="F49" s="257" t="s">
        <v>86</v>
      </c>
      <c r="G49" s="204">
        <f>H34+H35+H36+H37+H38+H39+H40+H41+G42+H44+H45+H46</f>
        <v>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/>
      <c r="D50" s="12">
        <f>C50*1.5</f>
        <v>0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143</v>
      </c>
      <c r="G51" s="261">
        <f>G49-H29</f>
        <v>0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0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9" t="s">
        <v>7</v>
      </c>
      <c r="B4" s="140"/>
      <c r="C4" s="140"/>
      <c r="D4" s="141"/>
      <c r="F4" s="142" t="s">
        <v>8</v>
      </c>
      <c r="G4" s="144">
        <v>1</v>
      </c>
      <c r="H4" s="146" t="s">
        <v>9</v>
      </c>
      <c r="I4" s="148">
        <v>45930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3"/>
      <c r="B6" s="16" t="s">
        <v>15</v>
      </c>
      <c r="C6" s="10">
        <v>1527</v>
      </c>
      <c r="D6" s="13">
        <f t="shared" ref="D6:D28" si="1">C6*L6</f>
        <v>1125399</v>
      </c>
      <c r="F6" s="155" t="s">
        <v>16</v>
      </c>
      <c r="G6" s="157" t="s">
        <v>147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3"/>
      <c r="B7" s="16" t="s">
        <v>18</v>
      </c>
      <c r="C7" s="10">
        <v>37</v>
      </c>
      <c r="D7" s="13">
        <f t="shared" si="1"/>
        <v>26825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112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3"/>
      <c r="B9" s="16" t="s">
        <v>23</v>
      </c>
      <c r="C9" s="10">
        <v>329</v>
      </c>
      <c r="D9" s="13">
        <f t="shared" si="1"/>
        <v>232603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3"/>
      <c r="B10" t="s">
        <v>25</v>
      </c>
      <c r="C10" s="10">
        <v>2</v>
      </c>
      <c r="D10" s="13">
        <f t="shared" si="1"/>
        <v>1944</v>
      </c>
      <c r="F10" s="155" t="s">
        <v>26</v>
      </c>
      <c r="G10" s="171" t="s">
        <v>199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20" ht="15.75" x14ac:dyDescent="0.25">
      <c r="A11" s="153"/>
      <c r="B11" s="17" t="s">
        <v>28</v>
      </c>
      <c r="C11" s="10">
        <v>2</v>
      </c>
      <c r="D11" s="13">
        <f t="shared" si="1"/>
        <v>2250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3"/>
      <c r="B12" s="17" t="s">
        <v>30</v>
      </c>
      <c r="C12" s="10">
        <v>3</v>
      </c>
      <c r="D12" s="48">
        <f t="shared" si="1"/>
        <v>2856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3"/>
      <c r="B13" s="17" t="s">
        <v>32</v>
      </c>
      <c r="C13" s="10">
        <v>77</v>
      </c>
      <c r="D13" s="48">
        <f t="shared" si="1"/>
        <v>23639</v>
      </c>
      <c r="F13" s="177" t="s">
        <v>36</v>
      </c>
      <c r="G13" s="178"/>
      <c r="H13" s="179">
        <f>D29</f>
        <v>1432063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3"/>
      <c r="B14" s="14" t="s">
        <v>35</v>
      </c>
      <c r="C14" s="10"/>
      <c r="D14" s="31">
        <f t="shared" si="1"/>
        <v>0</v>
      </c>
      <c r="F14" s="182" t="s">
        <v>39</v>
      </c>
      <c r="G14" s="183"/>
      <c r="H14" s="184">
        <f>D54</f>
        <v>35003.25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1397059.75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16695</f>
        <v>16695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3"/>
      <c r="B17" t="s">
        <v>135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64"/>
      <c r="I19" s="164"/>
      <c r="J19" s="164"/>
      <c r="L19" s="6">
        <v>1102</v>
      </c>
      <c r="Q19" s="4"/>
      <c r="R19" s="5">
        <f t="shared" si="0"/>
        <v>0</v>
      </c>
    </row>
    <row r="20" spans="1:18" ht="15.75" x14ac:dyDescent="0.25">
      <c r="A20" s="15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1"/>
      <c r="I20" s="191"/>
      <c r="J20" s="19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139</v>
      </c>
      <c r="C22" s="10"/>
      <c r="D22" s="48">
        <f t="shared" si="1"/>
        <v>0</v>
      </c>
      <c r="F22" s="78" t="s">
        <v>197</v>
      </c>
      <c r="G22" s="74">
        <v>6184</v>
      </c>
      <c r="H22" s="214">
        <v>92186</v>
      </c>
      <c r="I22" s="214"/>
      <c r="J22" s="21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123</v>
      </c>
      <c r="C23" s="10"/>
      <c r="D23" s="48">
        <f t="shared" si="1"/>
        <v>0</v>
      </c>
      <c r="F23" s="78"/>
      <c r="G23" s="80"/>
      <c r="H23" s="274"/>
      <c r="I23" s="275"/>
      <c r="J23" s="275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124</v>
      </c>
      <c r="C24" s="10"/>
      <c r="D24" s="48">
        <f t="shared" si="1"/>
        <v>0</v>
      </c>
      <c r="F24" s="78"/>
      <c r="G24" s="80"/>
      <c r="H24" s="274"/>
      <c r="I24" s="275"/>
      <c r="J24" s="275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110</v>
      </c>
      <c r="C26" s="10"/>
      <c r="D26" s="48">
        <f t="shared" si="1"/>
        <v>0</v>
      </c>
      <c r="F26" s="76" t="s">
        <v>197</v>
      </c>
      <c r="G26" s="66">
        <v>5998</v>
      </c>
      <c r="H26" s="216">
        <v>84668</v>
      </c>
      <c r="I26" s="216"/>
      <c r="J26" s="21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119</v>
      </c>
      <c r="C27" s="10"/>
      <c r="D27" s="44">
        <f t="shared" si="1"/>
        <v>0</v>
      </c>
      <c r="F27" s="137"/>
      <c r="G27" s="133"/>
      <c r="H27" s="276"/>
      <c r="I27" s="277"/>
      <c r="J27" s="27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>
        <v>2</v>
      </c>
      <c r="D28" s="48">
        <f t="shared" si="1"/>
        <v>1570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1432063</v>
      </c>
      <c r="F29" s="200" t="s">
        <v>55</v>
      </c>
      <c r="G29" s="201"/>
      <c r="H29" s="204">
        <f>H15-H16-H17-H18-H19-H20-H22-H23-H24+H26+H27+H28</f>
        <v>1372846.75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/>
      <c r="H34" s="232">
        <f t="shared" ref="H34:H39" si="2">F34*G34</f>
        <v>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/>
      <c r="H35" s="232">
        <f t="shared" si="2"/>
        <v>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2">
        <f t="shared" si="2"/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292</v>
      </c>
      <c r="D37" s="12">
        <f>C37*111</f>
        <v>32412</v>
      </c>
      <c r="F37" s="12">
        <v>100</v>
      </c>
      <c r="G37" s="39"/>
      <c r="H37" s="232">
        <f t="shared" si="2"/>
        <v>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/>
      <c r="D38" s="12">
        <f>C38*84</f>
        <v>0</v>
      </c>
      <c r="F38" s="30">
        <v>50</v>
      </c>
      <c r="G38" s="39"/>
      <c r="H38" s="232">
        <f t="shared" si="2"/>
        <v>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2">
        <f t="shared" si="2"/>
        <v>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2"/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6"/>
      <c r="B44" s="27" t="s">
        <v>66</v>
      </c>
      <c r="C44" s="10">
        <v>5</v>
      </c>
      <c r="D44" s="12">
        <f>C44*120</f>
        <v>600</v>
      </c>
      <c r="F44" s="37" t="s">
        <v>150</v>
      </c>
      <c r="G44" s="107" t="s">
        <v>222</v>
      </c>
      <c r="H44" s="216">
        <v>1000000</v>
      </c>
      <c r="I44" s="216"/>
      <c r="J44" s="21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6"/>
      <c r="B45" s="27" t="s">
        <v>68</v>
      </c>
      <c r="C45" s="33">
        <v>1</v>
      </c>
      <c r="D45" s="12">
        <f>C45*84</f>
        <v>84</v>
      </c>
      <c r="F45" s="37" t="s">
        <v>150</v>
      </c>
      <c r="G45" s="63" t="s">
        <v>226</v>
      </c>
      <c r="H45" s="216">
        <v>288209.5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>
        <v>16</v>
      </c>
      <c r="D46" s="12">
        <f>C46*1.5</f>
        <v>24</v>
      </c>
      <c r="F46" s="134" t="s">
        <v>200</v>
      </c>
      <c r="G46" s="63"/>
      <c r="H46" s="216">
        <v>84668</v>
      </c>
      <c r="I46" s="216"/>
      <c r="J46" s="216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4</v>
      </c>
      <c r="D49" s="12">
        <f>C49*42</f>
        <v>168</v>
      </c>
      <c r="F49" s="257" t="s">
        <v>86</v>
      </c>
      <c r="G49" s="204">
        <f>H34+H35+H36+H37+H38+H39+H40+H41+G42+H44+H45+H46</f>
        <v>1372877.5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19</v>
      </c>
      <c r="D50" s="12">
        <f>C50*1.5</f>
        <v>28.5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156</v>
      </c>
      <c r="G51" s="261">
        <f>G49-H29</f>
        <v>30.75</v>
      </c>
      <c r="H51" s="262"/>
      <c r="I51" s="262"/>
      <c r="J51" s="26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64"/>
      <c r="H52" s="265"/>
      <c r="I52" s="265"/>
      <c r="J52" s="26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35003.25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9" t="s">
        <v>7</v>
      </c>
      <c r="B4" s="140"/>
      <c r="C4" s="140"/>
      <c r="D4" s="141"/>
      <c r="F4" s="142" t="s">
        <v>8</v>
      </c>
      <c r="G4" s="144">
        <v>2</v>
      </c>
      <c r="H4" s="146" t="s">
        <v>9</v>
      </c>
      <c r="I4" s="148">
        <v>45930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3"/>
      <c r="B6" s="16" t="s">
        <v>15</v>
      </c>
      <c r="C6" s="10">
        <v>735</v>
      </c>
      <c r="D6" s="13">
        <f t="shared" ref="D6:D28" si="1">C6*L6</f>
        <v>541695</v>
      </c>
      <c r="F6" s="155" t="s">
        <v>16</v>
      </c>
      <c r="G6" s="157" t="s">
        <v>125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3"/>
      <c r="B7" s="16" t="s">
        <v>18</v>
      </c>
      <c r="C7" s="10">
        <v>34</v>
      </c>
      <c r="D7" s="13">
        <f t="shared" si="1"/>
        <v>24650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114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3"/>
      <c r="B9" s="16" t="s">
        <v>23</v>
      </c>
      <c r="C9" s="10">
        <v>113</v>
      </c>
      <c r="D9" s="13">
        <f t="shared" si="1"/>
        <v>79891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115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8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3"/>
      <c r="B13" s="17" t="s">
        <v>32</v>
      </c>
      <c r="C13" s="10">
        <v>64</v>
      </c>
      <c r="D13" s="48">
        <f t="shared" si="1"/>
        <v>19648</v>
      </c>
      <c r="F13" s="177" t="s">
        <v>36</v>
      </c>
      <c r="G13" s="178"/>
      <c r="H13" s="179">
        <f>D29</f>
        <v>665939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3"/>
      <c r="B14" s="14" t="s">
        <v>35</v>
      </c>
      <c r="C14" s="10">
        <v>5</v>
      </c>
      <c r="D14" s="31">
        <f t="shared" si="1"/>
        <v>55</v>
      </c>
      <c r="F14" s="182" t="s">
        <v>39</v>
      </c>
      <c r="G14" s="183"/>
      <c r="H14" s="184">
        <f>D54</f>
        <v>48276.75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617662.25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v>6642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93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3"/>
      <c r="I19" s="273"/>
      <c r="J19" s="27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4"/>
      <c r="I20" s="164"/>
      <c r="J20" s="16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73"/>
      <c r="G22" s="74"/>
      <c r="H22" s="214"/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/>
      <c r="D23" s="48">
        <f t="shared" si="1"/>
        <v>0</v>
      </c>
      <c r="F23" s="25"/>
      <c r="G23" s="37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131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 t="s">
        <v>163</v>
      </c>
      <c r="G26" s="10"/>
      <c r="H26" s="220">
        <v>118883</v>
      </c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14"/>
      <c r="G27" s="14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665939</v>
      </c>
      <c r="F29" s="200" t="s">
        <v>55</v>
      </c>
      <c r="G29" s="201"/>
      <c r="H29" s="204">
        <f>H15-H16-H17-H18-H19-H20-H22-H23-H24+H26+H27</f>
        <v>729903.25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103</v>
      </c>
      <c r="H34" s="232">
        <f>F34*G34</f>
        <v>103000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32">
        <f t="shared" ref="H35:H39" si="2">F35*G35</f>
        <v>27500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/>
      <c r="H36" s="232">
        <f>F36*G36</f>
        <v>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400</v>
      </c>
      <c r="D37" s="12">
        <f>C37*111</f>
        <v>44400</v>
      </c>
      <c r="F37" s="12">
        <v>100</v>
      </c>
      <c r="G37" s="39">
        <v>9</v>
      </c>
      <c r="H37" s="232">
        <f t="shared" si="2"/>
        <v>900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20</v>
      </c>
      <c r="D38" s="12">
        <f>C38*84</f>
        <v>1680</v>
      </c>
      <c r="F38" s="30">
        <v>50</v>
      </c>
      <c r="G38" s="39">
        <v>4</v>
      </c>
      <c r="H38" s="232">
        <f t="shared" si="2"/>
        <v>200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2</v>
      </c>
      <c r="H39" s="232">
        <f t="shared" si="2"/>
        <v>40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>
        <v>13</v>
      </c>
      <c r="D42" s="12">
        <f>C42*2.25</f>
        <v>29.25</v>
      </c>
      <c r="F42" s="39" t="s">
        <v>79</v>
      </c>
      <c r="G42" s="232">
        <v>174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150</v>
      </c>
      <c r="G44" s="63" t="s">
        <v>223</v>
      </c>
      <c r="H44" s="216">
        <v>478803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 t="s">
        <v>150</v>
      </c>
      <c r="G45" s="63" t="s">
        <v>224</v>
      </c>
      <c r="H45" s="216">
        <v>118883</v>
      </c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132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19</v>
      </c>
      <c r="D49" s="12">
        <f>C49*42</f>
        <v>798</v>
      </c>
      <c r="F49" s="257" t="s">
        <v>86</v>
      </c>
      <c r="G49" s="204">
        <f>H34+H35+H36+H37+H38+H39+H40+H41+G42+H44+H45+H46</f>
        <v>729500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4</v>
      </c>
      <c r="D50" s="12">
        <f>C50*1.5</f>
        <v>6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142</v>
      </c>
      <c r="G51" s="267">
        <f>G49-H29</f>
        <v>-403.25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48276.75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8" t="s">
        <v>1</v>
      </c>
      <c r="O1" s="138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9" t="s">
        <v>7</v>
      </c>
      <c r="B4" s="140"/>
      <c r="C4" s="140"/>
      <c r="D4" s="141"/>
      <c r="F4" s="142" t="s">
        <v>8</v>
      </c>
      <c r="G4" s="144">
        <v>3</v>
      </c>
      <c r="H4" s="146" t="s">
        <v>9</v>
      </c>
      <c r="I4" s="148">
        <v>45930</v>
      </c>
      <c r="J4" s="14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2" t="s">
        <v>7</v>
      </c>
      <c r="B5" s="15" t="s">
        <v>11</v>
      </c>
      <c r="C5" s="9" t="s">
        <v>12</v>
      </c>
      <c r="D5" s="25" t="s">
        <v>13</v>
      </c>
      <c r="F5" s="143"/>
      <c r="G5" s="145"/>
      <c r="H5" s="147"/>
      <c r="I5" s="150"/>
      <c r="J5" s="15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3"/>
      <c r="B6" s="16" t="s">
        <v>15</v>
      </c>
      <c r="C6" s="10">
        <v>714</v>
      </c>
      <c r="D6" s="13">
        <f t="shared" ref="D6:D28" si="1">C6*L6</f>
        <v>526218</v>
      </c>
      <c r="F6" s="155" t="s">
        <v>16</v>
      </c>
      <c r="G6" s="157" t="s">
        <v>111</v>
      </c>
      <c r="H6" s="158"/>
      <c r="I6" s="158"/>
      <c r="J6" s="15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3"/>
      <c r="B7" s="16" t="s">
        <v>18</v>
      </c>
      <c r="C7" s="10">
        <v>30</v>
      </c>
      <c r="D7" s="13">
        <f t="shared" si="1"/>
        <v>21750</v>
      </c>
      <c r="F7" s="156"/>
      <c r="G7" s="160"/>
      <c r="H7" s="161"/>
      <c r="I7" s="161"/>
      <c r="J7" s="16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3"/>
      <c r="B8" s="16" t="s">
        <v>20</v>
      </c>
      <c r="C8" s="10"/>
      <c r="D8" s="13">
        <f t="shared" si="1"/>
        <v>0</v>
      </c>
      <c r="F8" s="163" t="s">
        <v>21</v>
      </c>
      <c r="G8" s="165" t="s">
        <v>120</v>
      </c>
      <c r="H8" s="166"/>
      <c r="I8" s="166"/>
      <c r="J8" s="16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3"/>
      <c r="B9" s="16" t="s">
        <v>23</v>
      </c>
      <c r="C9" s="10">
        <v>153</v>
      </c>
      <c r="D9" s="13">
        <f t="shared" si="1"/>
        <v>108171</v>
      </c>
      <c r="F9" s="156"/>
      <c r="G9" s="168"/>
      <c r="H9" s="169"/>
      <c r="I9" s="169"/>
      <c r="J9" s="17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3"/>
      <c r="B10" t="s">
        <v>25</v>
      </c>
      <c r="C10" s="10"/>
      <c r="D10" s="13">
        <f t="shared" si="1"/>
        <v>0</v>
      </c>
      <c r="F10" s="155" t="s">
        <v>26</v>
      </c>
      <c r="G10" s="171" t="s">
        <v>203</v>
      </c>
      <c r="H10" s="172"/>
      <c r="I10" s="172"/>
      <c r="J10" s="173"/>
      <c r="K10" s="8"/>
      <c r="L10" s="6">
        <f>R36</f>
        <v>972</v>
      </c>
      <c r="P10" s="4"/>
      <c r="Q10" s="4"/>
      <c r="R10" s="5"/>
    </row>
    <row r="11" spans="1:19" ht="15.75" x14ac:dyDescent="0.25">
      <c r="A11" s="153"/>
      <c r="B11" s="17" t="s">
        <v>28</v>
      </c>
      <c r="C11" s="10"/>
      <c r="D11" s="13">
        <f t="shared" si="1"/>
        <v>0</v>
      </c>
      <c r="F11" s="156"/>
      <c r="G11" s="168"/>
      <c r="H11" s="169"/>
      <c r="I11" s="169"/>
      <c r="J11" s="17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3"/>
      <c r="B12" s="17" t="s">
        <v>30</v>
      </c>
      <c r="C12" s="10"/>
      <c r="D12" s="48">
        <f t="shared" si="1"/>
        <v>0</v>
      </c>
      <c r="F12" s="174" t="s">
        <v>33</v>
      </c>
      <c r="G12" s="175"/>
      <c r="H12" s="175"/>
      <c r="I12" s="175"/>
      <c r="J12" s="17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3"/>
      <c r="B13" s="17" t="s">
        <v>32</v>
      </c>
      <c r="C13" s="10">
        <v>24</v>
      </c>
      <c r="D13" s="48">
        <f t="shared" si="1"/>
        <v>7368</v>
      </c>
      <c r="F13" s="177" t="s">
        <v>36</v>
      </c>
      <c r="G13" s="178"/>
      <c r="H13" s="179">
        <f>D29</f>
        <v>665795</v>
      </c>
      <c r="I13" s="180"/>
      <c r="J13" s="18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3"/>
      <c r="B14" s="14" t="s">
        <v>35</v>
      </c>
      <c r="C14" s="10">
        <v>1</v>
      </c>
      <c r="D14" s="31">
        <f t="shared" si="1"/>
        <v>11</v>
      </c>
      <c r="F14" s="182" t="s">
        <v>39</v>
      </c>
      <c r="G14" s="183"/>
      <c r="H14" s="184">
        <f>D54</f>
        <v>83884.5</v>
      </c>
      <c r="I14" s="185"/>
      <c r="J14" s="18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3"/>
      <c r="B15" s="14" t="s">
        <v>38</v>
      </c>
      <c r="C15" s="10"/>
      <c r="D15" s="31">
        <f t="shared" si="1"/>
        <v>0</v>
      </c>
      <c r="F15" s="187" t="s">
        <v>40</v>
      </c>
      <c r="G15" s="178"/>
      <c r="H15" s="188">
        <f>H13-H14</f>
        <v>581910.5</v>
      </c>
      <c r="I15" s="189"/>
      <c r="J15" s="19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1">
        <f>624+306+3120+600+630</f>
        <v>5280</v>
      </c>
      <c r="I16" s="191"/>
      <c r="J16" s="19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3"/>
      <c r="B17" t="s">
        <v>113</v>
      </c>
      <c r="C17" s="10"/>
      <c r="D17" s="48">
        <f t="shared" si="1"/>
        <v>0</v>
      </c>
      <c r="F17" s="57"/>
      <c r="G17" s="67" t="s">
        <v>45</v>
      </c>
      <c r="H17" s="164"/>
      <c r="I17" s="164"/>
      <c r="J17" s="16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4"/>
      <c r="I18" s="164"/>
      <c r="J18" s="16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3"/>
      <c r="B19" s="14" t="s">
        <v>117</v>
      </c>
      <c r="C19" s="10">
        <v>1</v>
      </c>
      <c r="D19" s="48">
        <f t="shared" si="1"/>
        <v>1102</v>
      </c>
      <c r="F19" s="57"/>
      <c r="G19" s="69" t="s">
        <v>50</v>
      </c>
      <c r="H19" s="210"/>
      <c r="I19" s="210"/>
      <c r="J19" s="21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1"/>
      <c r="I20" s="191"/>
      <c r="J20" s="19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1" t="s">
        <v>13</v>
      </c>
      <c r="I21" s="212"/>
      <c r="J21" s="21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3"/>
      <c r="B22" s="46" t="s">
        <v>104</v>
      </c>
      <c r="C22" s="10"/>
      <c r="D22" s="48">
        <f t="shared" si="1"/>
        <v>0</v>
      </c>
      <c r="F22" s="111" t="s">
        <v>176</v>
      </c>
      <c r="G22" s="74">
        <v>6076</v>
      </c>
      <c r="H22" s="214">
        <v>54732</v>
      </c>
      <c r="I22" s="214"/>
      <c r="J22" s="21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3"/>
      <c r="B23" s="14" t="s">
        <v>107</v>
      </c>
      <c r="C23" s="10">
        <v>1</v>
      </c>
      <c r="D23" s="48">
        <f t="shared" si="1"/>
        <v>1175</v>
      </c>
      <c r="F23" s="79"/>
      <c r="G23" s="80"/>
      <c r="H23" s="215"/>
      <c r="I23" s="216"/>
      <c r="J23" s="21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3"/>
      <c r="B24" s="14" t="s">
        <v>101</v>
      </c>
      <c r="C24" s="10"/>
      <c r="D24" s="48">
        <f t="shared" si="1"/>
        <v>0</v>
      </c>
      <c r="F24" s="38"/>
      <c r="G24" s="37"/>
      <c r="H24" s="215"/>
      <c r="I24" s="216"/>
      <c r="J24" s="21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7" t="s">
        <v>13</v>
      </c>
      <c r="I25" s="218"/>
      <c r="J25" s="21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3"/>
      <c r="B26" s="14" t="s">
        <v>105</v>
      </c>
      <c r="C26" s="10"/>
      <c r="D26" s="48">
        <f t="shared" si="1"/>
        <v>0</v>
      </c>
      <c r="F26" s="65"/>
      <c r="G26" s="60"/>
      <c r="H26" s="220"/>
      <c r="I26" s="221"/>
      <c r="J26" s="22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3"/>
      <c r="B27" s="14" t="s">
        <v>109</v>
      </c>
      <c r="C27" s="10"/>
      <c r="D27" s="44">
        <f t="shared" si="1"/>
        <v>0</v>
      </c>
      <c r="F27" s="25"/>
      <c r="G27" s="81"/>
      <c r="H27" s="223"/>
      <c r="I27" s="224"/>
      <c r="J27" s="22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4"/>
      <c r="B28" s="46" t="s">
        <v>97</v>
      </c>
      <c r="C28" s="10"/>
      <c r="D28" s="48">
        <f t="shared" si="1"/>
        <v>0</v>
      </c>
      <c r="F28" s="130"/>
      <c r="G28" s="62"/>
      <c r="H28" s="226"/>
      <c r="I28" s="227"/>
      <c r="J28" s="22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2" t="s">
        <v>36</v>
      </c>
      <c r="B29" s="193"/>
      <c r="C29" s="194"/>
      <c r="D29" s="198">
        <f>SUM(D6:D28)</f>
        <v>665795</v>
      </c>
      <c r="F29" s="200" t="s">
        <v>55</v>
      </c>
      <c r="G29" s="201"/>
      <c r="H29" s="204">
        <f>H15-H16-H17-H18-H19-H20-H22-H23-H24+H26+H27</f>
        <v>521898.5</v>
      </c>
      <c r="I29" s="205"/>
      <c r="J29" s="20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5"/>
      <c r="B30" s="196"/>
      <c r="C30" s="197"/>
      <c r="D30" s="199"/>
      <c r="F30" s="202"/>
      <c r="G30" s="203"/>
      <c r="H30" s="207"/>
      <c r="I30" s="208"/>
      <c r="J30" s="20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9" t="s">
        <v>58</v>
      </c>
      <c r="B32" s="140"/>
      <c r="C32" s="140"/>
      <c r="D32" s="141"/>
      <c r="F32" s="229" t="s">
        <v>59</v>
      </c>
      <c r="G32" s="230"/>
      <c r="H32" s="230"/>
      <c r="I32" s="230"/>
      <c r="J32" s="23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9" t="s">
        <v>13</v>
      </c>
      <c r="I33" s="230"/>
      <c r="J33" s="23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232">
        <f>F34*G34</f>
        <v>91000</v>
      </c>
      <c r="I34" s="233"/>
      <c r="J34" s="23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3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232">
        <f>F35*G35</f>
        <v>78000</v>
      </c>
      <c r="I35" s="233"/>
      <c r="J35" s="23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2">
        <f t="shared" ref="H36:H39" si="2">F36*G36</f>
        <v>600</v>
      </c>
      <c r="I36" s="233"/>
      <c r="J36" s="23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2" t="s">
        <v>72</v>
      </c>
      <c r="B37" s="28" t="s">
        <v>66</v>
      </c>
      <c r="C37" s="53">
        <v>728</v>
      </c>
      <c r="D37" s="12">
        <f>C37*111</f>
        <v>80808</v>
      </c>
      <c r="F37" s="12">
        <v>100</v>
      </c>
      <c r="G37" s="39">
        <v>17</v>
      </c>
      <c r="H37" s="232">
        <f t="shared" si="2"/>
        <v>1700</v>
      </c>
      <c r="I37" s="233"/>
      <c r="J37" s="23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</v>
      </c>
      <c r="H38" s="232">
        <f t="shared" si="2"/>
        <v>100</v>
      </c>
      <c r="I38" s="233"/>
      <c r="J38" s="23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32">
        <f t="shared" si="2"/>
        <v>20</v>
      </c>
      <c r="I39" s="233"/>
      <c r="J39" s="23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2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32"/>
      <c r="I40" s="233"/>
      <c r="J40" s="23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3"/>
      <c r="B41" s="27" t="s">
        <v>68</v>
      </c>
      <c r="C41" s="10"/>
      <c r="D41" s="12">
        <f>C41*84</f>
        <v>0</v>
      </c>
      <c r="F41" s="12">
        <v>5</v>
      </c>
      <c r="G41" s="42"/>
      <c r="H41" s="232"/>
      <c r="I41" s="233"/>
      <c r="J41" s="23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4"/>
      <c r="B42" s="27" t="s">
        <v>70</v>
      </c>
      <c r="C42" s="11"/>
      <c r="D42" s="12">
        <f>C42*2.25</f>
        <v>0</v>
      </c>
      <c r="F42" s="39" t="s">
        <v>79</v>
      </c>
      <c r="G42" s="232">
        <v>97</v>
      </c>
      <c r="H42" s="233"/>
      <c r="I42" s="233"/>
      <c r="J42" s="23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5" t="s">
        <v>81</v>
      </c>
      <c r="C43" s="11"/>
      <c r="D43" s="12"/>
      <c r="F43" s="60" t="s">
        <v>82</v>
      </c>
      <c r="G43" s="133" t="s">
        <v>83</v>
      </c>
      <c r="H43" s="238" t="s">
        <v>13</v>
      </c>
      <c r="I43" s="239"/>
      <c r="J43" s="240"/>
      <c r="K43" s="21"/>
      <c r="P43" s="4"/>
      <c r="Q43" s="4"/>
      <c r="R43" s="5"/>
    </row>
    <row r="44" spans="1:18" ht="15.75" x14ac:dyDescent="0.25">
      <c r="A44" s="236"/>
      <c r="B44" s="27" t="s">
        <v>66</v>
      </c>
      <c r="C44" s="10"/>
      <c r="D44" s="12">
        <f>C44*120</f>
        <v>0</v>
      </c>
      <c r="F44" s="37" t="s">
        <v>168</v>
      </c>
      <c r="G44" s="77" t="s">
        <v>225</v>
      </c>
      <c r="H44" s="216">
        <v>349704</v>
      </c>
      <c r="I44" s="216"/>
      <c r="J44" s="216"/>
      <c r="K44" s="21"/>
      <c r="P44" s="4"/>
      <c r="Q44" s="4"/>
      <c r="R44" s="5"/>
    </row>
    <row r="45" spans="1:18" ht="15.75" x14ac:dyDescent="0.25">
      <c r="A45" s="236"/>
      <c r="B45" s="27" t="s">
        <v>68</v>
      </c>
      <c r="C45" s="33"/>
      <c r="D45" s="12">
        <f>C45*84</f>
        <v>0</v>
      </c>
      <c r="F45" s="37"/>
      <c r="G45" s="77"/>
      <c r="H45" s="216"/>
      <c r="I45" s="216"/>
      <c r="J45" s="216"/>
      <c r="K45" s="21"/>
      <c r="P45" s="4"/>
      <c r="Q45" s="4"/>
      <c r="R45" s="5"/>
    </row>
    <row r="46" spans="1:18" ht="15.75" x14ac:dyDescent="0.25">
      <c r="A46" s="236"/>
      <c r="B46" s="49" t="s">
        <v>70</v>
      </c>
      <c r="C46" s="82"/>
      <c r="D46" s="12">
        <f>C46*1.5</f>
        <v>0</v>
      </c>
      <c r="F46" s="37"/>
      <c r="G46" s="63"/>
      <c r="H46" s="241"/>
      <c r="I46" s="241"/>
      <c r="J46" s="241"/>
      <c r="K46" s="21"/>
      <c r="P46" s="4"/>
      <c r="Q46" s="4"/>
      <c r="R46" s="5"/>
    </row>
    <row r="47" spans="1:18" ht="15.75" x14ac:dyDescent="0.25">
      <c r="A47" s="237"/>
      <c r="B47" s="27"/>
      <c r="C47" s="11"/>
      <c r="D47" s="12"/>
      <c r="F47" s="60"/>
      <c r="G47" s="60"/>
      <c r="H47" s="242"/>
      <c r="I47" s="243"/>
      <c r="J47" s="244"/>
      <c r="K47" s="21"/>
      <c r="P47" s="4"/>
      <c r="Q47" s="4"/>
      <c r="R47" s="5"/>
    </row>
    <row r="48" spans="1:18" ht="15" customHeight="1" x14ac:dyDescent="0.25">
      <c r="A48" s="23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2"/>
      <c r="I48" s="243"/>
      <c r="J48" s="24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6"/>
      <c r="B49" s="29" t="s">
        <v>68</v>
      </c>
      <c r="C49" s="33">
        <v>1</v>
      </c>
      <c r="D49" s="12">
        <f>C49*42</f>
        <v>42</v>
      </c>
      <c r="F49" s="257" t="s">
        <v>86</v>
      </c>
      <c r="G49" s="204">
        <f>H34+H35+H36+H37+H38+H39+H40+H41+G42+H44+H45+H46</f>
        <v>521221</v>
      </c>
      <c r="H49" s="205"/>
      <c r="I49" s="205"/>
      <c r="J49" s="20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6"/>
      <c r="B50" s="32" t="s">
        <v>70</v>
      </c>
      <c r="C50" s="11">
        <v>23</v>
      </c>
      <c r="D50" s="12">
        <f>C50*1.5</f>
        <v>34.5</v>
      </c>
      <c r="F50" s="258"/>
      <c r="G50" s="207"/>
      <c r="H50" s="208"/>
      <c r="I50" s="208"/>
      <c r="J50" s="209"/>
      <c r="P50" s="4"/>
      <c r="Q50" s="4"/>
      <c r="R50" s="5"/>
    </row>
    <row r="51" spans="1:18" ht="15" customHeight="1" x14ac:dyDescent="0.25">
      <c r="A51" s="236"/>
      <c r="B51" s="27"/>
      <c r="C51" s="10"/>
      <c r="D51" s="31"/>
      <c r="F51" s="259" t="s">
        <v>133</v>
      </c>
      <c r="G51" s="267">
        <f>G49-H29</f>
        <v>-677.5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6"/>
      <c r="B52" s="29"/>
      <c r="C52" s="33"/>
      <c r="D52" s="45"/>
      <c r="F52" s="260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200" t="s">
        <v>90</v>
      </c>
      <c r="B54" s="245"/>
      <c r="C54" s="246"/>
      <c r="D54" s="249">
        <f>SUM(D34:D53)</f>
        <v>83884.5</v>
      </c>
      <c r="F54" s="21"/>
      <c r="J54" s="34"/>
    </row>
    <row r="55" spans="1:18" x14ac:dyDescent="0.25">
      <c r="A55" s="202"/>
      <c r="B55" s="247"/>
      <c r="C55" s="248"/>
      <c r="D55" s="25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1" t="s">
        <v>91</v>
      </c>
      <c r="B58" s="252"/>
      <c r="C58" s="252"/>
      <c r="D58" s="253"/>
      <c r="F58" s="251" t="s">
        <v>92</v>
      </c>
      <c r="G58" s="252"/>
      <c r="H58" s="252"/>
      <c r="I58" s="252"/>
      <c r="J58" s="253"/>
    </row>
    <row r="59" spans="1:18" x14ac:dyDescent="0.25">
      <c r="A59" s="254"/>
      <c r="B59" s="255"/>
      <c r="C59" s="255"/>
      <c r="D59" s="256"/>
      <c r="F59" s="254"/>
      <c r="G59" s="255"/>
      <c r="H59" s="255"/>
      <c r="I59" s="255"/>
      <c r="J59" s="25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2025-10-01T06:22:13Z</cp:lastPrinted>
  <dcterms:created xsi:type="dcterms:W3CDTF">2024-09-01T23:36:50Z</dcterms:created>
  <dcterms:modified xsi:type="dcterms:W3CDTF">2025-10-01T06:23:04Z</dcterms:modified>
</cp:coreProperties>
</file>