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9621C754-48B5-4389-BBCE-6FCC5012A6EC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37" i="2" l="1"/>
  <c r="AB736" i="2"/>
  <c r="AB735" i="2"/>
  <c r="AE735" i="2" s="1"/>
  <c r="AI735" i="2" s="1"/>
  <c r="AB734" i="2"/>
  <c r="AE734" i="2" s="1"/>
  <c r="AI734" i="2" s="1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B728" i="2"/>
  <c r="AB727" i="2"/>
  <c r="AE727" i="2"/>
  <c r="AI727" i="2" s="1"/>
  <c r="AA728" i="2"/>
  <c r="AE728" i="2"/>
  <c r="AI728" i="2" s="1"/>
  <c r="AA729" i="2"/>
  <c r="AA730" i="2" s="1"/>
  <c r="AA731" i="2" s="1"/>
  <c r="AA732" i="2" s="1"/>
  <c r="AA733" i="2" s="1"/>
  <c r="AA734" i="2" s="1"/>
  <c r="AA735" i="2" s="1"/>
  <c r="AA736" i="2" s="1"/>
  <c r="AA737" i="2" s="1"/>
  <c r="AE730" i="2"/>
  <c r="AI730" i="2" s="1"/>
  <c r="AE736" i="2"/>
  <c r="AI736" i="2" s="1"/>
  <c r="AE737" i="2"/>
  <c r="AI737" i="2" s="1"/>
  <c r="AE738" i="2"/>
  <c r="AI738" i="2"/>
  <c r="AE739" i="2"/>
  <c r="AI739" i="2" s="1"/>
  <c r="AE740" i="2"/>
  <c r="AI740" i="2"/>
  <c r="AE741" i="2"/>
  <c r="AI741" i="2"/>
  <c r="AE742" i="2"/>
  <c r="AI742" i="2" s="1"/>
  <c r="AE743" i="2"/>
  <c r="AI743" i="2"/>
  <c r="AE744" i="2"/>
  <c r="AI744" i="2" s="1"/>
  <c r="AE745" i="2"/>
  <c r="AI745" i="2"/>
  <c r="AE746" i="2"/>
  <c r="AI746" i="2"/>
  <c r="AE747" i="2"/>
  <c r="AI747" i="2"/>
  <c r="AE748" i="2"/>
  <c r="AI748" i="2" s="1"/>
  <c r="AE749" i="2"/>
  <c r="AI749" i="2" s="1"/>
  <c r="AE750" i="2"/>
  <c r="AI750" i="2"/>
  <c r="AE751" i="2"/>
  <c r="AI751" i="2"/>
  <c r="AE752" i="2"/>
  <c r="AI752" i="2" s="1"/>
  <c r="AE753" i="2"/>
  <c r="AI753" i="2"/>
  <c r="AE754" i="2"/>
  <c r="AI754" i="2"/>
  <c r="AE755" i="2"/>
  <c r="AI755" i="2"/>
  <c r="AE756" i="2"/>
  <c r="AI756" i="2" s="1"/>
  <c r="AE757" i="2"/>
  <c r="AI757" i="2"/>
  <c r="AE758" i="2"/>
  <c r="AI758" i="2"/>
  <c r="AE759" i="2"/>
  <c r="AI759" i="2"/>
  <c r="AE760" i="2"/>
  <c r="AI760" i="2" s="1"/>
  <c r="AE761" i="2"/>
  <c r="AI761" i="2"/>
  <c r="AE762" i="2"/>
  <c r="AI762" i="2"/>
  <c r="AE763" i="2"/>
  <c r="AI763" i="2"/>
  <c r="AE764" i="2"/>
  <c r="AI764" i="2" s="1"/>
  <c r="AE765" i="2"/>
  <c r="AI765" i="2"/>
  <c r="AI766" i="2"/>
  <c r="AE767" i="2"/>
  <c r="AI767" i="2" s="1"/>
  <c r="AI768" i="2"/>
  <c r="AC770" i="2"/>
  <c r="AD770" i="2"/>
  <c r="AG770" i="2"/>
  <c r="AH770" i="2"/>
  <c r="D745" i="2"/>
  <c r="G745" i="2" s="1"/>
  <c r="K745" i="2" s="1"/>
  <c r="D744" i="2"/>
  <c r="G744" i="2" s="1"/>
  <c r="K744" i="2" s="1"/>
  <c r="D743" i="2"/>
  <c r="G743" i="2" s="1"/>
  <c r="K743" i="2" s="1"/>
  <c r="D742" i="2"/>
  <c r="D741" i="2"/>
  <c r="D740" i="2"/>
  <c r="D739" i="2"/>
  <c r="G739" i="2" s="1"/>
  <c r="K739" i="2" s="1"/>
  <c r="D738" i="2"/>
  <c r="D737" i="2"/>
  <c r="G737" i="2" s="1"/>
  <c r="K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D729" i="2"/>
  <c r="D728" i="2"/>
  <c r="D727" i="2"/>
  <c r="G727" i="2"/>
  <c r="C728" i="2"/>
  <c r="C729" i="2" s="1"/>
  <c r="C730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G728" i="2"/>
  <c r="K728" i="2" s="1"/>
  <c r="G729" i="2"/>
  <c r="K729" i="2" s="1"/>
  <c r="G730" i="2"/>
  <c r="K730" i="2" s="1"/>
  <c r="G738" i="2"/>
  <c r="K738" i="2" s="1"/>
  <c r="G740" i="2"/>
  <c r="K740" i="2" s="1"/>
  <c r="G741" i="2"/>
  <c r="K741" i="2" s="1"/>
  <c r="G742" i="2"/>
  <c r="K742" i="2" s="1"/>
  <c r="I770" i="2"/>
  <c r="G746" i="2"/>
  <c r="K746" i="2" s="1"/>
  <c r="G747" i="2"/>
  <c r="K747" i="2"/>
  <c r="G748" i="2"/>
  <c r="K748" i="2"/>
  <c r="G749" i="2"/>
  <c r="K749" i="2"/>
  <c r="G750" i="2"/>
  <c r="K750" i="2" s="1"/>
  <c r="G751" i="2"/>
  <c r="K751" i="2"/>
  <c r="G752" i="2"/>
  <c r="K752" i="2"/>
  <c r="G753" i="2"/>
  <c r="K753" i="2"/>
  <c r="G754" i="2"/>
  <c r="K754" i="2"/>
  <c r="K755" i="2"/>
  <c r="K756" i="2"/>
  <c r="K757" i="2"/>
  <c r="K758" i="2"/>
  <c r="K759" i="2"/>
  <c r="G760" i="2"/>
  <c r="K760" i="2"/>
  <c r="G767" i="2"/>
  <c r="K767" i="2" s="1"/>
  <c r="E770" i="2"/>
  <c r="F770" i="2"/>
  <c r="J770" i="2"/>
  <c r="AB770" i="2" l="1"/>
  <c r="AI770" i="2"/>
  <c r="AE770" i="2"/>
  <c r="D770" i="2"/>
  <c r="K727" i="2"/>
  <c r="K770" i="2" s="1"/>
  <c r="G770" i="2"/>
  <c r="V743" i="2"/>
  <c r="U743" i="2"/>
  <c r="U770" i="2"/>
  <c r="P743" i="2"/>
  <c r="S743" i="2" s="1"/>
  <c r="P742" i="2"/>
  <c r="S742" i="2" s="1"/>
  <c r="W742" i="2" s="1"/>
  <c r="P741" i="2"/>
  <c r="S741" i="2" s="1"/>
  <c r="W741" i="2" s="1"/>
  <c r="P740" i="2"/>
  <c r="S740" i="2" s="1"/>
  <c r="W740" i="2" s="1"/>
  <c r="P739" i="2"/>
  <c r="P738" i="2"/>
  <c r="P737" i="2"/>
  <c r="P736" i="2"/>
  <c r="S736" i="2" s="1"/>
  <c r="W736" i="2" s="1"/>
  <c r="P735" i="2"/>
  <c r="P734" i="2"/>
  <c r="S734" i="2" s="1"/>
  <c r="W734" i="2" s="1"/>
  <c r="P733" i="2"/>
  <c r="S733" i="2" s="1"/>
  <c r="W733" i="2" s="1"/>
  <c r="P732" i="2"/>
  <c r="U731" i="2"/>
  <c r="P731" i="2"/>
  <c r="P730" i="2"/>
  <c r="P729" i="2"/>
  <c r="P728" i="2"/>
  <c r="S728" i="2" s="1"/>
  <c r="W728" i="2" s="1"/>
  <c r="P727" i="2"/>
  <c r="S727" i="2"/>
  <c r="W727" i="2" s="1"/>
  <c r="O728" i="2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S729" i="2"/>
  <c r="W729" i="2" s="1"/>
  <c r="S730" i="2"/>
  <c r="W730" i="2" s="1"/>
  <c r="S731" i="2"/>
  <c r="S732" i="2"/>
  <c r="W732" i="2"/>
  <c r="S735" i="2"/>
  <c r="W735" i="2" s="1"/>
  <c r="S737" i="2"/>
  <c r="W737" i="2" s="1"/>
  <c r="S738" i="2"/>
  <c r="W738" i="2" s="1"/>
  <c r="S739" i="2"/>
  <c r="W739" i="2" s="1"/>
  <c r="S744" i="2"/>
  <c r="W744" i="2"/>
  <c r="S745" i="2"/>
  <c r="W745" i="2" s="1"/>
  <c r="S746" i="2"/>
  <c r="W746" i="2" s="1"/>
  <c r="S747" i="2"/>
  <c r="W747" i="2" s="1"/>
  <c r="S748" i="2"/>
  <c r="W748" i="2" s="1"/>
  <c r="S749" i="2"/>
  <c r="W749" i="2" s="1"/>
  <c r="S750" i="2"/>
  <c r="W750" i="2"/>
  <c r="S751" i="2"/>
  <c r="W751" i="2" s="1"/>
  <c r="S752" i="2"/>
  <c r="W752" i="2"/>
  <c r="S753" i="2"/>
  <c r="W753" i="2" s="1"/>
  <c r="S754" i="2"/>
  <c r="W754" i="2" s="1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 s="1"/>
  <c r="S762" i="2"/>
  <c r="W762" i="2" s="1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V770" i="2"/>
  <c r="W743" i="2" l="1"/>
  <c r="W731" i="2"/>
  <c r="P770" i="2"/>
  <c r="W770" i="2"/>
  <c r="S770" i="2"/>
  <c r="AB675" i="2"/>
  <c r="AG674" i="2"/>
  <c r="AB674" i="2"/>
  <c r="AB673" i="2"/>
  <c r="AE673" i="2" s="1"/>
  <c r="AI673" i="2" s="1"/>
  <c r="AB672" i="2"/>
  <c r="AE672" i="2"/>
  <c r="AA673" i="2"/>
  <c r="AA674" i="2" s="1"/>
  <c r="AA675" i="2" s="1"/>
  <c r="AE674" i="2"/>
  <c r="AI674" i="2" s="1"/>
  <c r="AE675" i="2"/>
  <c r="AI675" i="2"/>
  <c r="AE676" i="2"/>
  <c r="AI676" i="2"/>
  <c r="AE677" i="2"/>
  <c r="AI677" i="2"/>
  <c r="AE678" i="2"/>
  <c r="AI678" i="2"/>
  <c r="AE679" i="2"/>
  <c r="AI679" i="2"/>
  <c r="AE680" i="2"/>
  <c r="AI680" i="2" s="1"/>
  <c r="AE681" i="2"/>
  <c r="AI681" i="2"/>
  <c r="AE682" i="2"/>
  <c r="AI682" i="2"/>
  <c r="AE683" i="2"/>
  <c r="AI683" i="2"/>
  <c r="AE684" i="2"/>
  <c r="AI684" i="2"/>
  <c r="AE685" i="2"/>
  <c r="AI685" i="2"/>
  <c r="AE686" i="2"/>
  <c r="AI686" i="2"/>
  <c r="AE687" i="2"/>
  <c r="AI687" i="2"/>
  <c r="AE688" i="2"/>
  <c r="AI688" i="2"/>
  <c r="AE689" i="2"/>
  <c r="AI689" i="2"/>
  <c r="AE690" i="2"/>
  <c r="AI690" i="2"/>
  <c r="AE691" i="2"/>
  <c r="AI691" i="2"/>
  <c r="AE692" i="2"/>
  <c r="AI692" i="2"/>
  <c r="AE693" i="2"/>
  <c r="AI693" i="2"/>
  <c r="AE694" i="2"/>
  <c r="AI694" i="2"/>
  <c r="AE695" i="2"/>
  <c r="AI695" i="2"/>
  <c r="AE696" i="2"/>
  <c r="AI696" i="2"/>
  <c r="AE697" i="2"/>
  <c r="AI697" i="2"/>
  <c r="AE698" i="2"/>
  <c r="AI698" i="2"/>
  <c r="AE699" i="2"/>
  <c r="AI699" i="2"/>
  <c r="AE700" i="2"/>
  <c r="AI700" i="2"/>
  <c r="AE701" i="2"/>
  <c r="AI701" i="2"/>
  <c r="AE702" i="2"/>
  <c r="AI702" i="2"/>
  <c r="AE703" i="2"/>
  <c r="AI703" i="2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/>
  <c r="AI711" i="2"/>
  <c r="AE712" i="2"/>
  <c r="AI712" i="2" s="1"/>
  <c r="AI713" i="2"/>
  <c r="AC715" i="2"/>
  <c r="AD715" i="2"/>
  <c r="AG715" i="2"/>
  <c r="AH715" i="2"/>
  <c r="P676" i="2"/>
  <c r="P715" i="2"/>
  <c r="P675" i="2"/>
  <c r="S675" i="2" s="1"/>
  <c r="W675" i="2" s="1"/>
  <c r="P674" i="2"/>
  <c r="S674" i="2" s="1"/>
  <c r="P673" i="2"/>
  <c r="P672" i="2"/>
  <c r="S672" i="2"/>
  <c r="W672" i="2" s="1"/>
  <c r="O673" i="2"/>
  <c r="S673" i="2"/>
  <c r="W673" i="2" s="1"/>
  <c r="O674" i="2"/>
  <c r="O675" i="2" s="1"/>
  <c r="O676" i="2" s="1"/>
  <c r="S677" i="2"/>
  <c r="W677" i="2" s="1"/>
  <c r="S678" i="2"/>
  <c r="W678" i="2"/>
  <c r="S679" i="2"/>
  <c r="W679" i="2"/>
  <c r="S680" i="2"/>
  <c r="W680" i="2" s="1"/>
  <c r="S681" i="2"/>
  <c r="W681" i="2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 s="1"/>
  <c r="S689" i="2"/>
  <c r="W689" i="2"/>
  <c r="S690" i="2"/>
  <c r="W690" i="2"/>
  <c r="S691" i="2"/>
  <c r="W691" i="2" s="1"/>
  <c r="S692" i="2"/>
  <c r="W692" i="2" s="1"/>
  <c r="S693" i="2"/>
  <c r="W693" i="2" s="1"/>
  <c r="S694" i="2"/>
  <c r="W694" i="2" s="1"/>
  <c r="S695" i="2"/>
  <c r="W695" i="2"/>
  <c r="S696" i="2"/>
  <c r="W696" i="2" s="1"/>
  <c r="S697" i="2"/>
  <c r="W697" i="2"/>
  <c r="S698" i="2"/>
  <c r="W698" i="2"/>
  <c r="S699" i="2"/>
  <c r="W699" i="2"/>
  <c r="S700" i="2"/>
  <c r="W700" i="2" s="1"/>
  <c r="S701" i="2"/>
  <c r="W701" i="2" s="1"/>
  <c r="S702" i="2"/>
  <c r="W702" i="2"/>
  <c r="S703" i="2"/>
  <c r="W703" i="2"/>
  <c r="S704" i="2"/>
  <c r="W704" i="2"/>
  <c r="S705" i="2"/>
  <c r="W705" i="2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D691" i="2"/>
  <c r="D690" i="2"/>
  <c r="G690" i="2" s="1"/>
  <c r="K690" i="2" s="1"/>
  <c r="D689" i="2"/>
  <c r="G689" i="2" s="1"/>
  <c r="I689" i="2"/>
  <c r="D688" i="2"/>
  <c r="G688" i="2"/>
  <c r="K688" i="2" s="1"/>
  <c r="D687" i="2"/>
  <c r="D686" i="2"/>
  <c r="D685" i="2"/>
  <c r="D684" i="2"/>
  <c r="D683" i="2"/>
  <c r="D682" i="2"/>
  <c r="G682" i="2" s="1"/>
  <c r="K682" i="2" s="1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G672" i="2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G673" i="2"/>
  <c r="K673" i="2" s="1"/>
  <c r="G675" i="2"/>
  <c r="K675" i="2" s="1"/>
  <c r="G676" i="2"/>
  <c r="K676" i="2" s="1"/>
  <c r="G683" i="2"/>
  <c r="K683" i="2" s="1"/>
  <c r="G684" i="2"/>
  <c r="K684" i="2" s="1"/>
  <c r="G685" i="2"/>
  <c r="K685" i="2" s="1"/>
  <c r="G686" i="2"/>
  <c r="K686" i="2" s="1"/>
  <c r="G687" i="2"/>
  <c r="K687" i="2" s="1"/>
  <c r="G691" i="2"/>
  <c r="K691" i="2" s="1"/>
  <c r="G692" i="2"/>
  <c r="K692" i="2"/>
  <c r="G693" i="2"/>
  <c r="K693" i="2" s="1"/>
  <c r="G694" i="2"/>
  <c r="K694" i="2" s="1"/>
  <c r="G695" i="2"/>
  <c r="K695" i="2" s="1"/>
  <c r="G696" i="2"/>
  <c r="K696" i="2" s="1"/>
  <c r="G697" i="2"/>
  <c r="K697" i="2" s="1"/>
  <c r="G698" i="2"/>
  <c r="K698" i="2"/>
  <c r="G699" i="2"/>
  <c r="K699" i="2" s="1"/>
  <c r="K700" i="2"/>
  <c r="K701" i="2"/>
  <c r="K702" i="2"/>
  <c r="K703" i="2"/>
  <c r="K704" i="2"/>
  <c r="G705" i="2"/>
  <c r="K705" i="2"/>
  <c r="G712" i="2"/>
  <c r="K712" i="2"/>
  <c r="E715" i="2"/>
  <c r="F715" i="2"/>
  <c r="I715" i="2"/>
  <c r="J715" i="2"/>
  <c r="AI672" i="2" l="1"/>
  <c r="AI715" i="2" s="1"/>
  <c r="AE715" i="2"/>
  <c r="AB715" i="2"/>
  <c r="S676" i="2"/>
  <c r="W676" i="2" s="1"/>
  <c r="W674" i="2"/>
  <c r="W715" i="2" s="1"/>
  <c r="S715" i="2"/>
  <c r="K689" i="2"/>
  <c r="D715" i="2"/>
  <c r="K672" i="2"/>
  <c r="G674" i="2"/>
  <c r="K674" i="2" s="1"/>
  <c r="AH620" i="2"/>
  <c r="AB620" i="2"/>
  <c r="AB618" i="2"/>
  <c r="AG617" i="2"/>
  <c r="AG660" i="2" s="1"/>
  <c r="AB617" i="2"/>
  <c r="AB660" i="2" s="1"/>
  <c r="U620" i="2"/>
  <c r="P620" i="2"/>
  <c r="P619" i="2"/>
  <c r="P618" i="2"/>
  <c r="P617" i="2"/>
  <c r="S617" i="2" s="1"/>
  <c r="D642" i="2"/>
  <c r="G642" i="2" s="1"/>
  <c r="K642" i="2" s="1"/>
  <c r="D640" i="2"/>
  <c r="D639" i="2"/>
  <c r="J638" i="2"/>
  <c r="J660" i="2" s="1"/>
  <c r="D638" i="2"/>
  <c r="D637" i="2"/>
  <c r="G637" i="2" s="1"/>
  <c r="K637" i="2" s="1"/>
  <c r="D636" i="2"/>
  <c r="D635" i="2"/>
  <c r="D634" i="2"/>
  <c r="D633" i="2"/>
  <c r="D632" i="2"/>
  <c r="D631" i="2"/>
  <c r="G631" i="2" s="1"/>
  <c r="K631" i="2" s="1"/>
  <c r="D630" i="2"/>
  <c r="G630" i="2" s="1"/>
  <c r="K630" i="2" s="1"/>
  <c r="D629" i="2"/>
  <c r="D628" i="2"/>
  <c r="D627" i="2"/>
  <c r="D626" i="2"/>
  <c r="D625" i="2"/>
  <c r="G625" i="2" s="1"/>
  <c r="K625" i="2" s="1"/>
  <c r="D624" i="2"/>
  <c r="D623" i="2"/>
  <c r="D622" i="2"/>
  <c r="D621" i="2"/>
  <c r="D620" i="2"/>
  <c r="G620" i="2" s="1"/>
  <c r="K620" i="2" s="1"/>
  <c r="D619" i="2"/>
  <c r="D618" i="2"/>
  <c r="I617" i="2"/>
  <c r="D617" i="2"/>
  <c r="AE617" i="2"/>
  <c r="AA618" i="2"/>
  <c r="AE618" i="2"/>
  <c r="AI618" i="2" s="1"/>
  <c r="AA619" i="2"/>
  <c r="AA620" i="2" s="1"/>
  <c r="AE619" i="2"/>
  <c r="AI619" i="2" s="1"/>
  <c r="AE620" i="2"/>
  <c r="AE621" i="2"/>
  <c r="AI621" i="2" s="1"/>
  <c r="AE622" i="2"/>
  <c r="AI622" i="2" s="1"/>
  <c r="AE623" i="2"/>
  <c r="AI623" i="2"/>
  <c r="AE624" i="2"/>
  <c r="AI624" i="2" s="1"/>
  <c r="AE625" i="2"/>
  <c r="AI625" i="2" s="1"/>
  <c r="AE626" i="2"/>
  <c r="AI626" i="2" s="1"/>
  <c r="AE627" i="2"/>
  <c r="AI627" i="2"/>
  <c r="AE628" i="2"/>
  <c r="AI628" i="2" s="1"/>
  <c r="AE629" i="2"/>
  <c r="AI629" i="2" s="1"/>
  <c r="AE630" i="2"/>
  <c r="AI630" i="2" s="1"/>
  <c r="AE631" i="2"/>
  <c r="AI631" i="2"/>
  <c r="AE632" i="2"/>
  <c r="AI632" i="2" s="1"/>
  <c r="AE633" i="2"/>
  <c r="AI633" i="2"/>
  <c r="AE634" i="2"/>
  <c r="AI634" i="2"/>
  <c r="AE635" i="2"/>
  <c r="AI635" i="2"/>
  <c r="AE636" i="2"/>
  <c r="AI636" i="2"/>
  <c r="AE637" i="2"/>
  <c r="AI637" i="2" s="1"/>
  <c r="AE638" i="2"/>
  <c r="AI638" i="2"/>
  <c r="AE639" i="2"/>
  <c r="AI639" i="2"/>
  <c r="AE640" i="2"/>
  <c r="AI640" i="2" s="1"/>
  <c r="AE641" i="2"/>
  <c r="AI641" i="2"/>
  <c r="AE642" i="2"/>
  <c r="AI642" i="2"/>
  <c r="AE643" i="2"/>
  <c r="AI643" i="2"/>
  <c r="AE644" i="2"/>
  <c r="AI644" i="2"/>
  <c r="AE645" i="2"/>
  <c r="AI645" i="2" s="1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I660" i="2"/>
  <c r="F660" i="2"/>
  <c r="E660" i="2"/>
  <c r="G657" i="2"/>
  <c r="K657" i="2" s="1"/>
  <c r="G650" i="2"/>
  <c r="K650" i="2" s="1"/>
  <c r="K649" i="2"/>
  <c r="K648" i="2"/>
  <c r="K647" i="2"/>
  <c r="K646" i="2"/>
  <c r="K645" i="2"/>
  <c r="G644" i="2"/>
  <c r="K644" i="2" s="1"/>
  <c r="G643" i="2"/>
  <c r="K643" i="2" s="1"/>
  <c r="G641" i="2"/>
  <c r="K641" i="2" s="1"/>
  <c r="G640" i="2"/>
  <c r="K640" i="2" s="1"/>
  <c r="G639" i="2"/>
  <c r="K639" i="2" s="1"/>
  <c r="G638" i="2"/>
  <c r="G636" i="2"/>
  <c r="K636" i="2" s="1"/>
  <c r="G635" i="2"/>
  <c r="K635" i="2" s="1"/>
  <c r="G634" i="2"/>
  <c r="K634" i="2" s="1"/>
  <c r="G633" i="2"/>
  <c r="K633" i="2" s="1"/>
  <c r="G632" i="2"/>
  <c r="K632" i="2" s="1"/>
  <c r="G629" i="2"/>
  <c r="K629" i="2" s="1"/>
  <c r="G628" i="2"/>
  <c r="K628" i="2" s="1"/>
  <c r="G627" i="2"/>
  <c r="K627" i="2" s="1"/>
  <c r="G626" i="2"/>
  <c r="K626" i="2" s="1"/>
  <c r="G624" i="2"/>
  <c r="K624" i="2" s="1"/>
  <c r="G623" i="2"/>
  <c r="K623" i="2" s="1"/>
  <c r="G622" i="2"/>
  <c r="K622" i="2" s="1"/>
  <c r="G621" i="2"/>
  <c r="K621" i="2" s="1"/>
  <c r="G619" i="2"/>
  <c r="K619" i="2" s="1"/>
  <c r="G618" i="2"/>
  <c r="K618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O618" i="2"/>
  <c r="O619" i="2" s="1"/>
  <c r="O620" i="2" s="1"/>
  <c r="S618" i="2"/>
  <c r="W618" i="2" s="1"/>
  <c r="S619" i="2"/>
  <c r="W619" i="2" s="1"/>
  <c r="P660" i="2"/>
  <c r="S620" i="2"/>
  <c r="W620" i="2" s="1"/>
  <c r="V660" i="2"/>
  <c r="S621" i="2"/>
  <c r="W621" i="2"/>
  <c r="S622" i="2"/>
  <c r="W622" i="2" s="1"/>
  <c r="S623" i="2"/>
  <c r="W623" i="2" s="1"/>
  <c r="S624" i="2"/>
  <c r="W624" i="2" s="1"/>
  <c r="S625" i="2"/>
  <c r="W625" i="2" s="1"/>
  <c r="S626" i="2"/>
  <c r="W626" i="2"/>
  <c r="S627" i="2"/>
  <c r="W627" i="2" s="1"/>
  <c r="S628" i="2"/>
  <c r="W628" i="2" s="1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 s="1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 s="1"/>
  <c r="S645" i="2"/>
  <c r="W645" i="2"/>
  <c r="S646" i="2"/>
  <c r="W646" i="2"/>
  <c r="S647" i="2"/>
  <c r="W647" i="2" s="1"/>
  <c r="S648" i="2"/>
  <c r="W648" i="2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U660" i="2"/>
  <c r="G715" i="2" l="1"/>
  <c r="K715" i="2"/>
  <c r="AI620" i="2"/>
  <c r="K638" i="2"/>
  <c r="D660" i="2"/>
  <c r="AI617" i="2"/>
  <c r="AE660" i="2"/>
  <c r="G617" i="2"/>
  <c r="W617" i="2"/>
  <c r="W660" i="2" s="1"/>
  <c r="S660" i="2"/>
  <c r="AB574" i="2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660" i="2" l="1"/>
  <c r="G660" i="2"/>
  <c r="K617" i="2"/>
  <c r="K660" i="2" s="1"/>
  <c r="AI562" i="2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<sst xmlns="http://schemas.openxmlformats.org/spreadsheetml/2006/main" count="1066" uniqueCount="78">
  <si>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</si>
  <si>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</si>
  <si>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</si>
  <si>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</si>
  <si>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</si>
  <si>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</si>
  <si>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</si>
  <si>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</si>
  <si>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</si>
  <si>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</si>
  <si>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</si>
  <si>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</si>
  <si>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</si>
  <si>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</si>
  <si>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</si>
  <si>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</si>
  <si>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</si>
  <si>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</si>
  <si>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</si>
  <si>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</si>
  <si>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</si>
  <si>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</si>
  <si>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</si>
  <si>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</si>
  <si>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</si>
  <si>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</si>
  <si>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</si>
  <si>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</si>
  <si>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</si>
  <si>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</si>
  <si>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</si>
  <si>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</si>
  <si>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</si>
  <si>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</si>
  <si>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</si>
  <si>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</si>
  <si>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</si>
  <si>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</si>
  <si>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</si>
  <si>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</si>
  <si>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</si>
  <si>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</si>
  <si>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</si>
  <si>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</si>
  <si>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</si>
  <si>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</si>
  <si>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</si>
  <si>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</si>
  <si>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</si>
  <si>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</si>
  <si>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</si>
  <si>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</si>
  <si>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</si>
  <si>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</si>
  <si>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</si>
  <si>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</si>
  <si>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</si>
  <si>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</si>
  <si>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</si>
  <si>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</si>
  <si>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</si>
  <si>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</si>
  <si>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</si>
  <si>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</si>
  <si>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</si>
  <si>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</si>
  <si>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</si>
  <si>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</si>
  <si>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</si>
  <si>
    <t>AUGUST 16. 2025</t>
  </si>
  <si>
    <t>08/16/2025</t>
  </si>
  <si>
    <t>5201-5226/5140-5143/5163-5166</t>
  </si>
  <si>
    <t>AUGUST 18. 2025</t>
  </si>
  <si>
    <t>08/18/2025</t>
  </si>
  <si>
    <t>5227-5246/5144-5148/5167-5170</t>
  </si>
  <si>
    <t>AUGUST 19. 2025</t>
  </si>
  <si>
    <t>08/19/2025</t>
  </si>
  <si>
    <t>5247-5365/5251-5267/5171-5181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</si>
</sst>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22" zoomScaleNormal="100" workbookViewId="0">
      <selection activeCell="F29" sqref="F29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2" t="s">
        <v>38</v>
      </c>
      <c r="B6" s="112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44" t="s">
        <v>52</v>
      </c>
      <c r="D24" s="55" t="s">
        <v>52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 t="s">
        <v>71</v>
      </c>
      <c r="D25" s="16">
        <f t="shared" si="0"/>
        <v>883329</v>
      </c>
      <c r="F25" s="14">
        <v>199250.5</v>
      </c>
      <c r="G25" s="14">
        <v>267669.5</v>
      </c>
      <c r="H25" s="14">
        <v>416409</v>
      </c>
      <c r="I25" s="14"/>
      <c r="J25" s="17">
        <f t="shared" si="1"/>
        <v>883329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 t="s">
        <v>74</v>
      </c>
      <c r="D27" s="16">
        <f t="shared" si="0"/>
        <v>521757.5</v>
      </c>
      <c r="F27" s="14">
        <v>159865</v>
      </c>
      <c r="G27" s="14">
        <v>204362.5</v>
      </c>
      <c r="H27" s="14">
        <v>157530</v>
      </c>
      <c r="I27" s="14"/>
      <c r="J27" s="17">
        <f>F27+G27+H27</f>
        <v>521757.5</v>
      </c>
    </row>
    <row r="28" spans="1:10" x14ac:dyDescent="0.25">
      <c r="A28" s="10">
        <f t="shared" si="2"/>
        <v>19</v>
      </c>
      <c r="B28" s="43" t="s">
        <v>8</v>
      </c>
      <c r="C28" s="12" t="s">
        <v>77</v>
      </c>
      <c r="D28" s="16">
        <f t="shared" si="0"/>
        <v>505654</v>
      </c>
      <c r="F28" s="14">
        <v>133104</v>
      </c>
      <c r="G28" s="14">
        <v>197292</v>
      </c>
      <c r="H28" s="14">
        <v>175258</v>
      </c>
      <c r="I28" s="14"/>
      <c r="J28" s="17">
        <f t="shared" si="1"/>
        <v>505654</v>
      </c>
    </row>
    <row r="29" spans="1:10" x14ac:dyDescent="0.25">
      <c r="A29" s="10">
        <f t="shared" si="2"/>
        <v>20</v>
      </c>
      <c r="B29" s="56" t="s">
        <v>9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1" t="s">
        <v>31</v>
      </c>
      <c r="C30" s="12"/>
      <c r="D30" s="16">
        <f t="shared" si="0"/>
        <v>0</v>
      </c>
      <c r="F30" s="14"/>
      <c r="G30" s="14"/>
      <c r="H30" s="14"/>
      <c r="I30" s="14"/>
      <c r="J30" s="17">
        <f t="shared" si="1"/>
        <v>0</v>
      </c>
    </row>
    <row r="31" spans="1:10" x14ac:dyDescent="0.25">
      <c r="A31" s="10">
        <f t="shared" si="2"/>
        <v>22</v>
      </c>
      <c r="B31" s="43" t="s">
        <v>4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56" t="s">
        <v>5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8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3" t="s">
        <v>10</v>
      </c>
      <c r="B42" s="114"/>
      <c r="C42" s="115"/>
      <c r="D42" s="48">
        <f>SUM(D2:D39)</f>
        <v>6688515</v>
      </c>
      <c r="J42" s="49">
        <f>SUM(J10:J41)</f>
        <v>6688515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K722" zoomScale="85" zoomScaleNormal="85" workbookViewId="0">
      <selection activeCell="AE770" sqref="AE77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2" t="s">
        <v>18</v>
      </c>
      <c r="E10" s="122"/>
      <c r="F10" s="81"/>
      <c r="G10" s="27"/>
      <c r="I10" s="120" t="s">
        <v>19</v>
      </c>
      <c r="J10" s="121"/>
      <c r="K10" s="118" t="s">
        <v>20</v>
      </c>
      <c r="N10" s="25"/>
      <c r="O10" s="26"/>
      <c r="P10" s="122" t="s">
        <v>18</v>
      </c>
      <c r="Q10" s="122"/>
      <c r="R10" s="81"/>
      <c r="S10" s="27"/>
      <c r="U10" s="120" t="s">
        <v>19</v>
      </c>
      <c r="V10" s="121"/>
      <c r="W10" s="118" t="s">
        <v>20</v>
      </c>
      <c r="Z10" s="25"/>
      <c r="AA10" s="26"/>
      <c r="AB10" s="122" t="s">
        <v>18</v>
      </c>
      <c r="AC10" s="122"/>
      <c r="AD10" s="81"/>
      <c r="AE10" s="27"/>
      <c r="AG10" s="120" t="s">
        <v>19</v>
      </c>
      <c r="AH10" s="121"/>
      <c r="AI10" s="118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19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19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19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22" t="s">
        <v>18</v>
      </c>
      <c r="E65" s="122"/>
      <c r="F65" s="90"/>
      <c r="G65" s="27"/>
      <c r="I65" s="120" t="s">
        <v>19</v>
      </c>
      <c r="J65" s="121"/>
      <c r="K65" s="118" t="s">
        <v>20</v>
      </c>
      <c r="N65" s="25"/>
      <c r="O65" s="26"/>
      <c r="P65" s="122" t="s">
        <v>18</v>
      </c>
      <c r="Q65" s="122"/>
      <c r="R65" s="91"/>
      <c r="S65" s="27"/>
      <c r="U65" s="120" t="s">
        <v>19</v>
      </c>
      <c r="V65" s="121"/>
      <c r="W65" s="118" t="s">
        <v>20</v>
      </c>
      <c r="Z65" s="25"/>
      <c r="AA65" s="26"/>
      <c r="AB65" s="122" t="s">
        <v>18</v>
      </c>
      <c r="AC65" s="122"/>
      <c r="AD65" s="90"/>
      <c r="AE65" s="27"/>
      <c r="AG65" s="120" t="s">
        <v>19</v>
      </c>
      <c r="AH65" s="121"/>
      <c r="AI65" s="118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19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19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19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17"/>
      <c r="AO67" s="117"/>
      <c r="AP67" s="63"/>
      <c r="AQ67" s="62"/>
      <c r="AR67" s="117"/>
      <c r="AS67" s="117"/>
      <c r="AT67" s="116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16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2" t="s">
        <v>18</v>
      </c>
      <c r="E120" s="122"/>
      <c r="F120" s="92"/>
      <c r="G120" s="27"/>
      <c r="I120" s="120" t="s">
        <v>19</v>
      </c>
      <c r="J120" s="121"/>
      <c r="K120" s="118" t="s">
        <v>20</v>
      </c>
      <c r="N120" s="25"/>
      <c r="O120" s="26"/>
      <c r="P120" s="122" t="s">
        <v>18</v>
      </c>
      <c r="Q120" s="122"/>
      <c r="R120" s="92"/>
      <c r="S120" s="27"/>
      <c r="U120" s="120" t="s">
        <v>19</v>
      </c>
      <c r="V120" s="121"/>
      <c r="W120" s="118" t="s">
        <v>20</v>
      </c>
      <c r="Z120" s="25"/>
      <c r="AA120" s="26"/>
      <c r="AB120" s="122" t="s">
        <v>18</v>
      </c>
      <c r="AC120" s="122"/>
      <c r="AD120" s="92"/>
      <c r="AE120" s="27"/>
      <c r="AG120" s="120" t="s">
        <v>19</v>
      </c>
      <c r="AH120" s="121"/>
      <c r="AI120" s="118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19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19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19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2" t="s">
        <v>18</v>
      </c>
      <c r="E175" s="122"/>
      <c r="F175" s="93"/>
      <c r="G175" s="27"/>
      <c r="I175" s="120" t="s">
        <v>19</v>
      </c>
      <c r="J175" s="121"/>
      <c r="K175" s="118" t="s">
        <v>20</v>
      </c>
      <c r="N175" s="25"/>
      <c r="O175" s="26"/>
      <c r="P175" s="122" t="s">
        <v>18</v>
      </c>
      <c r="Q175" s="122"/>
      <c r="R175" s="94"/>
      <c r="S175" s="27"/>
      <c r="U175" s="120" t="s">
        <v>19</v>
      </c>
      <c r="V175" s="121"/>
      <c r="W175" s="118" t="s">
        <v>20</v>
      </c>
      <c r="Z175" s="25"/>
      <c r="AA175" s="26"/>
      <c r="AB175" s="122" t="s">
        <v>18</v>
      </c>
      <c r="AC175" s="122"/>
      <c r="AD175" s="93"/>
      <c r="AE175" s="27"/>
      <c r="AG175" s="120" t="s">
        <v>19</v>
      </c>
      <c r="AH175" s="121"/>
      <c r="AI175" s="118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19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19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19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17"/>
      <c r="AO181" s="117"/>
      <c r="AP181" s="63"/>
      <c r="AQ181" s="62"/>
      <c r="AR181" s="117"/>
      <c r="AS181" s="117"/>
      <c r="AT181" s="116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16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2" t="s">
        <v>18</v>
      </c>
      <c r="E230" s="122"/>
      <c r="F230" s="95"/>
      <c r="G230" s="27"/>
      <c r="I230" s="120" t="s">
        <v>19</v>
      </c>
      <c r="J230" s="121"/>
      <c r="K230" s="118" t="s">
        <v>20</v>
      </c>
      <c r="N230" s="25"/>
      <c r="O230" s="26"/>
      <c r="P230" s="122" t="s">
        <v>18</v>
      </c>
      <c r="Q230" s="122"/>
      <c r="R230" s="95"/>
      <c r="S230" s="27"/>
      <c r="U230" s="120" t="s">
        <v>19</v>
      </c>
      <c r="V230" s="121"/>
      <c r="W230" s="118" t="s">
        <v>20</v>
      </c>
      <c r="Z230" s="25"/>
      <c r="AA230" s="26"/>
      <c r="AB230" s="122" t="s">
        <v>18</v>
      </c>
      <c r="AC230" s="122"/>
      <c r="AD230" s="95"/>
      <c r="AE230" s="27"/>
      <c r="AG230" s="120" t="s">
        <v>19</v>
      </c>
      <c r="AH230" s="121"/>
      <c r="AI230" s="118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19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19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19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22" t="s">
        <v>18</v>
      </c>
      <c r="E285" s="122"/>
      <c r="F285" s="96"/>
      <c r="G285" s="27"/>
      <c r="I285" s="120" t="s">
        <v>19</v>
      </c>
      <c r="J285" s="121"/>
      <c r="K285" s="118" t="s">
        <v>20</v>
      </c>
      <c r="N285" s="25"/>
      <c r="O285" s="26"/>
      <c r="P285" s="122" t="s">
        <v>18</v>
      </c>
      <c r="Q285" s="122"/>
      <c r="R285" s="96"/>
      <c r="S285" s="27"/>
      <c r="U285" s="120" t="s">
        <v>19</v>
      </c>
      <c r="V285" s="121"/>
      <c r="W285" s="118" t="s">
        <v>20</v>
      </c>
      <c r="Z285" s="25"/>
      <c r="AA285" s="26"/>
      <c r="AB285" s="122" t="s">
        <v>18</v>
      </c>
      <c r="AC285" s="122"/>
      <c r="AD285" s="96"/>
      <c r="AE285" s="27"/>
      <c r="AG285" s="120" t="s">
        <v>19</v>
      </c>
      <c r="AH285" s="121"/>
      <c r="AI285" s="118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19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19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19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2" t="s">
        <v>18</v>
      </c>
      <c r="E340" s="122"/>
      <c r="F340" s="97"/>
      <c r="G340" s="27"/>
      <c r="I340" s="120" t="s">
        <v>19</v>
      </c>
      <c r="J340" s="121"/>
      <c r="K340" s="118" t="s">
        <v>20</v>
      </c>
      <c r="N340" s="25"/>
      <c r="O340" s="26"/>
      <c r="P340" s="122" t="s">
        <v>18</v>
      </c>
      <c r="Q340" s="122"/>
      <c r="R340" s="97"/>
      <c r="S340" s="27"/>
      <c r="U340" s="120" t="s">
        <v>19</v>
      </c>
      <c r="V340" s="121"/>
      <c r="W340" s="118" t="s">
        <v>20</v>
      </c>
      <c r="Z340" s="25"/>
      <c r="AA340" s="26"/>
      <c r="AB340" s="122" t="s">
        <v>18</v>
      </c>
      <c r="AC340" s="122"/>
      <c r="AD340" s="97"/>
      <c r="AE340" s="27"/>
      <c r="AG340" s="120" t="s">
        <v>19</v>
      </c>
      <c r="AH340" s="121"/>
      <c r="AI340" s="118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19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19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19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22" t="s">
        <v>18</v>
      </c>
      <c r="E395" s="122"/>
      <c r="F395" s="98"/>
      <c r="G395" s="27"/>
      <c r="I395" s="120" t="s">
        <v>19</v>
      </c>
      <c r="J395" s="121"/>
      <c r="K395" s="118" t="s">
        <v>20</v>
      </c>
      <c r="N395" s="25"/>
      <c r="O395" s="26"/>
      <c r="P395" s="122" t="s">
        <v>18</v>
      </c>
      <c r="Q395" s="122"/>
      <c r="R395" s="98"/>
      <c r="S395" s="27"/>
      <c r="U395" s="120" t="s">
        <v>19</v>
      </c>
      <c r="V395" s="121"/>
      <c r="W395" s="118" t="s">
        <v>20</v>
      </c>
      <c r="Z395" s="25"/>
      <c r="AA395" s="26"/>
      <c r="AB395" s="122" t="s">
        <v>18</v>
      </c>
      <c r="AC395" s="122"/>
      <c r="AD395" s="99"/>
      <c r="AE395" s="27"/>
      <c r="AG395" s="120" t="s">
        <v>19</v>
      </c>
      <c r="AH395" s="121"/>
      <c r="AI395" s="118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19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19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19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2" t="s">
        <v>18</v>
      </c>
      <c r="E450" s="122"/>
      <c r="F450" s="100"/>
      <c r="G450" s="27"/>
      <c r="I450" s="120" t="s">
        <v>19</v>
      </c>
      <c r="J450" s="121"/>
      <c r="K450" s="118" t="s">
        <v>20</v>
      </c>
      <c r="N450" s="25"/>
      <c r="O450" s="26"/>
      <c r="P450" s="122" t="s">
        <v>18</v>
      </c>
      <c r="Q450" s="122"/>
      <c r="R450" s="101"/>
      <c r="S450" s="27"/>
      <c r="U450" s="120" t="s">
        <v>19</v>
      </c>
      <c r="V450" s="121"/>
      <c r="W450" s="118" t="s">
        <v>20</v>
      </c>
      <c r="Z450" s="25"/>
      <c r="AA450" s="26"/>
      <c r="AB450" s="122" t="s">
        <v>18</v>
      </c>
      <c r="AC450" s="122"/>
      <c r="AD450" s="102"/>
      <c r="AE450" s="27"/>
      <c r="AG450" s="120" t="s">
        <v>19</v>
      </c>
      <c r="AH450" s="121"/>
      <c r="AI450" s="118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19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19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19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2" t="s">
        <v>18</v>
      </c>
      <c r="E505" s="122"/>
      <c r="F505" s="103"/>
      <c r="G505" s="27"/>
      <c r="I505" s="120" t="s">
        <v>19</v>
      </c>
      <c r="J505" s="121"/>
      <c r="K505" s="118" t="s">
        <v>20</v>
      </c>
      <c r="N505" s="25"/>
      <c r="O505" s="26"/>
      <c r="P505" s="122" t="s">
        <v>18</v>
      </c>
      <c r="Q505" s="122"/>
      <c r="R505" s="103"/>
      <c r="S505" s="27"/>
      <c r="U505" s="120" t="s">
        <v>19</v>
      </c>
      <c r="V505" s="121"/>
      <c r="W505" s="118" t="s">
        <v>20</v>
      </c>
      <c r="Z505" s="25"/>
      <c r="AA505" s="26"/>
      <c r="AB505" s="122" t="s">
        <v>18</v>
      </c>
      <c r="AC505" s="122"/>
      <c r="AD505" s="103"/>
      <c r="AE505" s="27"/>
      <c r="AG505" s="120" t="s">
        <v>19</v>
      </c>
      <c r="AH505" s="121"/>
      <c r="AI505" s="118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19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19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19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17"/>
      <c r="E560" s="117"/>
      <c r="F560" s="105"/>
      <c r="G560" s="105"/>
      <c r="H560" s="62"/>
      <c r="I560" s="117"/>
      <c r="J560" s="117"/>
      <c r="K560" s="116"/>
      <c r="N560" s="25"/>
      <c r="O560" s="26"/>
      <c r="P560" s="122" t="s">
        <v>18</v>
      </c>
      <c r="Q560" s="122"/>
      <c r="R560" s="106"/>
      <c r="S560" s="27"/>
      <c r="U560" s="120" t="s">
        <v>19</v>
      </c>
      <c r="V560" s="121"/>
      <c r="W560" s="118" t="s">
        <v>20</v>
      </c>
      <c r="Z560" s="25"/>
      <c r="AA560" s="26"/>
      <c r="AB560" s="122" t="s">
        <v>18</v>
      </c>
      <c r="AC560" s="122"/>
      <c r="AD560" s="106"/>
      <c r="AE560" s="27"/>
      <c r="AG560" s="120" t="s">
        <v>19</v>
      </c>
      <c r="AH560" s="121"/>
      <c r="AI560" s="118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16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19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19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76" si="174">SUM(P563:Q563)</f>
        <v>2512</v>
      </c>
      <c r="T563" s="12"/>
      <c r="U563" s="12"/>
      <c r="V563" s="12"/>
      <c r="W563" s="12">
        <f t="shared" ref="W563:W576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0" si="176">SUM(AB563:AC563)</f>
        <v>17940</v>
      </c>
      <c r="AF563" s="12"/>
      <c r="AG563" s="12"/>
      <c r="AH563" s="12"/>
      <c r="AI563" s="12">
        <f t="shared" ref="AI563:AI603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65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3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109" t="s">
        <v>52</v>
      </c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0" si="180">SUM(P578:Q578)</f>
        <v>0</v>
      </c>
      <c r="T578" s="12"/>
      <c r="U578" s="12"/>
      <c r="V578" s="12"/>
      <c r="W578" s="12">
        <f t="shared" ref="W578:W603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40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40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40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22" t="s">
        <v>18</v>
      </c>
      <c r="E615" s="122"/>
      <c r="F615" s="107"/>
      <c r="G615" s="27"/>
      <c r="I615" s="120" t="s">
        <v>19</v>
      </c>
      <c r="J615" s="121"/>
      <c r="K615" s="118" t="s">
        <v>20</v>
      </c>
      <c r="N615" s="25"/>
      <c r="O615" s="26"/>
      <c r="P615" s="122" t="s">
        <v>18</v>
      </c>
      <c r="Q615" s="122"/>
      <c r="R615" s="107"/>
      <c r="S615" s="27"/>
      <c r="U615" s="120" t="s">
        <v>19</v>
      </c>
      <c r="V615" s="121"/>
      <c r="W615" s="118" t="s">
        <v>20</v>
      </c>
      <c r="Z615" s="25"/>
      <c r="AA615" s="26"/>
      <c r="AB615" s="122" t="s">
        <v>18</v>
      </c>
      <c r="AC615" s="122"/>
      <c r="AD615" s="107"/>
      <c r="AE615" s="27"/>
      <c r="AG615" s="120" t="s">
        <v>19</v>
      </c>
      <c r="AH615" s="121"/>
      <c r="AI615" s="118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3" t="s">
        <v>23</v>
      </c>
      <c r="E616" s="82" t="s">
        <v>24</v>
      </c>
      <c r="F616" s="84" t="s">
        <v>36</v>
      </c>
      <c r="G616" s="84" t="s">
        <v>25</v>
      </c>
      <c r="I616" s="29" t="s">
        <v>26</v>
      </c>
      <c r="J616" s="29" t="s">
        <v>27</v>
      </c>
      <c r="K616" s="119"/>
      <c r="N616" s="28" t="s">
        <v>21</v>
      </c>
      <c r="O616" s="28" t="s">
        <v>22</v>
      </c>
      <c r="P616" s="83" t="s">
        <v>23</v>
      </c>
      <c r="Q616" s="84" t="s">
        <v>24</v>
      </c>
      <c r="R616" s="84" t="s">
        <v>36</v>
      </c>
      <c r="S616" s="84" t="s">
        <v>25</v>
      </c>
      <c r="U616" s="29" t="s">
        <v>26</v>
      </c>
      <c r="V616" s="29" t="s">
        <v>27</v>
      </c>
      <c r="W616" s="119"/>
      <c r="Z616" s="28" t="s">
        <v>21</v>
      </c>
      <c r="AA616" s="28" t="s">
        <v>22</v>
      </c>
      <c r="AB616" s="83" t="s">
        <v>23</v>
      </c>
      <c r="AC616" s="84" t="s">
        <v>24</v>
      </c>
      <c r="AD616" s="84" t="s">
        <v>36</v>
      </c>
      <c r="AE616" s="84" t="s">
        <v>25</v>
      </c>
      <c r="AG616" s="29" t="s">
        <v>26</v>
      </c>
      <c r="AH616" s="29" t="s">
        <v>27</v>
      </c>
      <c r="AI616" s="119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5201</v>
      </c>
      <c r="D617" s="32">
        <f>8764+1228+852+133</f>
        <v>10977</v>
      </c>
      <c r="E617" s="32"/>
      <c r="F617" s="32"/>
      <c r="G617" s="32">
        <f t="shared" ref="G617:G644" si="184">SUM(D617:E617)</f>
        <v>10977</v>
      </c>
      <c r="H617" s="12"/>
      <c r="I617" s="12">
        <f>20+27</f>
        <v>47</v>
      </c>
      <c r="J617" s="12"/>
      <c r="K617" s="12">
        <f t="shared" ref="K617:K650" si="185">SUM(G617:J617)</f>
        <v>11024</v>
      </c>
      <c r="M617" s="10">
        <v>1</v>
      </c>
      <c r="N617" s="30" t="s">
        <v>70</v>
      </c>
      <c r="O617" s="31">
        <v>5140</v>
      </c>
      <c r="P617" s="32">
        <f>1252+596+28.5</f>
        <v>1876.5</v>
      </c>
      <c r="Q617" s="32"/>
      <c r="R617" s="32"/>
      <c r="S617" s="32">
        <f>SUM(P617:Q617)</f>
        <v>1876.5</v>
      </c>
      <c r="T617" s="12"/>
      <c r="U617" s="12">
        <v>9</v>
      </c>
      <c r="V617" s="12"/>
      <c r="W617" s="12">
        <f>SUM(S617:V617)</f>
        <v>1885.5</v>
      </c>
      <c r="Y617" s="10">
        <v>1</v>
      </c>
      <c r="Z617" s="30" t="s">
        <v>70</v>
      </c>
      <c r="AA617" s="31">
        <v>5163</v>
      </c>
      <c r="AB617" s="32">
        <f>253530+12280+29800+10050+4351</f>
        <v>310011</v>
      </c>
      <c r="AC617" s="32">
        <v>-2994</v>
      </c>
      <c r="AD617" s="32"/>
      <c r="AE617" s="32">
        <f>SUM(AB617:AC617)</f>
        <v>307017</v>
      </c>
      <c r="AF617" s="12"/>
      <c r="AG617" s="12">
        <f>360+546</f>
        <v>906</v>
      </c>
      <c r="AH617" s="12"/>
      <c r="AI617" s="12">
        <f>SUM(AE617:AH617)</f>
        <v>307923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f>C617+1</f>
        <v>5202</v>
      </c>
      <c r="D618" s="32">
        <f>1252+1192+38</f>
        <v>2482</v>
      </c>
      <c r="E618" s="32"/>
      <c r="F618" s="32"/>
      <c r="G618" s="32">
        <f t="shared" si="184"/>
        <v>2482</v>
      </c>
      <c r="H618" s="12"/>
      <c r="I618" s="12"/>
      <c r="J618" s="12"/>
      <c r="K618" s="12">
        <f t="shared" si="185"/>
        <v>2482</v>
      </c>
      <c r="M618" s="10">
        <v>2</v>
      </c>
      <c r="N618" s="30" t="s">
        <v>70</v>
      </c>
      <c r="O618" s="31">
        <f>O617+1</f>
        <v>5141</v>
      </c>
      <c r="P618" s="32">
        <f>50080+3070+11920+852+832+6740</f>
        <v>73494</v>
      </c>
      <c r="Q618" s="32">
        <v>-936</v>
      </c>
      <c r="R618" s="32"/>
      <c r="S618" s="32">
        <f t="shared" ref="S618:S631" si="186">SUM(P618:Q618)</f>
        <v>72558</v>
      </c>
      <c r="T618" s="12"/>
      <c r="U618" s="12"/>
      <c r="V618" s="12"/>
      <c r="W618" s="12">
        <f t="shared" ref="W618:W631" si="187">SUM(S618:V618)</f>
        <v>72558</v>
      </c>
      <c r="Y618" s="10">
        <v>2</v>
      </c>
      <c r="Z618" s="30" t="s">
        <v>70</v>
      </c>
      <c r="AA618" s="31">
        <f>AA617+1</f>
        <v>5164</v>
      </c>
      <c r="AB618" s="32">
        <f>37560+1228+8940+458</f>
        <v>48186</v>
      </c>
      <c r="AC618" s="32">
        <v>-474</v>
      </c>
      <c r="AD618" s="32"/>
      <c r="AE618" s="32">
        <f t="shared" ref="AE618:AE655" si="188">SUM(AB618:AC618)</f>
        <v>47712</v>
      </c>
      <c r="AF618" s="12"/>
      <c r="AG618" s="12"/>
      <c r="AH618" s="12"/>
      <c r="AI618" s="12">
        <f t="shared" ref="AI618:AI658" si="189">SUM(AE618:AH618)</f>
        <v>47712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70</v>
      </c>
      <c r="C619" s="31">
        <f t="shared" ref="C619:C642" si="190">C618+1</f>
        <v>5203</v>
      </c>
      <c r="D619" s="33">
        <f>8138+1826+1192+9.5*15</f>
        <v>11298.5</v>
      </c>
      <c r="E619" s="33"/>
      <c r="F619" s="33"/>
      <c r="G619" s="33">
        <f t="shared" si="184"/>
        <v>11298.5</v>
      </c>
      <c r="H619" s="34"/>
      <c r="I619" s="34"/>
      <c r="J619" s="34"/>
      <c r="K619" s="34">
        <f t="shared" si="185"/>
        <v>11298.5</v>
      </c>
      <c r="M619" s="10">
        <v>3</v>
      </c>
      <c r="N619" s="30" t="s">
        <v>70</v>
      </c>
      <c r="O619" s="31">
        <f t="shared" ref="O619:O620" si="191">O618+1</f>
        <v>5142</v>
      </c>
      <c r="P619" s="32">
        <f>3756+1192+76</f>
        <v>5024</v>
      </c>
      <c r="Q619" s="32"/>
      <c r="R619" s="32"/>
      <c r="S619" s="32">
        <f t="shared" si="186"/>
        <v>5024</v>
      </c>
      <c r="T619" s="12"/>
      <c r="U619" s="12"/>
      <c r="V619" s="12"/>
      <c r="W619" s="12">
        <f t="shared" si="187"/>
        <v>5024</v>
      </c>
      <c r="Y619" s="10">
        <v>3</v>
      </c>
      <c r="Z619" s="30" t="s">
        <v>70</v>
      </c>
      <c r="AA619" s="31">
        <f t="shared" ref="AA619:AA620" si="192">AA618+1</f>
        <v>5165</v>
      </c>
      <c r="AB619" s="33"/>
      <c r="AC619" s="33"/>
      <c r="AD619" s="32"/>
      <c r="AE619" s="32">
        <f t="shared" si="188"/>
        <v>0</v>
      </c>
      <c r="AF619" s="12"/>
      <c r="AG619" s="12"/>
      <c r="AH619" s="12"/>
      <c r="AI619" s="12">
        <f t="shared" si="189"/>
        <v>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70</v>
      </c>
      <c r="C620" s="31">
        <f t="shared" si="190"/>
        <v>5204</v>
      </c>
      <c r="D620" s="32">
        <f>1252+614+19</f>
        <v>1885</v>
      </c>
      <c r="E620" s="32"/>
      <c r="F620" s="32"/>
      <c r="G620" s="32">
        <f t="shared" si="184"/>
        <v>1885</v>
      </c>
      <c r="H620" s="12"/>
      <c r="I620" s="12"/>
      <c r="J620" s="12"/>
      <c r="K620" s="12">
        <f t="shared" si="185"/>
        <v>1885</v>
      </c>
      <c r="M620" s="10">
        <v>4</v>
      </c>
      <c r="N620" s="30" t="s">
        <v>70</v>
      </c>
      <c r="O620" s="31">
        <f t="shared" si="191"/>
        <v>5143</v>
      </c>
      <c r="P620" s="32">
        <f>112680+12280+54236+2010+4160+3435+1300</f>
        <v>190101</v>
      </c>
      <c r="Q620" s="32">
        <v>-1890</v>
      </c>
      <c r="R620" s="32"/>
      <c r="S620" s="32">
        <f t="shared" si="186"/>
        <v>188211</v>
      </c>
      <c r="T620" s="12"/>
      <c r="U620" s="12">
        <f>390</f>
        <v>390</v>
      </c>
      <c r="V620" s="12">
        <v>-5883</v>
      </c>
      <c r="W620" s="12">
        <f t="shared" si="187"/>
        <v>182718</v>
      </c>
      <c r="Y620" s="10">
        <v>4</v>
      </c>
      <c r="Z620" s="30" t="s">
        <v>70</v>
      </c>
      <c r="AA620" s="31">
        <f t="shared" si="192"/>
        <v>5166</v>
      </c>
      <c r="AB620" s="32">
        <f>27544+4044+29800+916</f>
        <v>62304</v>
      </c>
      <c r="AC620" s="32">
        <v>-624</v>
      </c>
      <c r="AD620" s="32"/>
      <c r="AE620" s="32">
        <f t="shared" si="188"/>
        <v>61680</v>
      </c>
      <c r="AF620" s="12"/>
      <c r="AH620" s="12">
        <f>-13764+-546</f>
        <v>-14310</v>
      </c>
      <c r="AI620" s="12">
        <f t="shared" si="189"/>
        <v>47370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70</v>
      </c>
      <c r="C621" s="31">
        <f t="shared" si="190"/>
        <v>5205</v>
      </c>
      <c r="D621" s="32">
        <f>5008+1228+76</f>
        <v>6312</v>
      </c>
      <c r="E621" s="32"/>
      <c r="F621" s="32"/>
      <c r="G621" s="32">
        <f t="shared" si="184"/>
        <v>6312</v>
      </c>
      <c r="H621" s="12"/>
      <c r="I621" s="12">
        <v>5</v>
      </c>
      <c r="J621" s="12"/>
      <c r="K621" s="12">
        <f t="shared" si="185"/>
        <v>6317</v>
      </c>
      <c r="M621" s="10">
        <v>5</v>
      </c>
      <c r="N621" s="30"/>
      <c r="O621" s="11" t="s">
        <v>28</v>
      </c>
      <c r="P621" s="32"/>
      <c r="Q621" s="32"/>
      <c r="R621" s="32"/>
      <c r="S621" s="32">
        <f t="shared" si="186"/>
        <v>0</v>
      </c>
      <c r="T621" s="12"/>
      <c r="U621" s="12"/>
      <c r="V621" s="12"/>
      <c r="W621" s="12">
        <f t="shared" si="187"/>
        <v>0</v>
      </c>
      <c r="Y621" s="10">
        <v>5</v>
      </c>
      <c r="Z621" s="30"/>
      <c r="AA621" s="11" t="s">
        <v>28</v>
      </c>
      <c r="AB621" s="32"/>
      <c r="AC621" s="32"/>
      <c r="AD621" s="32"/>
      <c r="AE621" s="32">
        <f t="shared" si="188"/>
        <v>0</v>
      </c>
      <c r="AF621" s="12"/>
      <c r="AG621" s="12"/>
      <c r="AH621" s="12"/>
      <c r="AI621" s="12">
        <f t="shared" si="189"/>
        <v>0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70</v>
      </c>
      <c r="C622" s="31">
        <f t="shared" si="190"/>
        <v>5206</v>
      </c>
      <c r="D622" s="32">
        <f>1252+596+29</f>
        <v>1877</v>
      </c>
      <c r="E622" s="32"/>
      <c r="F622" s="32"/>
      <c r="G622" s="32">
        <f t="shared" si="184"/>
        <v>1877</v>
      </c>
      <c r="H622" s="12"/>
      <c r="I622" s="12"/>
      <c r="J622" s="12"/>
      <c r="K622" s="12">
        <f t="shared" si="185"/>
        <v>1877</v>
      </c>
      <c r="M622" s="10">
        <v>6</v>
      </c>
      <c r="N622" s="30"/>
      <c r="O622" s="31"/>
      <c r="P622" s="32"/>
      <c r="Q622" s="32"/>
      <c r="R622" s="32"/>
      <c r="S622" s="32">
        <f t="shared" si="186"/>
        <v>0</v>
      </c>
      <c r="T622" s="12"/>
      <c r="U622" s="12"/>
      <c r="V622" s="10"/>
      <c r="W622" s="12">
        <f t="shared" si="187"/>
        <v>0</v>
      </c>
      <c r="Y622" s="10">
        <v>6</v>
      </c>
      <c r="Z622" s="30"/>
      <c r="AA622" s="31"/>
      <c r="AB622" s="32"/>
      <c r="AC622" s="32"/>
      <c r="AD622" s="32"/>
      <c r="AE622" s="32">
        <f t="shared" si="188"/>
        <v>0</v>
      </c>
      <c r="AF622" s="12"/>
      <c r="AG622" s="12"/>
      <c r="AH622" s="10"/>
      <c r="AI622" s="12">
        <f t="shared" si="189"/>
        <v>0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70</v>
      </c>
      <c r="C623" s="31">
        <f t="shared" si="190"/>
        <v>5207</v>
      </c>
      <c r="D623" s="32">
        <f>1878+29</f>
        <v>1907</v>
      </c>
      <c r="E623" s="32"/>
      <c r="F623" s="32"/>
      <c r="G623" s="32">
        <f t="shared" si="184"/>
        <v>1907</v>
      </c>
      <c r="H623" s="12"/>
      <c r="I623" s="12"/>
      <c r="J623" s="12"/>
      <c r="K623" s="12">
        <f t="shared" si="185"/>
        <v>1907</v>
      </c>
      <c r="M623" s="10">
        <v>7</v>
      </c>
      <c r="N623" s="30"/>
      <c r="O623" s="31"/>
      <c r="P623" s="32"/>
      <c r="Q623" s="32"/>
      <c r="R623" s="32"/>
      <c r="S623" s="32">
        <f t="shared" si="186"/>
        <v>0</v>
      </c>
      <c r="T623" s="12"/>
      <c r="U623" s="12"/>
      <c r="V623" s="12"/>
      <c r="W623" s="12">
        <f t="shared" si="187"/>
        <v>0</v>
      </c>
      <c r="Y623" s="10">
        <v>7</v>
      </c>
      <c r="Z623" s="30"/>
      <c r="AA623" s="31"/>
      <c r="AB623" s="32"/>
      <c r="AC623" s="32"/>
      <c r="AD623" s="32"/>
      <c r="AE623" s="32">
        <f t="shared" si="188"/>
        <v>0</v>
      </c>
      <c r="AF623" s="12"/>
      <c r="AG623" s="58"/>
      <c r="AH623" s="12"/>
      <c r="AI623" s="12">
        <f t="shared" si="189"/>
        <v>0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70</v>
      </c>
      <c r="C624" s="31">
        <f t="shared" si="190"/>
        <v>5208</v>
      </c>
      <c r="D624" s="32">
        <f>1878+29+500</f>
        <v>2407</v>
      </c>
      <c r="E624" s="32"/>
      <c r="F624" s="32"/>
      <c r="G624" s="32">
        <f t="shared" si="184"/>
        <v>2407</v>
      </c>
      <c r="H624" s="12"/>
      <c r="I624" s="12"/>
      <c r="J624" s="12"/>
      <c r="K624" s="12">
        <f t="shared" si="185"/>
        <v>2407</v>
      </c>
      <c r="M624" s="10">
        <v>8</v>
      </c>
      <c r="N624" s="30"/>
      <c r="O624" s="31"/>
      <c r="P624" s="32"/>
      <c r="Q624" s="32"/>
      <c r="R624" s="32"/>
      <c r="S624" s="32">
        <f t="shared" si="186"/>
        <v>0</v>
      </c>
      <c r="T624" s="12"/>
      <c r="U624" s="12"/>
      <c r="V624" s="12"/>
      <c r="W624" s="12">
        <f t="shared" si="187"/>
        <v>0</v>
      </c>
      <c r="Y624" s="10">
        <v>8</v>
      </c>
      <c r="Z624" s="30"/>
      <c r="AA624" s="31"/>
      <c r="AB624" s="32"/>
      <c r="AC624" s="32"/>
      <c r="AE624" s="32">
        <f t="shared" si="188"/>
        <v>0</v>
      </c>
      <c r="AF624" s="12"/>
      <c r="AG624" s="12"/>
      <c r="AH624" s="12"/>
      <c r="AI624" s="12">
        <f t="shared" si="189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70</v>
      </c>
      <c r="C625" s="31">
        <f t="shared" si="190"/>
        <v>5209</v>
      </c>
      <c r="D625" s="32">
        <f>1878+29</f>
        <v>1907</v>
      </c>
      <c r="E625" s="32"/>
      <c r="F625" s="32"/>
      <c r="G625" s="32">
        <f t="shared" si="184"/>
        <v>1907</v>
      </c>
      <c r="H625" s="12"/>
      <c r="I625" s="12"/>
      <c r="J625" s="12"/>
      <c r="K625" s="12">
        <f t="shared" si="185"/>
        <v>1907</v>
      </c>
      <c r="M625" s="10">
        <v>9</v>
      </c>
      <c r="N625" s="30"/>
      <c r="O625" s="31"/>
      <c r="P625" s="32"/>
      <c r="Q625" s="32"/>
      <c r="R625" s="32"/>
      <c r="S625" s="32">
        <f t="shared" si="186"/>
        <v>0</v>
      </c>
      <c r="T625" s="12"/>
      <c r="U625" s="12"/>
      <c r="V625" s="12"/>
      <c r="W625" s="12">
        <f t="shared" si="187"/>
        <v>0</v>
      </c>
      <c r="Y625" s="10">
        <v>9</v>
      </c>
      <c r="Z625" s="30"/>
      <c r="AA625" s="31"/>
      <c r="AC625" s="32"/>
      <c r="AD625" s="32"/>
      <c r="AE625" s="32">
        <f t="shared" si="188"/>
        <v>0</v>
      </c>
      <c r="AF625" s="12"/>
      <c r="AH625" s="12"/>
      <c r="AI625" s="12">
        <f t="shared" si="189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70</v>
      </c>
      <c r="C626" s="31">
        <f t="shared" si="190"/>
        <v>5210</v>
      </c>
      <c r="D626" s="32">
        <f>626+596+19</f>
        <v>1241</v>
      </c>
      <c r="E626" s="32"/>
      <c r="F626" s="32"/>
      <c r="G626" s="32">
        <f t="shared" si="184"/>
        <v>1241</v>
      </c>
      <c r="H626" s="12"/>
      <c r="I626" s="12"/>
      <c r="J626" s="12"/>
      <c r="K626" s="12">
        <f t="shared" si="185"/>
        <v>1241</v>
      </c>
      <c r="M626" s="10">
        <v>10</v>
      </c>
      <c r="N626" s="30"/>
      <c r="O626" s="31"/>
      <c r="P626" s="32"/>
      <c r="Q626" s="32"/>
      <c r="R626" s="32"/>
      <c r="S626" s="32">
        <f t="shared" si="186"/>
        <v>0</v>
      </c>
      <c r="T626" s="12"/>
      <c r="U626" s="12"/>
      <c r="V626" s="12"/>
      <c r="W626" s="12">
        <f t="shared" si="187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88"/>
        <v>0</v>
      </c>
      <c r="AF626" s="12"/>
      <c r="AG626" s="12"/>
      <c r="AH626" s="12"/>
      <c r="AI626" s="12">
        <f t="shared" si="189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70</v>
      </c>
      <c r="C627" s="31">
        <f t="shared" si="190"/>
        <v>5211</v>
      </c>
      <c r="D627" s="32">
        <f>1252+19</f>
        <v>1271</v>
      </c>
      <c r="E627" s="32"/>
      <c r="F627" s="32"/>
      <c r="G627" s="32">
        <f t="shared" si="184"/>
        <v>1271</v>
      </c>
      <c r="H627" s="12"/>
      <c r="I627" s="12"/>
      <c r="J627" s="12"/>
      <c r="K627" s="12">
        <f t="shared" si="185"/>
        <v>1271</v>
      </c>
      <c r="M627" s="10">
        <v>11</v>
      </c>
      <c r="N627" s="30"/>
      <c r="O627" s="31"/>
      <c r="P627" s="32"/>
      <c r="Q627" s="32"/>
      <c r="R627" s="32"/>
      <c r="S627" s="32">
        <f t="shared" si="186"/>
        <v>0</v>
      </c>
      <c r="T627" s="12"/>
      <c r="U627" s="12"/>
      <c r="V627" s="12"/>
      <c r="W627" s="12">
        <f t="shared" si="187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88"/>
        <v>0</v>
      </c>
      <c r="AF627" s="12"/>
      <c r="AG627" s="12"/>
      <c r="AH627" s="12"/>
      <c r="AI627" s="12">
        <f t="shared" si="189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70</v>
      </c>
      <c r="C628" s="31">
        <f t="shared" si="190"/>
        <v>5212</v>
      </c>
      <c r="D628" s="32">
        <f>1878+29</f>
        <v>1907</v>
      </c>
      <c r="E628" s="32"/>
      <c r="F628" s="32"/>
      <c r="G628" s="32">
        <f t="shared" si="184"/>
        <v>1907</v>
      </c>
      <c r="H628" s="12"/>
      <c r="I628" s="12"/>
      <c r="J628" s="10"/>
      <c r="K628" s="12">
        <f t="shared" si="185"/>
        <v>1907</v>
      </c>
      <c r="M628" s="10">
        <v>12</v>
      </c>
      <c r="N628" s="30"/>
      <c r="O628" s="31"/>
      <c r="P628" s="32"/>
      <c r="Q628" s="32"/>
      <c r="R628" s="32"/>
      <c r="S628" s="32">
        <f t="shared" si="186"/>
        <v>0</v>
      </c>
      <c r="T628" s="12"/>
      <c r="U628" s="12"/>
      <c r="V628" s="12"/>
      <c r="W628" s="12">
        <f t="shared" si="187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88"/>
        <v>0</v>
      </c>
      <c r="AF628" s="12"/>
      <c r="AG628" s="12"/>
      <c r="AH628" s="12"/>
      <c r="AI628" s="12">
        <f t="shared" si="189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70</v>
      </c>
      <c r="C629" s="31">
        <f t="shared" si="190"/>
        <v>5213</v>
      </c>
      <c r="D629" s="32">
        <f>2504+38</f>
        <v>2542</v>
      </c>
      <c r="E629" s="32"/>
      <c r="F629" s="32"/>
      <c r="G629" s="32">
        <f t="shared" si="184"/>
        <v>2542</v>
      </c>
      <c r="H629" s="12"/>
      <c r="I629" s="12"/>
      <c r="J629" s="12"/>
      <c r="K629" s="12">
        <f t="shared" si="185"/>
        <v>2542</v>
      </c>
      <c r="M629" s="10">
        <v>13</v>
      </c>
      <c r="N629" s="30"/>
      <c r="O629" s="31"/>
      <c r="P629" s="32"/>
      <c r="Q629" s="32"/>
      <c r="R629" s="32"/>
      <c r="S629" s="32">
        <f t="shared" si="186"/>
        <v>0</v>
      </c>
      <c r="T629" s="12"/>
      <c r="U629" s="12"/>
      <c r="V629" s="12"/>
      <c r="W629" s="12">
        <f t="shared" si="187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88"/>
        <v>0</v>
      </c>
      <c r="AF629" s="12"/>
      <c r="AG629" s="12"/>
      <c r="AH629" s="12"/>
      <c r="AI629" s="12">
        <f t="shared" si="189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 t="s">
        <v>70</v>
      </c>
      <c r="C630" s="31">
        <f t="shared" si="190"/>
        <v>5214</v>
      </c>
      <c r="D630" s="32">
        <f>7512+1192+133</f>
        <v>8837</v>
      </c>
      <c r="E630" s="32"/>
      <c r="F630" s="32"/>
      <c r="G630" s="32">
        <f t="shared" si="184"/>
        <v>8837</v>
      </c>
      <c r="H630" s="12"/>
      <c r="I630" s="12"/>
      <c r="J630" s="12"/>
      <c r="K630" s="12">
        <f t="shared" si="185"/>
        <v>8837</v>
      </c>
      <c r="M630" s="10">
        <v>14</v>
      </c>
      <c r="N630" s="30"/>
      <c r="O630" s="31"/>
      <c r="P630" s="32"/>
      <c r="Q630" s="32"/>
      <c r="R630" s="32"/>
      <c r="S630" s="32">
        <f t="shared" si="186"/>
        <v>0</v>
      </c>
      <c r="T630" s="12"/>
      <c r="U630" s="12"/>
      <c r="V630" s="12"/>
      <c r="W630" s="12">
        <f t="shared" si="187"/>
        <v>0</v>
      </c>
      <c r="Y630" s="10">
        <v>14</v>
      </c>
      <c r="Z630" s="30"/>
      <c r="AB630" s="32"/>
      <c r="AC630" s="32"/>
      <c r="AD630" s="32"/>
      <c r="AE630" s="32">
        <f t="shared" si="188"/>
        <v>0</v>
      </c>
      <c r="AF630" s="12"/>
      <c r="AG630" s="12"/>
      <c r="AH630" s="12"/>
      <c r="AI630" s="12">
        <f t="shared" si="189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 t="s">
        <v>70</v>
      </c>
      <c r="C631" s="31">
        <f t="shared" si="190"/>
        <v>5215</v>
      </c>
      <c r="D631" s="32">
        <f>9390+1788+171</f>
        <v>11349</v>
      </c>
      <c r="E631" s="32"/>
      <c r="F631" s="32"/>
      <c r="G631" s="32">
        <f t="shared" si="184"/>
        <v>11349</v>
      </c>
      <c r="H631" s="12"/>
      <c r="I631" s="12"/>
      <c r="J631" s="12"/>
      <c r="K631" s="12">
        <f t="shared" si="185"/>
        <v>11349</v>
      </c>
      <c r="M631" s="10">
        <v>15</v>
      </c>
      <c r="N631" s="30"/>
      <c r="O631" s="31"/>
      <c r="P631" s="32"/>
      <c r="R631" s="32"/>
      <c r="S631" s="32">
        <f t="shared" si="186"/>
        <v>0</v>
      </c>
      <c r="T631" s="12"/>
      <c r="U631" s="12"/>
      <c r="W631" s="12">
        <f t="shared" si="187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88"/>
        <v>0</v>
      </c>
      <c r="AF631" s="12"/>
      <c r="AG631" s="12"/>
      <c r="AH631" s="12"/>
      <c r="AI631" s="12">
        <f t="shared" si="189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 t="s">
        <v>70</v>
      </c>
      <c r="C632" s="31">
        <f t="shared" si="190"/>
        <v>5216</v>
      </c>
      <c r="D632" s="32">
        <f>1252+19</f>
        <v>1271</v>
      </c>
      <c r="E632" s="32"/>
      <c r="F632" s="32"/>
      <c r="G632" s="32">
        <f t="shared" si="184"/>
        <v>1271</v>
      </c>
      <c r="H632" s="12"/>
      <c r="I632" s="12"/>
      <c r="J632" s="12"/>
      <c r="K632" s="12">
        <f t="shared" si="185"/>
        <v>1271</v>
      </c>
      <c r="M632" s="10">
        <v>16</v>
      </c>
      <c r="N632" s="30"/>
      <c r="O632" s="31"/>
      <c r="P632" s="32"/>
      <c r="Q632" s="32"/>
      <c r="R632" s="32"/>
      <c r="S632" s="32">
        <f>SUM(P632:Q632)</f>
        <v>0</v>
      </c>
      <c r="T632" s="12"/>
      <c r="U632" s="12"/>
      <c r="V632" s="12"/>
      <c r="W632" s="12">
        <f>SUM(S632:V632)</f>
        <v>0</v>
      </c>
      <c r="Y632" s="10">
        <v>16</v>
      </c>
      <c r="Z632" s="30"/>
      <c r="AB632" s="32"/>
      <c r="AC632" s="32"/>
      <c r="AD632" s="32"/>
      <c r="AE632" s="32">
        <f t="shared" si="188"/>
        <v>0</v>
      </c>
      <c r="AF632" s="12"/>
      <c r="AG632" s="12"/>
      <c r="AH632" s="12"/>
      <c r="AI632" s="12">
        <f t="shared" si="189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 t="s">
        <v>70</v>
      </c>
      <c r="C633" s="31">
        <f t="shared" si="190"/>
        <v>5217</v>
      </c>
      <c r="D633" s="32">
        <f>6886+674</f>
        <v>7560</v>
      </c>
      <c r="E633" s="32"/>
      <c r="F633" s="32"/>
      <c r="G633" s="32">
        <f t="shared" si="184"/>
        <v>7560</v>
      </c>
      <c r="H633" s="12"/>
      <c r="I633" s="12"/>
      <c r="J633" s="12"/>
      <c r="K633" s="12">
        <f t="shared" si="185"/>
        <v>7560</v>
      </c>
      <c r="M633" s="10">
        <v>17</v>
      </c>
      <c r="N633" s="30"/>
      <c r="P633" s="35"/>
      <c r="Q633" s="32"/>
      <c r="R633" s="32"/>
      <c r="S633" s="32">
        <f t="shared" ref="S633:S655" si="193">SUM(P633:Q633)</f>
        <v>0</v>
      </c>
      <c r="T633" s="12"/>
      <c r="U633" s="12"/>
      <c r="V633" s="12"/>
      <c r="W633" s="12">
        <f t="shared" ref="W633:W658" si="194">SUM(S633:V633)</f>
        <v>0</v>
      </c>
      <c r="Y633" s="10">
        <v>17</v>
      </c>
      <c r="Z633" s="30"/>
      <c r="AA633" s="31"/>
      <c r="AB633" s="35"/>
      <c r="AC633" s="32"/>
      <c r="AD633" s="32"/>
      <c r="AE633" s="32">
        <f t="shared" si="188"/>
        <v>0</v>
      </c>
      <c r="AF633" s="12"/>
      <c r="AG633" s="12"/>
      <c r="AH633" s="12"/>
      <c r="AI633" s="12">
        <f t="shared" si="189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 t="s">
        <v>70</v>
      </c>
      <c r="C634" s="31">
        <f t="shared" si="190"/>
        <v>5218</v>
      </c>
      <c r="D634" s="32">
        <f>4382+67</f>
        <v>4449</v>
      </c>
      <c r="E634" s="32"/>
      <c r="F634" s="32"/>
      <c r="G634" s="32">
        <f t="shared" si="184"/>
        <v>4449</v>
      </c>
      <c r="H634" s="12"/>
      <c r="I634" s="12">
        <v>2</v>
      </c>
      <c r="J634" s="12"/>
      <c r="K634" s="12">
        <f t="shared" si="185"/>
        <v>4451</v>
      </c>
      <c r="M634" s="10">
        <v>18</v>
      </c>
      <c r="N634" s="30"/>
      <c r="O634" s="31"/>
      <c r="P634" s="32"/>
      <c r="Q634" s="32"/>
      <c r="R634" s="32"/>
      <c r="S634" s="32">
        <f t="shared" si="193"/>
        <v>0</v>
      </c>
      <c r="T634" s="12"/>
      <c r="U634" s="12"/>
      <c r="V634" s="12"/>
      <c r="W634" s="12">
        <f t="shared" si="194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88"/>
        <v>0</v>
      </c>
      <c r="AF634" s="12"/>
      <c r="AG634" s="12"/>
      <c r="AH634" s="12"/>
      <c r="AI634" s="12">
        <f t="shared" si="189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 t="s">
        <v>70</v>
      </c>
      <c r="C635" s="31">
        <f t="shared" si="190"/>
        <v>5219</v>
      </c>
      <c r="D635" s="32">
        <f>3130+48</f>
        <v>3178</v>
      </c>
      <c r="E635" s="32"/>
      <c r="F635" s="32"/>
      <c r="G635" s="32">
        <f t="shared" si="184"/>
        <v>3178</v>
      </c>
      <c r="H635" s="12"/>
      <c r="I635" s="12"/>
      <c r="J635" s="12"/>
      <c r="K635" s="12">
        <f t="shared" si="185"/>
        <v>3178</v>
      </c>
      <c r="M635" s="10">
        <v>19</v>
      </c>
      <c r="N635" s="30"/>
      <c r="O635" s="31"/>
      <c r="P635" s="32"/>
      <c r="Q635" s="32"/>
      <c r="R635" s="32"/>
      <c r="S635" s="32">
        <f t="shared" si="193"/>
        <v>0</v>
      </c>
      <c r="T635" s="12"/>
      <c r="U635" s="12"/>
      <c r="V635" s="12"/>
      <c r="W635" s="12">
        <f t="shared" si="194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88"/>
        <v>0</v>
      </c>
      <c r="AF635" s="12"/>
      <c r="AG635" s="12"/>
      <c r="AH635" s="12"/>
      <c r="AI635" s="12">
        <f t="shared" si="189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 t="s">
        <v>70</v>
      </c>
      <c r="C636" s="31">
        <f t="shared" si="190"/>
        <v>5220</v>
      </c>
      <c r="D636" s="32">
        <f>6260+614+596+832+105+500</f>
        <v>8907</v>
      </c>
      <c r="E636" s="32"/>
      <c r="F636" s="32"/>
      <c r="G636" s="32">
        <f t="shared" si="184"/>
        <v>8907</v>
      </c>
      <c r="H636" s="12"/>
      <c r="I636" s="12"/>
      <c r="J636" s="12"/>
      <c r="K636" s="12">
        <f t="shared" si="185"/>
        <v>8907</v>
      </c>
      <c r="M636" s="10">
        <v>20</v>
      </c>
      <c r="N636" s="30"/>
      <c r="O636" s="31"/>
      <c r="P636" s="32"/>
      <c r="Q636" s="32"/>
      <c r="R636" s="32"/>
      <c r="S636" s="32">
        <f t="shared" si="193"/>
        <v>0</v>
      </c>
      <c r="T636" s="12"/>
      <c r="U636" s="12"/>
      <c r="V636" s="12"/>
      <c r="W636" s="12">
        <f t="shared" si="194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88"/>
        <v>0</v>
      </c>
      <c r="AF636" s="12"/>
      <c r="AG636" s="12"/>
      <c r="AH636" s="12"/>
      <c r="AI636" s="12">
        <f t="shared" si="189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 t="s">
        <v>70</v>
      </c>
      <c r="C637" s="31">
        <f t="shared" si="190"/>
        <v>5221</v>
      </c>
      <c r="D637" s="32">
        <f>15024+5960+229</f>
        <v>21213</v>
      </c>
      <c r="E637" s="32"/>
      <c r="F637" s="32"/>
      <c r="G637" s="32">
        <f t="shared" si="184"/>
        <v>21213</v>
      </c>
      <c r="H637" s="10"/>
      <c r="I637" s="10"/>
      <c r="J637" s="10"/>
      <c r="K637" s="12">
        <f t="shared" si="185"/>
        <v>21213</v>
      </c>
      <c r="M637" s="10">
        <v>21</v>
      </c>
      <c r="N637" s="30"/>
      <c r="P637" s="46"/>
      <c r="Q637" s="31"/>
      <c r="R637" s="31"/>
      <c r="S637" s="32">
        <f t="shared" si="193"/>
        <v>0</v>
      </c>
      <c r="T637" s="10"/>
      <c r="U637" s="10"/>
      <c r="V637" s="10"/>
      <c r="W637" s="12">
        <f t="shared" si="194"/>
        <v>0</v>
      </c>
      <c r="Y637" s="10">
        <v>21</v>
      </c>
      <c r="Z637" s="30"/>
      <c r="AA637" s="11"/>
      <c r="AB637" s="46"/>
      <c r="AC637" s="31"/>
      <c r="AD637" s="31"/>
      <c r="AE637" s="32">
        <f t="shared" si="188"/>
        <v>0</v>
      </c>
      <c r="AF637" s="10"/>
      <c r="AG637" s="10"/>
      <c r="AH637" s="10"/>
      <c r="AI637" s="12">
        <f t="shared" si="189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 t="s">
        <v>70</v>
      </c>
      <c r="C638" s="31">
        <f t="shared" si="190"/>
        <v>5222</v>
      </c>
      <c r="D638" s="32">
        <f>50080+614+1192+687</f>
        <v>52573</v>
      </c>
      <c r="E638" s="32"/>
      <c r="F638" s="32"/>
      <c r="G638" s="32">
        <f t="shared" si="184"/>
        <v>52573</v>
      </c>
      <c r="H638" s="10"/>
      <c r="I638" s="10">
        <v>156</v>
      </c>
      <c r="J638" s="10">
        <f>-42+-26</f>
        <v>-68</v>
      </c>
      <c r="K638" s="12">
        <f t="shared" si="185"/>
        <v>52661</v>
      </c>
      <c r="M638" s="10">
        <v>22</v>
      </c>
      <c r="N638" s="30"/>
      <c r="O638" s="31"/>
      <c r="P638" s="45"/>
      <c r="Q638" s="31"/>
      <c r="R638" s="31"/>
      <c r="S638" s="32">
        <f t="shared" si="193"/>
        <v>0</v>
      </c>
      <c r="T638" s="10"/>
      <c r="U638" s="10"/>
      <c r="V638" s="10"/>
      <c r="W638" s="12">
        <f t="shared" si="194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88"/>
        <v>0</v>
      </c>
      <c r="AF638" s="10"/>
      <c r="AG638" s="10"/>
      <c r="AH638" s="10"/>
      <c r="AI638" s="12">
        <f t="shared" si="189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 t="s">
        <v>70</v>
      </c>
      <c r="C639" s="31">
        <f t="shared" si="190"/>
        <v>5223</v>
      </c>
      <c r="D639" s="32">
        <f>1878+29</f>
        <v>1907</v>
      </c>
      <c r="E639" s="32"/>
      <c r="F639" s="32"/>
      <c r="G639" s="32">
        <f t="shared" si="184"/>
        <v>1907</v>
      </c>
      <c r="H639" s="10"/>
      <c r="I639" s="10"/>
      <c r="J639" s="12"/>
      <c r="K639" s="12">
        <f t="shared" si="185"/>
        <v>1907</v>
      </c>
      <c r="M639" s="10">
        <v>23</v>
      </c>
      <c r="N639" s="30"/>
      <c r="O639" s="31"/>
      <c r="P639" s="47"/>
      <c r="Q639" s="31"/>
      <c r="R639" s="31"/>
      <c r="S639" s="32">
        <f t="shared" si="193"/>
        <v>0</v>
      </c>
      <c r="T639" s="10"/>
      <c r="U639" s="10"/>
      <c r="V639" s="10"/>
      <c r="W639" s="12">
        <f t="shared" si="194"/>
        <v>0</v>
      </c>
      <c r="Y639" s="10">
        <v>23</v>
      </c>
      <c r="Z639" s="30"/>
      <c r="AA639" s="31"/>
      <c r="AB639" s="47"/>
      <c r="AE639" s="32">
        <f t="shared" si="188"/>
        <v>0</v>
      </c>
      <c r="AF639" s="10"/>
      <c r="AG639" s="10"/>
      <c r="AH639" s="10"/>
      <c r="AI639" s="12">
        <f t="shared" si="189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 t="s">
        <v>70</v>
      </c>
      <c r="C640" s="31">
        <f t="shared" si="190"/>
        <v>5224</v>
      </c>
      <c r="D640" s="32">
        <f>6260+95</f>
        <v>6355</v>
      </c>
      <c r="E640" s="32"/>
      <c r="F640" s="32"/>
      <c r="G640" s="32">
        <f t="shared" si="184"/>
        <v>6355</v>
      </c>
      <c r="H640" s="10"/>
      <c r="I640" s="10">
        <v>15</v>
      </c>
      <c r="J640" s="10"/>
      <c r="K640" s="12">
        <f t="shared" si="185"/>
        <v>6370</v>
      </c>
      <c r="M640" s="10">
        <v>24</v>
      </c>
      <c r="N640" s="30"/>
      <c r="O640" s="31"/>
      <c r="P640" s="47"/>
      <c r="Q640" s="31"/>
      <c r="R640" s="31"/>
      <c r="S640" s="32">
        <f t="shared" si="193"/>
        <v>0</v>
      </c>
      <c r="T640" s="10"/>
      <c r="U640" s="10"/>
      <c r="V640" s="10"/>
      <c r="W640" s="12">
        <f t="shared" si="194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88"/>
        <v>0</v>
      </c>
      <c r="AF640" s="10"/>
      <c r="AG640" s="10"/>
      <c r="AH640" s="10"/>
      <c r="AI640" s="12">
        <f t="shared" si="189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 t="s">
        <v>70</v>
      </c>
      <c r="C641" s="31">
        <f t="shared" si="190"/>
        <v>5225</v>
      </c>
      <c r="D641" s="32"/>
      <c r="E641" s="32"/>
      <c r="F641" s="32"/>
      <c r="G641" s="32">
        <f t="shared" si="184"/>
        <v>0</v>
      </c>
      <c r="H641" s="10"/>
      <c r="I641" s="10"/>
      <c r="J641" s="10"/>
      <c r="K641" s="12">
        <f t="shared" si="185"/>
        <v>0</v>
      </c>
      <c r="M641" s="10">
        <v>25</v>
      </c>
      <c r="N641" s="30"/>
      <c r="O641" s="31"/>
      <c r="P641" s="47"/>
      <c r="Q641" s="31"/>
      <c r="R641" s="31"/>
      <c r="S641" s="32">
        <f t="shared" si="193"/>
        <v>0</v>
      </c>
      <c r="T641" s="10"/>
      <c r="U641" s="10"/>
      <c r="V641" s="10"/>
      <c r="W641" s="12">
        <f t="shared" si="194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88"/>
        <v>0</v>
      </c>
      <c r="AF641" s="10"/>
      <c r="AG641" s="10"/>
      <c r="AH641" s="10"/>
      <c r="AI641" s="12">
        <f t="shared" si="189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 t="s">
        <v>70</v>
      </c>
      <c r="C642" s="31">
        <f t="shared" si="190"/>
        <v>5226</v>
      </c>
      <c r="D642" s="32">
        <f>18260+1704+2010+1664</f>
        <v>23638</v>
      </c>
      <c r="E642" s="32"/>
      <c r="F642" s="32"/>
      <c r="G642" s="32">
        <f t="shared" si="184"/>
        <v>23638</v>
      </c>
      <c r="H642" s="10"/>
      <c r="I642" s="10"/>
      <c r="J642" s="10"/>
      <c r="K642" s="12">
        <f t="shared" si="185"/>
        <v>23638</v>
      </c>
      <c r="M642" s="10">
        <v>26</v>
      </c>
      <c r="N642" s="30"/>
      <c r="O642" s="31"/>
      <c r="P642" s="47"/>
      <c r="Q642" s="31"/>
      <c r="R642" s="31"/>
      <c r="S642" s="32">
        <f t="shared" si="193"/>
        <v>0</v>
      </c>
      <c r="T642" s="10"/>
      <c r="U642" s="10"/>
      <c r="V642" s="10"/>
      <c r="W642" s="12">
        <f t="shared" si="194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88"/>
        <v>0</v>
      </c>
      <c r="AF642" s="10"/>
      <c r="AG642" s="10"/>
      <c r="AH642" s="10"/>
      <c r="AI642" s="12">
        <f t="shared" si="189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11" t="s">
        <v>28</v>
      </c>
      <c r="D643" s="32"/>
      <c r="E643" s="32"/>
      <c r="F643" s="32"/>
      <c r="G643" s="32">
        <f t="shared" si="184"/>
        <v>0</v>
      </c>
      <c r="H643" s="10"/>
      <c r="I643" s="10"/>
      <c r="J643" s="10"/>
      <c r="K643" s="12">
        <f t="shared" si="185"/>
        <v>0</v>
      </c>
      <c r="M643" s="10">
        <v>27</v>
      </c>
      <c r="N643" s="30"/>
      <c r="O643" s="31"/>
      <c r="P643" s="47"/>
      <c r="Q643" s="31"/>
      <c r="R643" s="31"/>
      <c r="S643" s="32">
        <f t="shared" si="193"/>
        <v>0</v>
      </c>
      <c r="T643" s="10"/>
      <c r="U643" s="10"/>
      <c r="V643" s="10"/>
      <c r="W643" s="12">
        <f t="shared" si="194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88"/>
        <v>0</v>
      </c>
      <c r="AF643" s="10"/>
      <c r="AG643" s="10"/>
      <c r="AH643" s="10"/>
      <c r="AI643" s="12">
        <f t="shared" si="189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84"/>
        <v>0</v>
      </c>
      <c r="H644" s="10"/>
      <c r="I644" s="10"/>
      <c r="J644" s="10"/>
      <c r="K644" s="12">
        <f t="shared" si="185"/>
        <v>0</v>
      </c>
      <c r="M644" s="10">
        <v>28</v>
      </c>
      <c r="N644" s="30"/>
      <c r="O644" s="31"/>
      <c r="P644" s="47"/>
      <c r="Q644" s="31"/>
      <c r="R644" s="31"/>
      <c r="S644" s="32">
        <f t="shared" si="193"/>
        <v>0</v>
      </c>
      <c r="T644" s="10"/>
      <c r="U644" s="10"/>
      <c r="V644" s="10"/>
      <c r="W644" s="12">
        <f t="shared" si="194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88"/>
        <v>0</v>
      </c>
      <c r="AF644" s="10"/>
      <c r="AG644" s="10"/>
      <c r="AH644" s="10"/>
      <c r="AI644" s="12">
        <f t="shared" si="189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D645" s="32"/>
      <c r="E645" s="32"/>
      <c r="F645" s="32"/>
      <c r="G645" s="32"/>
      <c r="H645" s="10"/>
      <c r="I645" s="10"/>
      <c r="J645" s="10"/>
      <c r="K645" s="12">
        <f t="shared" si="185"/>
        <v>0</v>
      </c>
      <c r="M645" s="10">
        <v>29</v>
      </c>
      <c r="N645" s="30"/>
      <c r="O645" s="31"/>
      <c r="P645" s="47"/>
      <c r="Q645" s="31"/>
      <c r="R645" s="31"/>
      <c r="S645" s="32">
        <f t="shared" si="193"/>
        <v>0</v>
      </c>
      <c r="T645" s="10"/>
      <c r="U645" s="10"/>
      <c r="V645" s="10"/>
      <c r="W645" s="12">
        <f t="shared" si="194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88"/>
        <v>0</v>
      </c>
      <c r="AF645" s="10"/>
      <c r="AG645" s="10"/>
      <c r="AH645" s="10"/>
      <c r="AI645" s="12">
        <f t="shared" si="189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/>
      <c r="H646" s="10"/>
      <c r="I646" s="10"/>
      <c r="J646" s="10"/>
      <c r="K646" s="12">
        <f t="shared" si="185"/>
        <v>0</v>
      </c>
      <c r="M646" s="10">
        <v>30</v>
      </c>
      <c r="N646" s="30"/>
      <c r="O646" s="31"/>
      <c r="P646" s="47"/>
      <c r="Q646" s="31"/>
      <c r="R646" s="31"/>
      <c r="S646" s="32">
        <f t="shared" si="193"/>
        <v>0</v>
      </c>
      <c r="T646" s="10"/>
      <c r="U646" s="10"/>
      <c r="V646" s="10"/>
      <c r="W646" s="12">
        <f t="shared" si="194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88"/>
        <v>0</v>
      </c>
      <c r="AF646" s="10"/>
      <c r="AG646" s="10"/>
      <c r="AH646" s="10"/>
      <c r="AI646" s="12">
        <f t="shared" si="189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/>
      <c r="H647" s="10"/>
      <c r="I647" s="10"/>
      <c r="J647" s="10"/>
      <c r="K647" s="12">
        <f t="shared" si="185"/>
        <v>0</v>
      </c>
      <c r="M647" s="10">
        <v>31</v>
      </c>
      <c r="N647" s="30"/>
      <c r="P647" s="47"/>
      <c r="Q647" s="31"/>
      <c r="R647" s="31"/>
      <c r="S647" s="32">
        <f t="shared" si="193"/>
        <v>0</v>
      </c>
      <c r="T647" s="10"/>
      <c r="U647" s="10"/>
      <c r="V647" s="10"/>
      <c r="W647" s="12">
        <f t="shared" si="194"/>
        <v>0</v>
      </c>
      <c r="Y647" s="10">
        <v>31</v>
      </c>
      <c r="Z647" s="30"/>
      <c r="AB647" s="47"/>
      <c r="AC647" s="31"/>
      <c r="AD647" s="31"/>
      <c r="AE647" s="32">
        <f t="shared" si="188"/>
        <v>0</v>
      </c>
      <c r="AF647" s="10"/>
      <c r="AG647" s="10"/>
      <c r="AH647" s="10"/>
      <c r="AI647" s="12">
        <f t="shared" si="189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/>
      <c r="H648" s="10"/>
      <c r="I648" s="10"/>
      <c r="J648" s="10"/>
      <c r="K648" s="12">
        <f t="shared" si="185"/>
        <v>0</v>
      </c>
      <c r="M648" s="10">
        <v>32</v>
      </c>
      <c r="N648" s="30"/>
      <c r="O648" s="31"/>
      <c r="P648" s="47"/>
      <c r="Q648" s="31"/>
      <c r="R648" s="31"/>
      <c r="S648" s="32">
        <f t="shared" si="193"/>
        <v>0</v>
      </c>
      <c r="T648" s="10"/>
      <c r="U648" s="10"/>
      <c r="V648" s="10"/>
      <c r="W648" s="12">
        <f t="shared" si="194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88"/>
        <v>0</v>
      </c>
      <c r="AF648" s="10"/>
      <c r="AG648" s="10"/>
      <c r="AH648" s="10"/>
      <c r="AI648" s="12">
        <f t="shared" si="189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/>
      <c r="H649" s="10"/>
      <c r="I649" s="10"/>
      <c r="J649" s="10"/>
      <c r="K649" s="12">
        <f t="shared" si="185"/>
        <v>0</v>
      </c>
      <c r="M649" s="10">
        <v>33</v>
      </c>
      <c r="N649" s="30"/>
      <c r="O649" s="31"/>
      <c r="P649" s="47"/>
      <c r="Q649" s="31"/>
      <c r="R649" s="31"/>
      <c r="S649" s="32">
        <f t="shared" si="193"/>
        <v>0</v>
      </c>
      <c r="T649" s="10"/>
      <c r="U649" s="10"/>
      <c r="V649" s="10"/>
      <c r="W649" s="12">
        <f t="shared" si="194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88"/>
        <v>0</v>
      </c>
      <c r="AF649" s="10"/>
      <c r="AG649" s="10"/>
      <c r="AH649" s="10"/>
      <c r="AI649" s="12">
        <f t="shared" si="189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57"/>
      <c r="D650" s="32"/>
      <c r="E650" s="32"/>
      <c r="F650" s="32"/>
      <c r="G650" s="32">
        <f t="shared" ref="G650" si="195">SUM(D650:E650)</f>
        <v>0</v>
      </c>
      <c r="H650" s="10"/>
      <c r="I650" s="10"/>
      <c r="J650" s="10"/>
      <c r="K650" s="12">
        <f t="shared" si="185"/>
        <v>0</v>
      </c>
      <c r="M650" s="10">
        <v>34</v>
      </c>
      <c r="N650" s="30"/>
      <c r="O650" s="31"/>
      <c r="P650" s="47"/>
      <c r="Q650" s="31"/>
      <c r="R650" s="31"/>
      <c r="S650" s="32">
        <f t="shared" si="193"/>
        <v>0</v>
      </c>
      <c r="T650" s="10"/>
      <c r="U650" s="10"/>
      <c r="V650" s="10"/>
      <c r="W650" s="12">
        <f t="shared" si="194"/>
        <v>0</v>
      </c>
      <c r="Y650" s="10">
        <v>34</v>
      </c>
      <c r="Z650" s="30"/>
      <c r="AB650" s="47"/>
      <c r="AC650" s="31"/>
      <c r="AD650" s="31"/>
      <c r="AE650" s="32">
        <f t="shared" si="188"/>
        <v>0</v>
      </c>
      <c r="AF650" s="10"/>
      <c r="AG650" s="10"/>
      <c r="AH650" s="10"/>
      <c r="AI650" s="12">
        <f t="shared" si="189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93"/>
        <v>0</v>
      </c>
      <c r="T651" s="10"/>
      <c r="U651" s="10"/>
      <c r="V651" s="10"/>
      <c r="W651" s="12">
        <f t="shared" si="194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88"/>
        <v>0</v>
      </c>
      <c r="AF651" s="10"/>
      <c r="AG651" s="10"/>
      <c r="AH651" s="10"/>
      <c r="AI651" s="12">
        <f t="shared" si="189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93"/>
        <v>0</v>
      </c>
      <c r="T652" s="10"/>
      <c r="U652" s="10"/>
      <c r="V652" s="10"/>
      <c r="W652" s="12">
        <f t="shared" si="194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88"/>
        <v>0</v>
      </c>
      <c r="AF652" s="10"/>
      <c r="AG652" s="10"/>
      <c r="AH652" s="10"/>
      <c r="AI652" s="12">
        <f t="shared" si="189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93"/>
        <v>0</v>
      </c>
      <c r="T653" s="10"/>
      <c r="U653" s="10"/>
      <c r="V653" s="10"/>
      <c r="W653" s="12">
        <f t="shared" si="194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88"/>
        <v>0</v>
      </c>
      <c r="AF653" s="10"/>
      <c r="AG653" s="10"/>
      <c r="AH653" s="10"/>
      <c r="AI653" s="12">
        <f t="shared" si="189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93"/>
        <v>0</v>
      </c>
      <c r="T654" s="10"/>
      <c r="U654" s="10"/>
      <c r="V654" s="10"/>
      <c r="W654" s="12">
        <f t="shared" si="194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88"/>
        <v>0</v>
      </c>
      <c r="AF654" s="10"/>
      <c r="AG654" s="10"/>
      <c r="AH654" s="10"/>
      <c r="AI654" s="12">
        <f t="shared" si="189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57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93"/>
        <v>0</v>
      </c>
      <c r="T655" s="10"/>
      <c r="U655" s="10"/>
      <c r="V655" s="10"/>
      <c r="W655" s="12">
        <f t="shared" si="194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88"/>
        <v>0</v>
      </c>
      <c r="AF655" s="10"/>
      <c r="AG655" s="10"/>
      <c r="AH655" s="10"/>
      <c r="AI655" s="12">
        <f t="shared" si="189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4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89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96">SUM(D657:E657)</f>
        <v>0</v>
      </c>
      <c r="H657" s="10"/>
      <c r="I657" s="10"/>
      <c r="J657" s="10"/>
      <c r="K657" s="12">
        <f t="shared" ref="K657" si="197">SUM(G657:J657)</f>
        <v>0</v>
      </c>
      <c r="M657" s="10"/>
      <c r="N657" s="30"/>
      <c r="O657" s="31"/>
      <c r="P657" s="47"/>
      <c r="Q657" s="31"/>
      <c r="R657" s="31"/>
      <c r="S657" s="32">
        <f t="shared" ref="S657" si="198">SUM(P657:Q657)</f>
        <v>0</v>
      </c>
      <c r="T657" s="10"/>
      <c r="U657" s="10"/>
      <c r="V657" s="10"/>
      <c r="W657" s="12">
        <f t="shared" si="194"/>
        <v>0</v>
      </c>
      <c r="Y657" s="10"/>
      <c r="Z657" s="30"/>
      <c r="AA657" s="31"/>
      <c r="AB657" s="47"/>
      <c r="AC657" s="31"/>
      <c r="AD657" s="31"/>
      <c r="AE657" s="32">
        <f t="shared" ref="AE657" si="199">SUM(AB657:AC657)</f>
        <v>0</v>
      </c>
      <c r="AF657" s="10"/>
      <c r="AG657" s="10"/>
      <c r="AH657" s="10"/>
      <c r="AI657" s="12">
        <f t="shared" si="189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4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89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199250.5</v>
      </c>
      <c r="E660" s="38">
        <f t="shared" ref="E660:F660" si="200">SUM(E617:E657)</f>
        <v>0</v>
      </c>
      <c r="F660" s="38">
        <f t="shared" si="200"/>
        <v>0</v>
      </c>
      <c r="G660" s="38">
        <f>SUM(G617:G659)</f>
        <v>199250.5</v>
      </c>
      <c r="H660" s="4"/>
      <c r="I660" s="39">
        <f>SUM(I617:I659)</f>
        <v>225</v>
      </c>
      <c r="J660" s="39">
        <f>SUM(J617:J659)</f>
        <v>-68</v>
      </c>
      <c r="K660" s="40">
        <f>SUM(K617:K659)</f>
        <v>199407.5</v>
      </c>
      <c r="N660" s="57"/>
      <c r="O660" s="57"/>
      <c r="P660" s="38">
        <f>SUM(P617:P659)</f>
        <v>270495.5</v>
      </c>
      <c r="Q660" s="38">
        <f>SUM(Q617:Q641)</f>
        <v>-2826</v>
      </c>
      <c r="R660" s="38">
        <f>SUM(R617:R641)</f>
        <v>0</v>
      </c>
      <c r="S660" s="38">
        <f>SUM(S617:S659)</f>
        <v>267669.5</v>
      </c>
      <c r="T660" s="4"/>
      <c r="U660" s="41">
        <f>SUM(U617:U659)</f>
        <v>399</v>
      </c>
      <c r="V660" s="41">
        <f>SUM(V617:V641)</f>
        <v>-5883</v>
      </c>
      <c r="W660" s="42">
        <f>SUM(W617:W659)</f>
        <v>262185.5</v>
      </c>
      <c r="Z660" s="57"/>
      <c r="AA660" s="57"/>
      <c r="AB660" s="38">
        <f>SUM(AB617:AB659)</f>
        <v>420501</v>
      </c>
      <c r="AC660" s="38">
        <f>SUM(AC617:AC641)</f>
        <v>-4092</v>
      </c>
      <c r="AD660" s="38">
        <f>SUM(AD617:AD641)</f>
        <v>0</v>
      </c>
      <c r="AE660" s="38">
        <f>SUM(AE617:AE659)</f>
        <v>416409</v>
      </c>
      <c r="AF660" s="4"/>
      <c r="AG660" s="41">
        <f>SUM(AG617:AG659)</f>
        <v>906</v>
      </c>
      <c r="AH660" s="41">
        <f>SUM(AH617:AH641)</f>
        <v>-14310</v>
      </c>
      <c r="AI660" s="42">
        <f>SUM(AI617:AI659)</f>
        <v>403005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46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46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46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22" t="s">
        <v>18</v>
      </c>
      <c r="E670" s="122"/>
      <c r="F670" s="108"/>
      <c r="G670" s="27"/>
      <c r="I670" s="120" t="s">
        <v>19</v>
      </c>
      <c r="J670" s="121"/>
      <c r="K670" s="118" t="s">
        <v>20</v>
      </c>
      <c r="N670" s="25"/>
      <c r="O670" s="26"/>
      <c r="P670" s="122" t="s">
        <v>18</v>
      </c>
      <c r="Q670" s="122"/>
      <c r="R670" s="108"/>
      <c r="S670" s="27"/>
      <c r="U670" s="120" t="s">
        <v>19</v>
      </c>
      <c r="V670" s="121"/>
      <c r="W670" s="118" t="s">
        <v>20</v>
      </c>
      <c r="Z670" s="25"/>
      <c r="AA670" s="26"/>
      <c r="AB670" s="122" t="s">
        <v>18</v>
      </c>
      <c r="AC670" s="122"/>
      <c r="AD670" s="108"/>
      <c r="AE670" s="27"/>
      <c r="AG670" s="120" t="s">
        <v>19</v>
      </c>
      <c r="AH670" s="121"/>
      <c r="AI670" s="118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3" t="s">
        <v>23</v>
      </c>
      <c r="E671" s="82" t="s">
        <v>24</v>
      </c>
      <c r="F671" s="84" t="s">
        <v>36</v>
      </c>
      <c r="G671" s="84" t="s">
        <v>25</v>
      </c>
      <c r="I671" s="29" t="s">
        <v>26</v>
      </c>
      <c r="J671" s="29" t="s">
        <v>27</v>
      </c>
      <c r="K671" s="119"/>
      <c r="N671" s="28" t="s">
        <v>21</v>
      </c>
      <c r="O671" s="28" t="s">
        <v>22</v>
      </c>
      <c r="P671" s="83" t="s">
        <v>23</v>
      </c>
      <c r="Q671" s="84" t="s">
        <v>24</v>
      </c>
      <c r="R671" s="84" t="s">
        <v>36</v>
      </c>
      <c r="S671" s="84" t="s">
        <v>25</v>
      </c>
      <c r="U671" s="29" t="s">
        <v>26</v>
      </c>
      <c r="V671" s="29" t="s">
        <v>27</v>
      </c>
      <c r="W671" s="119"/>
      <c r="Z671" s="28" t="s">
        <v>21</v>
      </c>
      <c r="AA671" s="28" t="s">
        <v>22</v>
      </c>
      <c r="AB671" s="83" t="s">
        <v>23</v>
      </c>
      <c r="AC671" s="84" t="s">
        <v>24</v>
      </c>
      <c r="AD671" s="84" t="s">
        <v>36</v>
      </c>
      <c r="AE671" s="84" t="s">
        <v>25</v>
      </c>
      <c r="AG671" s="29" t="s">
        <v>26</v>
      </c>
      <c r="AH671" s="29" t="s">
        <v>27</v>
      </c>
      <c r="AI671" s="119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5227</v>
      </c>
      <c r="D672" s="32">
        <f>21910+1228</f>
        <v>23138</v>
      </c>
      <c r="E672" s="32"/>
      <c r="F672" s="32"/>
      <c r="G672" s="32">
        <f t="shared" ref="G672:G699" si="201">SUM(D672:E672)</f>
        <v>23138</v>
      </c>
      <c r="H672" s="12"/>
      <c r="I672" s="12"/>
      <c r="J672" s="12"/>
      <c r="K672" s="12">
        <f t="shared" ref="K672:K705" si="202">SUM(G672:J672)</f>
        <v>23138</v>
      </c>
      <c r="M672" s="10">
        <v>1</v>
      </c>
      <c r="N672" s="30" t="s">
        <v>73</v>
      </c>
      <c r="O672" s="31">
        <v>5144</v>
      </c>
      <c r="P672" s="32">
        <f>2504+38</f>
        <v>2542</v>
      </c>
      <c r="Q672" s="32"/>
      <c r="R672" s="32"/>
      <c r="S672" s="32">
        <f>SUM(P672:Q672)</f>
        <v>2542</v>
      </c>
      <c r="T672" s="12"/>
      <c r="U672" s="12"/>
      <c r="V672" s="12"/>
      <c r="W672" s="12">
        <f>SUM(S672:V672)</f>
        <v>2542</v>
      </c>
      <c r="Y672" s="10">
        <v>1</v>
      </c>
      <c r="Z672" s="30" t="s">
        <v>70</v>
      </c>
      <c r="AA672" s="31">
        <v>5167</v>
      </c>
      <c r="AB672" s="32">
        <f>13146+1788+229</f>
        <v>15163</v>
      </c>
      <c r="AC672" s="32"/>
      <c r="AD672" s="32"/>
      <c r="AE672" s="32">
        <f>SUM(AB672:AC672)</f>
        <v>15163</v>
      </c>
      <c r="AF672" s="12"/>
      <c r="AG672" s="12">
        <v>36</v>
      </c>
      <c r="AH672" s="12"/>
      <c r="AI672" s="12">
        <f>SUM(AE672:AH672)</f>
        <v>15199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5228</v>
      </c>
      <c r="D673" s="32">
        <f>1252+596+29</f>
        <v>1877</v>
      </c>
      <c r="E673" s="32"/>
      <c r="F673" s="32"/>
      <c r="G673" s="32">
        <f t="shared" si="201"/>
        <v>1877</v>
      </c>
      <c r="H673" s="12"/>
      <c r="I673" s="12"/>
      <c r="J673" s="12"/>
      <c r="K673" s="12">
        <f t="shared" si="202"/>
        <v>1877</v>
      </c>
      <c r="M673" s="10">
        <v>2</v>
      </c>
      <c r="N673" s="30" t="s">
        <v>73</v>
      </c>
      <c r="O673" s="31">
        <f>O672+1</f>
        <v>5145</v>
      </c>
      <c r="P673" s="32">
        <f>31300+229</f>
        <v>31529</v>
      </c>
      <c r="Q673" s="32"/>
      <c r="R673" s="32"/>
      <c r="S673" s="32">
        <f t="shared" ref="S673:S686" si="203">SUM(P673:Q673)</f>
        <v>31529</v>
      </c>
      <c r="T673" s="12"/>
      <c r="U673" s="12"/>
      <c r="V673" s="12"/>
      <c r="W673" s="12">
        <f t="shared" ref="W673:W686" si="204">SUM(S673:V673)</f>
        <v>31529</v>
      </c>
      <c r="Y673" s="10">
        <v>2</v>
      </c>
      <c r="Z673" s="30" t="s">
        <v>70</v>
      </c>
      <c r="AA673" s="31">
        <f>AA672+1</f>
        <v>5168</v>
      </c>
      <c r="AB673" s="32">
        <f>43820+3070+23840+916</f>
        <v>71646</v>
      </c>
      <c r="AC673" s="32">
        <v>-714</v>
      </c>
      <c r="AD673" s="32"/>
      <c r="AE673" s="32">
        <f t="shared" ref="AE673:AE710" si="205">SUM(AB673:AC673)</f>
        <v>70932</v>
      </c>
      <c r="AF673" s="12"/>
      <c r="AG673" s="12"/>
      <c r="AH673" s="12"/>
      <c r="AI673" s="12">
        <f t="shared" ref="AI673:AI713" si="206">SUM(AE673:AH673)</f>
        <v>70932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:C691" si="207">C673+1</f>
        <v>5229</v>
      </c>
      <c r="D674" s="33">
        <f>1252+614+457+596+29+250</f>
        <v>3198</v>
      </c>
      <c r="E674" s="33"/>
      <c r="F674" s="33"/>
      <c r="G674" s="33">
        <f t="shared" si="201"/>
        <v>3198</v>
      </c>
      <c r="H674" s="34"/>
      <c r="I674" s="34">
        <v>41</v>
      </c>
      <c r="J674" s="34"/>
      <c r="K674" s="34">
        <f t="shared" si="202"/>
        <v>3239</v>
      </c>
      <c r="M674" s="10">
        <v>3</v>
      </c>
      <c r="N674" s="30" t="s">
        <v>73</v>
      </c>
      <c r="O674" s="31">
        <f t="shared" ref="O674:O676" si="208">O673+1</f>
        <v>5146</v>
      </c>
      <c r="P674" s="32">
        <f>156500+2977</f>
        <v>159477</v>
      </c>
      <c r="Q674" s="32">
        <v>-2367</v>
      </c>
      <c r="R674" s="32"/>
      <c r="S674" s="32">
        <f t="shared" si="203"/>
        <v>157110</v>
      </c>
      <c r="T674" s="12"/>
      <c r="U674" s="12"/>
      <c r="V674" s="12">
        <v>-35520</v>
      </c>
      <c r="W674" s="12">
        <f t="shared" si="204"/>
        <v>121590</v>
      </c>
      <c r="Y674" s="10">
        <v>3</v>
      </c>
      <c r="Z674" s="30" t="s">
        <v>70</v>
      </c>
      <c r="AA674" s="31">
        <f t="shared" ref="AA674:AA675" si="209">AA673+1</f>
        <v>5169</v>
      </c>
      <c r="AB674" s="33">
        <f>6886+1192+123</f>
        <v>8201</v>
      </c>
      <c r="AC674" s="33"/>
      <c r="AD674" s="32"/>
      <c r="AE674" s="32">
        <f t="shared" si="205"/>
        <v>8201</v>
      </c>
      <c r="AF674" s="12"/>
      <c r="AG674" s="12">
        <f>40+19</f>
        <v>59</v>
      </c>
      <c r="AH674" s="12"/>
      <c r="AI674" s="12">
        <f t="shared" si="206"/>
        <v>8260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73</v>
      </c>
      <c r="C675" s="31">
        <f t="shared" si="207"/>
        <v>5230</v>
      </c>
      <c r="D675" s="32">
        <f>626+614+832+10</f>
        <v>2082</v>
      </c>
      <c r="E675" s="32"/>
      <c r="F675" s="32"/>
      <c r="G675" s="32">
        <f t="shared" si="201"/>
        <v>2082</v>
      </c>
      <c r="H675" s="12"/>
      <c r="I675" s="12"/>
      <c r="J675" s="12"/>
      <c r="K675" s="12">
        <f t="shared" si="202"/>
        <v>2082</v>
      </c>
      <c r="M675" s="10">
        <v>4</v>
      </c>
      <c r="N675" s="30" t="s">
        <v>73</v>
      </c>
      <c r="O675" s="31">
        <f t="shared" si="208"/>
        <v>5147</v>
      </c>
      <c r="P675" s="32">
        <f>8764+1842+1192+152</f>
        <v>11950</v>
      </c>
      <c r="Q675" s="32"/>
      <c r="R675" s="32"/>
      <c r="S675" s="32">
        <f t="shared" si="203"/>
        <v>11950</v>
      </c>
      <c r="T675" s="12"/>
      <c r="U675" s="12">
        <v>38</v>
      </c>
      <c r="V675" s="12"/>
      <c r="W675" s="12">
        <f t="shared" si="204"/>
        <v>11988</v>
      </c>
      <c r="Y675" s="10">
        <v>4</v>
      </c>
      <c r="Z675" s="30" t="s">
        <v>70</v>
      </c>
      <c r="AA675" s="31">
        <f t="shared" si="209"/>
        <v>5170</v>
      </c>
      <c r="AB675" s="32">
        <f>50080+3070+8940+852+916</f>
        <v>63858</v>
      </c>
      <c r="AC675" s="32">
        <v>-624</v>
      </c>
      <c r="AD675" s="32"/>
      <c r="AE675" s="32">
        <f t="shared" si="205"/>
        <v>63234</v>
      </c>
      <c r="AF675" s="12"/>
      <c r="AG675">
        <v>108</v>
      </c>
      <c r="AH675" s="12"/>
      <c r="AI675" s="12">
        <f t="shared" si="206"/>
        <v>63342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73</v>
      </c>
      <c r="C676" s="31">
        <f t="shared" si="207"/>
        <v>5231</v>
      </c>
      <c r="D676" s="32">
        <f>626+614+10</f>
        <v>1250</v>
      </c>
      <c r="E676" s="32"/>
      <c r="F676" s="32"/>
      <c r="G676" s="32">
        <f t="shared" si="201"/>
        <v>1250</v>
      </c>
      <c r="H676" s="12"/>
      <c r="I676" s="12"/>
      <c r="J676" s="12"/>
      <c r="K676" s="12">
        <f t="shared" si="202"/>
        <v>1250</v>
      </c>
      <c r="M676" s="10">
        <v>5</v>
      </c>
      <c r="N676" s="30" t="s">
        <v>73</v>
      </c>
      <c r="O676" s="31">
        <f t="shared" si="208"/>
        <v>5148</v>
      </c>
      <c r="P676" s="32">
        <f>626+596+9.5</f>
        <v>1231.5</v>
      </c>
      <c r="Q676" s="32"/>
      <c r="R676" s="32"/>
      <c r="S676" s="32">
        <f t="shared" si="203"/>
        <v>1231.5</v>
      </c>
      <c r="T676" s="12"/>
      <c r="U676" s="12"/>
      <c r="V676" s="12"/>
      <c r="W676" s="12">
        <f t="shared" si="204"/>
        <v>1231.5</v>
      </c>
      <c r="Y676" s="10">
        <v>5</v>
      </c>
      <c r="Z676" s="30"/>
      <c r="AA676" s="11" t="s">
        <v>28</v>
      </c>
      <c r="AB676" s="32"/>
      <c r="AC676" s="32"/>
      <c r="AD676" s="32"/>
      <c r="AE676" s="32">
        <f t="shared" si="205"/>
        <v>0</v>
      </c>
      <c r="AF676" s="12"/>
      <c r="AG676" s="12"/>
      <c r="AH676" s="12"/>
      <c r="AI676" s="12">
        <f t="shared" si="20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73</v>
      </c>
      <c r="C677" s="31">
        <f t="shared" si="207"/>
        <v>5232</v>
      </c>
      <c r="D677" s="32">
        <f>2504+38</f>
        <v>2542</v>
      </c>
      <c r="E677" s="32"/>
      <c r="F677" s="32"/>
      <c r="G677" s="32">
        <f t="shared" si="201"/>
        <v>2542</v>
      </c>
      <c r="H677" s="12"/>
      <c r="I677" s="12"/>
      <c r="J677" s="12"/>
      <c r="K677" s="12">
        <f t="shared" si="202"/>
        <v>2542</v>
      </c>
      <c r="M677" s="10">
        <v>6</v>
      </c>
      <c r="N677" s="30"/>
      <c r="O677" s="11" t="s">
        <v>28</v>
      </c>
      <c r="P677" s="32"/>
      <c r="Q677" s="32"/>
      <c r="R677" s="32"/>
      <c r="S677" s="32">
        <f t="shared" si="203"/>
        <v>0</v>
      </c>
      <c r="T677" s="12"/>
      <c r="U677" s="12"/>
      <c r="V677" s="10"/>
      <c r="W677" s="12">
        <f t="shared" si="204"/>
        <v>0</v>
      </c>
      <c r="Y677" s="10">
        <v>6</v>
      </c>
      <c r="Z677" s="30"/>
      <c r="AA677" s="31"/>
      <c r="AB677" s="32"/>
      <c r="AC677" s="32"/>
      <c r="AD677" s="32"/>
      <c r="AE677" s="32">
        <f t="shared" si="205"/>
        <v>0</v>
      </c>
      <c r="AF677" s="12"/>
      <c r="AG677" s="12"/>
      <c r="AH677" s="10"/>
      <c r="AI677" s="12">
        <f t="shared" si="20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73</v>
      </c>
      <c r="C678" s="31">
        <f t="shared" si="207"/>
        <v>5233</v>
      </c>
      <c r="D678" s="32">
        <f>1252+19</f>
        <v>1271</v>
      </c>
      <c r="E678" s="32"/>
      <c r="F678" s="32"/>
      <c r="G678" s="32">
        <f t="shared" si="201"/>
        <v>1271</v>
      </c>
      <c r="H678" s="12"/>
      <c r="I678" s="12"/>
      <c r="J678" s="12"/>
      <c r="K678" s="12">
        <f t="shared" si="202"/>
        <v>1271</v>
      </c>
      <c r="M678" s="10">
        <v>7</v>
      </c>
      <c r="N678" s="30"/>
      <c r="O678" s="31"/>
      <c r="P678" s="32"/>
      <c r="Q678" s="32"/>
      <c r="R678" s="32"/>
      <c r="S678" s="32">
        <f t="shared" si="203"/>
        <v>0</v>
      </c>
      <c r="T678" s="12"/>
      <c r="U678" s="12"/>
      <c r="V678" s="12"/>
      <c r="W678" s="12">
        <f t="shared" si="204"/>
        <v>0</v>
      </c>
      <c r="Y678" s="10">
        <v>7</v>
      </c>
      <c r="Z678" s="30"/>
      <c r="AA678" s="31"/>
      <c r="AB678" s="32"/>
      <c r="AC678" s="32"/>
      <c r="AD678" s="32"/>
      <c r="AE678" s="32">
        <f t="shared" si="205"/>
        <v>0</v>
      </c>
      <c r="AF678" s="12"/>
      <c r="AG678" s="58"/>
      <c r="AH678" s="12"/>
      <c r="AI678" s="12">
        <f t="shared" si="20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73</v>
      </c>
      <c r="C679" s="31">
        <f t="shared" si="207"/>
        <v>5234</v>
      </c>
      <c r="D679" s="32">
        <f>626+596+19</f>
        <v>1241</v>
      </c>
      <c r="E679" s="32"/>
      <c r="F679" s="32"/>
      <c r="G679" s="32">
        <f t="shared" si="201"/>
        <v>1241</v>
      </c>
      <c r="H679" s="12"/>
      <c r="I679" s="12"/>
      <c r="J679" s="12"/>
      <c r="K679" s="12">
        <f t="shared" si="202"/>
        <v>1241</v>
      </c>
      <c r="M679" s="10">
        <v>8</v>
      </c>
      <c r="N679" s="30"/>
      <c r="O679" s="31"/>
      <c r="P679" s="32"/>
      <c r="Q679" s="32"/>
      <c r="R679" s="32"/>
      <c r="S679" s="32">
        <f t="shared" si="203"/>
        <v>0</v>
      </c>
      <c r="T679" s="12"/>
      <c r="U679" s="12"/>
      <c r="V679" s="12"/>
      <c r="W679" s="12">
        <f t="shared" si="204"/>
        <v>0</v>
      </c>
      <c r="Y679" s="10">
        <v>8</v>
      </c>
      <c r="Z679" s="30"/>
      <c r="AA679" s="31"/>
      <c r="AB679" s="32"/>
      <c r="AC679" s="32"/>
      <c r="AE679" s="32">
        <f t="shared" si="205"/>
        <v>0</v>
      </c>
      <c r="AF679" s="12"/>
      <c r="AG679" s="12"/>
      <c r="AH679" s="12"/>
      <c r="AI679" s="12">
        <f t="shared" si="20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73</v>
      </c>
      <c r="C680" s="31">
        <f t="shared" si="207"/>
        <v>5235</v>
      </c>
      <c r="D680" s="32">
        <f>614+852</f>
        <v>1466</v>
      </c>
      <c r="E680" s="32"/>
      <c r="F680" s="32"/>
      <c r="G680" s="32">
        <f t="shared" si="201"/>
        <v>1466</v>
      </c>
      <c r="H680" s="12"/>
      <c r="I680" s="12"/>
      <c r="J680" s="12"/>
      <c r="K680" s="12">
        <f t="shared" si="202"/>
        <v>1466</v>
      </c>
      <c r="M680" s="10">
        <v>9</v>
      </c>
      <c r="N680" s="30"/>
      <c r="O680" s="31"/>
      <c r="P680" s="32"/>
      <c r="Q680" s="32"/>
      <c r="R680" s="32"/>
      <c r="S680" s="32">
        <f t="shared" si="203"/>
        <v>0</v>
      </c>
      <c r="T680" s="12"/>
      <c r="U680" s="12"/>
      <c r="V680" s="12"/>
      <c r="W680" s="12">
        <f t="shared" si="204"/>
        <v>0</v>
      </c>
      <c r="Y680" s="10">
        <v>9</v>
      </c>
      <c r="Z680" s="30"/>
      <c r="AA680" s="31"/>
      <c r="AC680" s="32"/>
      <c r="AD680" s="32"/>
      <c r="AE680" s="32">
        <f t="shared" si="205"/>
        <v>0</v>
      </c>
      <c r="AF680" s="12"/>
      <c r="AH680" s="12"/>
      <c r="AI680" s="12">
        <f t="shared" si="20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73</v>
      </c>
      <c r="C681" s="31">
        <f t="shared" si="207"/>
        <v>5236</v>
      </c>
      <c r="D681" s="32">
        <f>626+10</f>
        <v>636</v>
      </c>
      <c r="E681" s="32"/>
      <c r="F681" s="32"/>
      <c r="G681" s="32">
        <f t="shared" si="201"/>
        <v>636</v>
      </c>
      <c r="H681" s="12"/>
      <c r="I681" s="12"/>
      <c r="J681" s="12"/>
      <c r="K681" s="12">
        <f t="shared" si="202"/>
        <v>636</v>
      </c>
      <c r="M681" s="10">
        <v>10</v>
      </c>
      <c r="N681" s="30"/>
      <c r="O681" s="31"/>
      <c r="P681" s="32"/>
      <c r="Q681" s="32"/>
      <c r="R681" s="32"/>
      <c r="S681" s="32">
        <f t="shared" si="203"/>
        <v>0</v>
      </c>
      <c r="T681" s="12"/>
      <c r="U681" s="12"/>
      <c r="V681" s="12"/>
      <c r="W681" s="12">
        <f t="shared" si="204"/>
        <v>0</v>
      </c>
      <c r="Y681" s="10">
        <v>10</v>
      </c>
      <c r="Z681" s="30"/>
      <c r="AA681" s="31"/>
      <c r="AB681" s="32"/>
      <c r="AC681" s="32"/>
      <c r="AD681" s="32"/>
      <c r="AE681" s="32">
        <f t="shared" si="205"/>
        <v>0</v>
      </c>
      <c r="AF681" s="12"/>
      <c r="AG681" s="12"/>
      <c r="AH681" s="12"/>
      <c r="AI681" s="12">
        <f t="shared" si="20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73</v>
      </c>
      <c r="C682" s="31">
        <f t="shared" si="207"/>
        <v>5237</v>
      </c>
      <c r="D682" s="32">
        <f>5634+614+86</f>
        <v>6334</v>
      </c>
      <c r="E682" s="32"/>
      <c r="F682" s="32"/>
      <c r="G682" s="32">
        <f t="shared" si="201"/>
        <v>6334</v>
      </c>
      <c r="H682" s="12"/>
      <c r="I682" s="12"/>
      <c r="J682" s="12"/>
      <c r="K682" s="12">
        <f t="shared" si="202"/>
        <v>6334</v>
      </c>
      <c r="M682" s="10">
        <v>11</v>
      </c>
      <c r="N682" s="30"/>
      <c r="O682" s="31"/>
      <c r="P682" s="32"/>
      <c r="Q682" s="32"/>
      <c r="R682" s="32"/>
      <c r="S682" s="32">
        <f t="shared" si="203"/>
        <v>0</v>
      </c>
      <c r="T682" s="12"/>
      <c r="U682" s="12"/>
      <c r="V682" s="12"/>
      <c r="W682" s="12">
        <f t="shared" si="204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5"/>
        <v>0</v>
      </c>
      <c r="AF682" s="12"/>
      <c r="AG682" s="12"/>
      <c r="AH682" s="12"/>
      <c r="AI682" s="12">
        <f t="shared" si="20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73</v>
      </c>
      <c r="C683" s="31">
        <f t="shared" si="207"/>
        <v>5238</v>
      </c>
      <c r="D683" s="32">
        <f>1252+596+29</f>
        <v>1877</v>
      </c>
      <c r="E683" s="32"/>
      <c r="F683" s="32"/>
      <c r="G683" s="32">
        <f t="shared" si="201"/>
        <v>1877</v>
      </c>
      <c r="H683" s="12"/>
      <c r="I683" s="12"/>
      <c r="J683" s="10"/>
      <c r="K683" s="12">
        <f t="shared" si="202"/>
        <v>1877</v>
      </c>
      <c r="M683" s="10">
        <v>12</v>
      </c>
      <c r="N683" s="30"/>
      <c r="O683" s="31"/>
      <c r="P683" s="32"/>
      <c r="Q683" s="32"/>
      <c r="R683" s="32"/>
      <c r="S683" s="32">
        <f t="shared" si="203"/>
        <v>0</v>
      </c>
      <c r="T683" s="12"/>
      <c r="U683" s="12"/>
      <c r="V683" s="12"/>
      <c r="W683" s="12">
        <f t="shared" si="20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5"/>
        <v>0</v>
      </c>
      <c r="AF683" s="12"/>
      <c r="AG683" s="12"/>
      <c r="AH683" s="12"/>
      <c r="AI683" s="12">
        <f t="shared" si="20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73</v>
      </c>
      <c r="C684" s="31">
        <f t="shared" si="207"/>
        <v>5239</v>
      </c>
      <c r="D684" s="32">
        <f>1878+596+38</f>
        <v>2512</v>
      </c>
      <c r="E684" s="32"/>
      <c r="F684" s="32"/>
      <c r="G684" s="32">
        <f t="shared" si="201"/>
        <v>2512</v>
      </c>
      <c r="H684" s="12"/>
      <c r="I684" s="12"/>
      <c r="J684" s="12"/>
      <c r="K684" s="12">
        <f t="shared" si="202"/>
        <v>2512</v>
      </c>
      <c r="M684" s="10">
        <v>13</v>
      </c>
      <c r="N684" s="30"/>
      <c r="O684" s="31"/>
      <c r="P684" s="32"/>
      <c r="Q684" s="32"/>
      <c r="R684" s="32"/>
      <c r="S684" s="32">
        <f t="shared" si="203"/>
        <v>0</v>
      </c>
      <c r="T684" s="12"/>
      <c r="U684" s="12"/>
      <c r="V684" s="12"/>
      <c r="W684" s="12">
        <f t="shared" si="20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5"/>
        <v>0</v>
      </c>
      <c r="AF684" s="12"/>
      <c r="AG684" s="12"/>
      <c r="AH684" s="12"/>
      <c r="AI684" s="12">
        <f t="shared" si="20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73</v>
      </c>
      <c r="C685" s="31">
        <f t="shared" si="207"/>
        <v>5240</v>
      </c>
      <c r="D685" s="32">
        <f>1878+29</f>
        <v>1907</v>
      </c>
      <c r="E685" s="32"/>
      <c r="F685" s="32"/>
      <c r="G685" s="32">
        <f t="shared" si="201"/>
        <v>1907</v>
      </c>
      <c r="H685" s="12"/>
      <c r="I685" s="12"/>
      <c r="J685" s="12"/>
      <c r="K685" s="12">
        <f t="shared" si="202"/>
        <v>1907</v>
      </c>
      <c r="M685" s="10">
        <v>14</v>
      </c>
      <c r="N685" s="30"/>
      <c r="O685" s="31"/>
      <c r="P685" s="32"/>
      <c r="Q685" s="32"/>
      <c r="R685" s="32"/>
      <c r="S685" s="32">
        <f t="shared" si="203"/>
        <v>0</v>
      </c>
      <c r="T685" s="12"/>
      <c r="U685" s="12"/>
      <c r="V685" s="12"/>
      <c r="W685" s="12">
        <f t="shared" si="204"/>
        <v>0</v>
      </c>
      <c r="Y685" s="10">
        <v>14</v>
      </c>
      <c r="Z685" s="30"/>
      <c r="AB685" s="32"/>
      <c r="AC685" s="32"/>
      <c r="AD685" s="32"/>
      <c r="AE685" s="32">
        <f t="shared" si="205"/>
        <v>0</v>
      </c>
      <c r="AF685" s="12"/>
      <c r="AG685" s="12"/>
      <c r="AH685" s="12"/>
      <c r="AI685" s="12">
        <f t="shared" si="20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73</v>
      </c>
      <c r="C686" s="31">
        <f t="shared" si="207"/>
        <v>5241</v>
      </c>
      <c r="D686" s="32">
        <f>614</f>
        <v>614</v>
      </c>
      <c r="E686" s="32"/>
      <c r="F686" s="32"/>
      <c r="G686" s="32">
        <f t="shared" si="201"/>
        <v>614</v>
      </c>
      <c r="H686" s="12"/>
      <c r="I686" s="12"/>
      <c r="J686" s="12"/>
      <c r="K686" s="12">
        <f t="shared" si="202"/>
        <v>614</v>
      </c>
      <c r="M686" s="10">
        <v>15</v>
      </c>
      <c r="N686" s="30"/>
      <c r="O686" s="31"/>
      <c r="P686" s="32"/>
      <c r="R686" s="32"/>
      <c r="S686" s="32">
        <f t="shared" si="203"/>
        <v>0</v>
      </c>
      <c r="T686" s="12"/>
      <c r="U686" s="12"/>
      <c r="W686" s="12">
        <f t="shared" si="20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5"/>
        <v>0</v>
      </c>
      <c r="AF686" s="12"/>
      <c r="AG686" s="12"/>
      <c r="AH686" s="12"/>
      <c r="AI686" s="12">
        <f t="shared" si="20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73</v>
      </c>
      <c r="C687" s="31">
        <f t="shared" si="207"/>
        <v>5242</v>
      </c>
      <c r="D687" s="32">
        <f>1252+19</f>
        <v>1271</v>
      </c>
      <c r="E687" s="32"/>
      <c r="F687" s="32"/>
      <c r="G687" s="32">
        <f t="shared" si="201"/>
        <v>1271</v>
      </c>
      <c r="H687" s="12"/>
      <c r="I687" s="12"/>
      <c r="J687" s="12"/>
      <c r="K687" s="12">
        <f t="shared" si="202"/>
        <v>1271</v>
      </c>
      <c r="M687" s="10">
        <v>16</v>
      </c>
      <c r="N687" s="30"/>
      <c r="O687" s="31"/>
      <c r="P687" s="32"/>
      <c r="Q687" s="32"/>
      <c r="R687" s="32"/>
      <c r="S687" s="32">
        <f>SUM(P687:Q687)</f>
        <v>0</v>
      </c>
      <c r="T687" s="12"/>
      <c r="U687" s="12"/>
      <c r="V687" s="12"/>
      <c r="W687" s="12">
        <f>SUM(S687:V687)</f>
        <v>0</v>
      </c>
      <c r="Y687" s="10">
        <v>16</v>
      </c>
      <c r="Z687" s="30"/>
      <c r="AB687" s="32"/>
      <c r="AC687" s="32"/>
      <c r="AD687" s="32"/>
      <c r="AE687" s="32">
        <f t="shared" si="205"/>
        <v>0</v>
      </c>
      <c r="AF687" s="12"/>
      <c r="AG687" s="12"/>
      <c r="AH687" s="12"/>
      <c r="AI687" s="12">
        <f t="shared" si="20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73</v>
      </c>
      <c r="C688" s="31">
        <f t="shared" si="207"/>
        <v>5243</v>
      </c>
      <c r="D688" s="32">
        <f>3756+57</f>
        <v>3813</v>
      </c>
      <c r="E688" s="32"/>
      <c r="F688" s="32"/>
      <c r="G688" s="32">
        <f t="shared" si="201"/>
        <v>3813</v>
      </c>
      <c r="H688" s="12"/>
      <c r="I688" s="12"/>
      <c r="J688" s="12"/>
      <c r="K688" s="12">
        <f t="shared" si="202"/>
        <v>3813</v>
      </c>
      <c r="M688" s="10">
        <v>17</v>
      </c>
      <c r="N688" s="30"/>
      <c r="P688" s="35"/>
      <c r="Q688" s="32"/>
      <c r="R688" s="32"/>
      <c r="S688" s="32">
        <f t="shared" ref="S688:S710" si="210">SUM(P688:Q688)</f>
        <v>0</v>
      </c>
      <c r="T688" s="12"/>
      <c r="U688" s="12"/>
      <c r="V688" s="12"/>
      <c r="W688" s="12">
        <f t="shared" ref="W688:W713" si="211">SUM(S688:V688)</f>
        <v>0</v>
      </c>
      <c r="Y688" s="10">
        <v>17</v>
      </c>
      <c r="Z688" s="30"/>
      <c r="AA688" s="31"/>
      <c r="AB688" s="35"/>
      <c r="AC688" s="32"/>
      <c r="AD688" s="32"/>
      <c r="AE688" s="32">
        <f t="shared" si="205"/>
        <v>0</v>
      </c>
      <c r="AF688" s="12"/>
      <c r="AG688" s="12"/>
      <c r="AH688" s="12"/>
      <c r="AI688" s="12">
        <f t="shared" si="20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73</v>
      </c>
      <c r="C689" s="31">
        <f t="shared" si="207"/>
        <v>5244</v>
      </c>
      <c r="D689" s="32">
        <f>3130+1788+76</f>
        <v>4994</v>
      </c>
      <c r="E689" s="32"/>
      <c r="F689" s="32"/>
      <c r="G689" s="32">
        <f t="shared" si="201"/>
        <v>4994</v>
      </c>
      <c r="H689" s="12"/>
      <c r="I689" s="12">
        <f>18+9</f>
        <v>27</v>
      </c>
      <c r="J689" s="12"/>
      <c r="K689" s="12">
        <f t="shared" si="202"/>
        <v>5021</v>
      </c>
      <c r="M689" s="10">
        <v>18</v>
      </c>
      <c r="N689" s="30"/>
      <c r="O689" s="31"/>
      <c r="P689" s="32"/>
      <c r="Q689" s="32"/>
      <c r="R689" s="32"/>
      <c r="S689" s="32">
        <f t="shared" si="210"/>
        <v>0</v>
      </c>
      <c r="T689" s="12"/>
      <c r="U689" s="12"/>
      <c r="V689" s="12"/>
      <c r="W689" s="12">
        <f t="shared" si="211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5"/>
        <v>0</v>
      </c>
      <c r="AF689" s="12"/>
      <c r="AG689" s="12"/>
      <c r="AH689" s="12"/>
      <c r="AI689" s="12">
        <f t="shared" si="20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73</v>
      </c>
      <c r="C690" s="31">
        <f t="shared" si="207"/>
        <v>5245</v>
      </c>
      <c r="D690" s="32">
        <f>71364+4298+10132+458</f>
        <v>86252</v>
      </c>
      <c r="E690" s="32">
        <v>-1120</v>
      </c>
      <c r="F690" s="32"/>
      <c r="G690" s="32">
        <f t="shared" si="201"/>
        <v>85132</v>
      </c>
      <c r="H690" s="12"/>
      <c r="I690" s="12">
        <v>156</v>
      </c>
      <c r="J690" s="12"/>
      <c r="K690" s="12">
        <f t="shared" si="202"/>
        <v>85288</v>
      </c>
      <c r="M690" s="10">
        <v>19</v>
      </c>
      <c r="N690" s="30"/>
      <c r="O690" s="31"/>
      <c r="P690" s="32"/>
      <c r="Q690" s="32"/>
      <c r="R690" s="32"/>
      <c r="S690" s="32">
        <f t="shared" si="210"/>
        <v>0</v>
      </c>
      <c r="T690" s="12"/>
      <c r="U690" s="12"/>
      <c r="V690" s="12"/>
      <c r="W690" s="12">
        <f t="shared" si="211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5"/>
        <v>0</v>
      </c>
      <c r="AF690" s="12"/>
      <c r="AG690" s="12"/>
      <c r="AH690" s="12"/>
      <c r="AI690" s="12">
        <f t="shared" si="20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73</v>
      </c>
      <c r="C691" s="31">
        <f t="shared" si="207"/>
        <v>5246</v>
      </c>
      <c r="D691" s="32">
        <f>12520+190</f>
        <v>12710</v>
      </c>
      <c r="E691" s="32"/>
      <c r="F691" s="32"/>
      <c r="G691" s="32">
        <f t="shared" si="201"/>
        <v>12710</v>
      </c>
      <c r="H691" s="12"/>
      <c r="I691" s="12"/>
      <c r="J691" s="12"/>
      <c r="K691" s="12">
        <f t="shared" si="202"/>
        <v>12710</v>
      </c>
      <c r="M691" s="10">
        <v>20</v>
      </c>
      <c r="N691" s="30"/>
      <c r="O691" s="31"/>
      <c r="P691" s="32"/>
      <c r="Q691" s="32"/>
      <c r="R691" s="32"/>
      <c r="S691" s="32">
        <f t="shared" si="210"/>
        <v>0</v>
      </c>
      <c r="T691" s="12"/>
      <c r="U691" s="12"/>
      <c r="V691" s="12"/>
      <c r="W691" s="12">
        <f t="shared" si="211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5"/>
        <v>0</v>
      </c>
      <c r="AF691" s="12"/>
      <c r="AG691" s="12"/>
      <c r="AH691" s="12"/>
      <c r="AI691" s="12">
        <f t="shared" si="20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11" t="s">
        <v>28</v>
      </c>
      <c r="D692" s="32"/>
      <c r="E692" s="32"/>
      <c r="F692" s="32"/>
      <c r="G692" s="32">
        <f t="shared" si="201"/>
        <v>0</v>
      </c>
      <c r="H692" s="10"/>
      <c r="I692" s="10"/>
      <c r="J692" s="10"/>
      <c r="K692" s="12">
        <f t="shared" si="202"/>
        <v>0</v>
      </c>
      <c r="M692" s="10">
        <v>21</v>
      </c>
      <c r="N692" s="30"/>
      <c r="P692" s="46"/>
      <c r="Q692" s="31"/>
      <c r="R692" s="31"/>
      <c r="S692" s="32">
        <f t="shared" si="210"/>
        <v>0</v>
      </c>
      <c r="T692" s="10"/>
      <c r="U692" s="10"/>
      <c r="V692" s="10"/>
      <c r="W692" s="12">
        <f t="shared" si="211"/>
        <v>0</v>
      </c>
      <c r="Y692" s="10">
        <v>21</v>
      </c>
      <c r="Z692" s="30"/>
      <c r="AA692" s="11"/>
      <c r="AB692" s="46"/>
      <c r="AC692" s="31"/>
      <c r="AD692" s="31"/>
      <c r="AE692" s="32">
        <f t="shared" si="205"/>
        <v>0</v>
      </c>
      <c r="AF692" s="10"/>
      <c r="AG692" s="10"/>
      <c r="AH692" s="10"/>
      <c r="AI692" s="12">
        <f t="shared" si="20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01"/>
        <v>0</v>
      </c>
      <c r="H693" s="10"/>
      <c r="I693" s="10"/>
      <c r="J693" s="10"/>
      <c r="K693" s="12">
        <f t="shared" si="202"/>
        <v>0</v>
      </c>
      <c r="M693" s="10">
        <v>22</v>
      </c>
      <c r="N693" s="30"/>
      <c r="O693" s="31"/>
      <c r="P693" s="45"/>
      <c r="Q693" s="31"/>
      <c r="R693" s="31"/>
      <c r="S693" s="32">
        <f t="shared" si="210"/>
        <v>0</v>
      </c>
      <c r="T693" s="10"/>
      <c r="U693" s="10"/>
      <c r="V693" s="10"/>
      <c r="W693" s="12">
        <f t="shared" si="211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5"/>
        <v>0</v>
      </c>
      <c r="AF693" s="10"/>
      <c r="AG693" s="10"/>
      <c r="AH693" s="10"/>
      <c r="AI693" s="12">
        <f t="shared" si="20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01"/>
        <v>0</v>
      </c>
      <c r="H694" s="10"/>
      <c r="I694" s="10"/>
      <c r="J694" s="12"/>
      <c r="K694" s="12">
        <f t="shared" si="202"/>
        <v>0</v>
      </c>
      <c r="M694" s="10">
        <v>23</v>
      </c>
      <c r="N694" s="30"/>
      <c r="O694" s="31"/>
      <c r="P694" s="47"/>
      <c r="Q694" s="31"/>
      <c r="R694" s="31"/>
      <c r="S694" s="32">
        <f t="shared" si="210"/>
        <v>0</v>
      </c>
      <c r="T694" s="10"/>
      <c r="U694" s="10"/>
      <c r="V694" s="10"/>
      <c r="W694" s="12">
        <f t="shared" si="211"/>
        <v>0</v>
      </c>
      <c r="Y694" s="10">
        <v>23</v>
      </c>
      <c r="Z694" s="30"/>
      <c r="AA694" s="31"/>
      <c r="AB694" s="47"/>
      <c r="AE694" s="32">
        <f t="shared" si="205"/>
        <v>0</v>
      </c>
      <c r="AF694" s="10"/>
      <c r="AG694" s="10"/>
      <c r="AH694" s="10"/>
      <c r="AI694" s="12">
        <f t="shared" si="20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01"/>
        <v>0</v>
      </c>
      <c r="H695" s="10"/>
      <c r="I695" s="10"/>
      <c r="J695" s="10"/>
      <c r="K695" s="12">
        <f t="shared" si="202"/>
        <v>0</v>
      </c>
      <c r="M695" s="10">
        <v>24</v>
      </c>
      <c r="N695" s="30"/>
      <c r="O695" s="31"/>
      <c r="P695" s="47"/>
      <c r="Q695" s="31"/>
      <c r="R695" s="31"/>
      <c r="S695" s="32">
        <f t="shared" si="210"/>
        <v>0</v>
      </c>
      <c r="T695" s="10"/>
      <c r="U695" s="10"/>
      <c r="V695" s="10"/>
      <c r="W695" s="12">
        <f t="shared" si="211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5"/>
        <v>0</v>
      </c>
      <c r="AF695" s="10"/>
      <c r="AG695" s="10"/>
      <c r="AH695" s="10"/>
      <c r="AI695" s="12">
        <f t="shared" si="20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01"/>
        <v>0</v>
      </c>
      <c r="H696" s="10"/>
      <c r="I696" s="10"/>
      <c r="J696" s="10"/>
      <c r="K696" s="12">
        <f t="shared" si="202"/>
        <v>0</v>
      </c>
      <c r="M696" s="10">
        <v>25</v>
      </c>
      <c r="N696" s="30"/>
      <c r="O696" s="31"/>
      <c r="P696" s="47"/>
      <c r="Q696" s="31"/>
      <c r="R696" s="31"/>
      <c r="S696" s="32">
        <f t="shared" si="210"/>
        <v>0</v>
      </c>
      <c r="T696" s="10"/>
      <c r="U696" s="10"/>
      <c r="V696" s="10"/>
      <c r="W696" s="12">
        <f t="shared" si="211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5"/>
        <v>0</v>
      </c>
      <c r="AF696" s="10"/>
      <c r="AG696" s="10"/>
      <c r="AH696" s="10"/>
      <c r="AI696" s="12">
        <f t="shared" si="20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01"/>
        <v>0</v>
      </c>
      <c r="H697" s="10"/>
      <c r="I697" s="10"/>
      <c r="J697" s="10"/>
      <c r="K697" s="12">
        <f t="shared" si="202"/>
        <v>0</v>
      </c>
      <c r="M697" s="10">
        <v>26</v>
      </c>
      <c r="N697" s="30"/>
      <c r="O697" s="31"/>
      <c r="P697" s="47"/>
      <c r="Q697" s="31"/>
      <c r="R697" s="31"/>
      <c r="S697" s="32">
        <f t="shared" si="210"/>
        <v>0</v>
      </c>
      <c r="T697" s="10"/>
      <c r="U697" s="10"/>
      <c r="V697" s="10"/>
      <c r="W697" s="12">
        <f t="shared" si="211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5"/>
        <v>0</v>
      </c>
      <c r="AF697" s="10"/>
      <c r="AG697" s="10"/>
      <c r="AH697" s="10"/>
      <c r="AI697" s="12">
        <f t="shared" si="20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D698" s="32"/>
      <c r="E698" s="32"/>
      <c r="F698" s="32"/>
      <c r="G698" s="32">
        <f t="shared" si="201"/>
        <v>0</v>
      </c>
      <c r="H698" s="10"/>
      <c r="I698" s="10"/>
      <c r="J698" s="10"/>
      <c r="K698" s="12">
        <f t="shared" si="202"/>
        <v>0</v>
      </c>
      <c r="M698" s="10">
        <v>27</v>
      </c>
      <c r="N698" s="30"/>
      <c r="O698" s="31"/>
      <c r="P698" s="47"/>
      <c r="Q698" s="31"/>
      <c r="R698" s="31"/>
      <c r="S698" s="32">
        <f t="shared" si="210"/>
        <v>0</v>
      </c>
      <c r="T698" s="10"/>
      <c r="U698" s="10"/>
      <c r="V698" s="10"/>
      <c r="W698" s="12">
        <f t="shared" si="211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05"/>
        <v>0</v>
      </c>
      <c r="AF698" s="10"/>
      <c r="AG698" s="10"/>
      <c r="AH698" s="10"/>
      <c r="AI698" s="12">
        <f t="shared" si="20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01"/>
        <v>0</v>
      </c>
      <c r="H699" s="10"/>
      <c r="I699" s="10"/>
      <c r="J699" s="10"/>
      <c r="K699" s="12">
        <f t="shared" si="202"/>
        <v>0</v>
      </c>
      <c r="M699" s="10">
        <v>28</v>
      </c>
      <c r="N699" s="30"/>
      <c r="O699" s="31"/>
      <c r="P699" s="47"/>
      <c r="Q699" s="31"/>
      <c r="R699" s="31"/>
      <c r="S699" s="32">
        <f t="shared" si="210"/>
        <v>0</v>
      </c>
      <c r="T699" s="10"/>
      <c r="U699" s="10"/>
      <c r="V699" s="10"/>
      <c r="W699" s="12">
        <f t="shared" si="211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5"/>
        <v>0</v>
      </c>
      <c r="AF699" s="10"/>
      <c r="AG699" s="10"/>
      <c r="AH699" s="10"/>
      <c r="AI699" s="12">
        <f t="shared" si="20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/>
      <c r="H700" s="10"/>
      <c r="I700" s="10"/>
      <c r="J700" s="10"/>
      <c r="K700" s="12">
        <f t="shared" si="202"/>
        <v>0</v>
      </c>
      <c r="M700" s="10">
        <v>29</v>
      </c>
      <c r="N700" s="30"/>
      <c r="O700" s="31"/>
      <c r="P700" s="47"/>
      <c r="Q700" s="31"/>
      <c r="R700" s="31"/>
      <c r="S700" s="32">
        <f t="shared" si="210"/>
        <v>0</v>
      </c>
      <c r="T700" s="10"/>
      <c r="U700" s="10"/>
      <c r="V700" s="10"/>
      <c r="W700" s="12">
        <f t="shared" si="211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5"/>
        <v>0</v>
      </c>
      <c r="AF700" s="10"/>
      <c r="AG700" s="10"/>
      <c r="AH700" s="10"/>
      <c r="AI700" s="12">
        <f t="shared" si="20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/>
      <c r="H701" s="10"/>
      <c r="I701" s="10"/>
      <c r="J701" s="10"/>
      <c r="K701" s="12">
        <f t="shared" si="202"/>
        <v>0</v>
      </c>
      <c r="M701" s="10">
        <v>30</v>
      </c>
      <c r="N701" s="30"/>
      <c r="O701" s="31"/>
      <c r="P701" s="47"/>
      <c r="Q701" s="31"/>
      <c r="R701" s="31"/>
      <c r="S701" s="32">
        <f t="shared" si="210"/>
        <v>0</v>
      </c>
      <c r="T701" s="10"/>
      <c r="U701" s="10"/>
      <c r="V701" s="10"/>
      <c r="W701" s="12">
        <f t="shared" si="211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5"/>
        <v>0</v>
      </c>
      <c r="AF701" s="10"/>
      <c r="AG701" s="10"/>
      <c r="AH701" s="10"/>
      <c r="AI701" s="12">
        <f t="shared" si="20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D702" s="32"/>
      <c r="E702" s="32"/>
      <c r="F702" s="32"/>
      <c r="G702" s="32"/>
      <c r="H702" s="10"/>
      <c r="I702" s="10"/>
      <c r="J702" s="10"/>
      <c r="K702" s="12">
        <f t="shared" si="202"/>
        <v>0</v>
      </c>
      <c r="M702" s="10">
        <v>31</v>
      </c>
      <c r="N702" s="30"/>
      <c r="P702" s="47"/>
      <c r="Q702" s="31"/>
      <c r="R702" s="31"/>
      <c r="S702" s="32">
        <f t="shared" si="210"/>
        <v>0</v>
      </c>
      <c r="T702" s="10"/>
      <c r="U702" s="10"/>
      <c r="V702" s="10"/>
      <c r="W702" s="12">
        <f t="shared" si="211"/>
        <v>0</v>
      </c>
      <c r="Y702" s="10">
        <v>31</v>
      </c>
      <c r="Z702" s="30"/>
      <c r="AB702" s="47"/>
      <c r="AC702" s="31"/>
      <c r="AD702" s="31"/>
      <c r="AE702" s="32">
        <f t="shared" si="205"/>
        <v>0</v>
      </c>
      <c r="AF702" s="10"/>
      <c r="AG702" s="10"/>
      <c r="AH702" s="10"/>
      <c r="AI702" s="12">
        <f t="shared" si="20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/>
      <c r="H703" s="10"/>
      <c r="I703" s="10"/>
      <c r="J703" s="10"/>
      <c r="K703" s="12">
        <f t="shared" si="202"/>
        <v>0</v>
      </c>
      <c r="M703" s="10">
        <v>32</v>
      </c>
      <c r="N703" s="30"/>
      <c r="O703" s="31"/>
      <c r="P703" s="47"/>
      <c r="Q703" s="31"/>
      <c r="R703" s="31"/>
      <c r="S703" s="32">
        <f t="shared" si="210"/>
        <v>0</v>
      </c>
      <c r="T703" s="10"/>
      <c r="U703" s="10"/>
      <c r="V703" s="10"/>
      <c r="W703" s="12">
        <f t="shared" si="211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5"/>
        <v>0</v>
      </c>
      <c r="AF703" s="10"/>
      <c r="AG703" s="10"/>
      <c r="AH703" s="10"/>
      <c r="AI703" s="12">
        <f t="shared" si="20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/>
      <c r="H704" s="10"/>
      <c r="I704" s="10"/>
      <c r="J704" s="10"/>
      <c r="K704" s="12">
        <f t="shared" si="202"/>
        <v>0</v>
      </c>
      <c r="M704" s="10">
        <v>33</v>
      </c>
      <c r="N704" s="30"/>
      <c r="O704" s="31"/>
      <c r="P704" s="47"/>
      <c r="Q704" s="31"/>
      <c r="R704" s="31"/>
      <c r="S704" s="32">
        <f t="shared" si="210"/>
        <v>0</v>
      </c>
      <c r="T704" s="10"/>
      <c r="U704" s="10"/>
      <c r="V704" s="10"/>
      <c r="W704" s="12">
        <f t="shared" si="211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5"/>
        <v>0</v>
      </c>
      <c r="AF704" s="10"/>
      <c r="AG704" s="10"/>
      <c r="AH704" s="10"/>
      <c r="AI704" s="12">
        <f t="shared" si="20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57"/>
      <c r="D705" s="32"/>
      <c r="E705" s="32"/>
      <c r="F705" s="32"/>
      <c r="G705" s="32">
        <f t="shared" ref="G705" si="212">SUM(D705:E705)</f>
        <v>0</v>
      </c>
      <c r="H705" s="10"/>
      <c r="I705" s="10"/>
      <c r="J705" s="10"/>
      <c r="K705" s="12">
        <f t="shared" si="202"/>
        <v>0</v>
      </c>
      <c r="M705" s="10">
        <v>34</v>
      </c>
      <c r="N705" s="30"/>
      <c r="O705" s="31"/>
      <c r="P705" s="47"/>
      <c r="Q705" s="31"/>
      <c r="R705" s="31"/>
      <c r="S705" s="32">
        <f t="shared" si="210"/>
        <v>0</v>
      </c>
      <c r="T705" s="10"/>
      <c r="U705" s="10"/>
      <c r="V705" s="10"/>
      <c r="W705" s="12">
        <f t="shared" si="211"/>
        <v>0</v>
      </c>
      <c r="Y705" s="10">
        <v>34</v>
      </c>
      <c r="Z705" s="30"/>
      <c r="AB705" s="47"/>
      <c r="AC705" s="31"/>
      <c r="AD705" s="31"/>
      <c r="AE705" s="32">
        <f t="shared" si="205"/>
        <v>0</v>
      </c>
      <c r="AF705" s="10"/>
      <c r="AG705" s="10"/>
      <c r="AH705" s="10"/>
      <c r="AI705" s="12">
        <f t="shared" si="20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10"/>
        <v>0</v>
      </c>
      <c r="T706" s="10"/>
      <c r="U706" s="10"/>
      <c r="V706" s="10"/>
      <c r="W706" s="12">
        <f t="shared" si="211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5"/>
        <v>0</v>
      </c>
      <c r="AF706" s="10"/>
      <c r="AG706" s="10"/>
      <c r="AH706" s="10"/>
      <c r="AI706" s="12">
        <f t="shared" si="20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10"/>
        <v>0</v>
      </c>
      <c r="T707" s="10"/>
      <c r="U707" s="10"/>
      <c r="V707" s="10"/>
      <c r="W707" s="12">
        <f t="shared" si="211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5"/>
        <v>0</v>
      </c>
      <c r="AF707" s="10"/>
      <c r="AG707" s="10"/>
      <c r="AH707" s="10"/>
      <c r="AI707" s="12">
        <f t="shared" si="20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10"/>
        <v>0</v>
      </c>
      <c r="T708" s="10"/>
      <c r="U708" s="10"/>
      <c r="V708" s="10"/>
      <c r="W708" s="12">
        <f t="shared" si="211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5"/>
        <v>0</v>
      </c>
      <c r="AF708" s="10"/>
      <c r="AG708" s="10"/>
      <c r="AH708" s="10"/>
      <c r="AI708" s="12">
        <f t="shared" si="20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10"/>
        <v>0</v>
      </c>
      <c r="T709" s="10"/>
      <c r="U709" s="10"/>
      <c r="V709" s="10"/>
      <c r="W709" s="12">
        <f t="shared" si="211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5"/>
        <v>0</v>
      </c>
      <c r="AF709" s="10"/>
      <c r="AG709" s="10"/>
      <c r="AH709" s="10"/>
      <c r="AI709" s="12">
        <f t="shared" si="20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57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10"/>
        <v>0</v>
      </c>
      <c r="T710" s="10"/>
      <c r="U710" s="10"/>
      <c r="V710" s="10"/>
      <c r="W710" s="12">
        <f t="shared" si="211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5"/>
        <v>0</v>
      </c>
      <c r="AF710" s="10"/>
      <c r="AG710" s="10"/>
      <c r="AH710" s="10"/>
      <c r="AI710" s="12">
        <f t="shared" si="20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11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213">SUM(D712:E712)</f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11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11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160985</v>
      </c>
      <c r="E715" s="38">
        <f t="shared" ref="E715:F715" si="217">SUM(E672:E712)</f>
        <v>-1120</v>
      </c>
      <c r="F715" s="38">
        <f t="shared" si="217"/>
        <v>0</v>
      </c>
      <c r="G715" s="38">
        <f>SUM(G672:G714)</f>
        <v>159865</v>
      </c>
      <c r="H715" s="4"/>
      <c r="I715" s="39">
        <f>SUM(I672:I714)</f>
        <v>224</v>
      </c>
      <c r="J715" s="39">
        <f>SUM(J672:J714)</f>
        <v>0</v>
      </c>
      <c r="K715" s="40">
        <f>SUM(K672:K714)</f>
        <v>160089</v>
      </c>
      <c r="N715" s="57"/>
      <c r="O715" s="57"/>
      <c r="P715" s="38">
        <f>SUM(P672:P714)</f>
        <v>206729.5</v>
      </c>
      <c r="Q715" s="38">
        <f>SUM(Q672:Q696)</f>
        <v>-2367</v>
      </c>
      <c r="R715" s="38">
        <f>SUM(R672:R696)</f>
        <v>0</v>
      </c>
      <c r="S715" s="38">
        <f>SUM(S672:S714)</f>
        <v>204362.5</v>
      </c>
      <c r="T715" s="4"/>
      <c r="U715" s="41">
        <f>SUM(U672:U714)</f>
        <v>38</v>
      </c>
      <c r="V715" s="41">
        <f>SUM(V672:V696)</f>
        <v>-35520</v>
      </c>
      <c r="W715" s="42">
        <f>SUM(W672:W714)</f>
        <v>168880.5</v>
      </c>
      <c r="Z715" s="57"/>
      <c r="AA715" s="57"/>
      <c r="AB715" s="38">
        <f>SUM(AB672:AB714)</f>
        <v>158868</v>
      </c>
      <c r="AC715" s="38">
        <f>SUM(AC672:AC696)</f>
        <v>-1338</v>
      </c>
      <c r="AD715" s="38">
        <f>SUM(AD672:AD696)</f>
        <v>0</v>
      </c>
      <c r="AE715" s="38">
        <f>SUM(AE672:AE714)</f>
        <v>157530</v>
      </c>
      <c r="AF715" s="4"/>
      <c r="AG715" s="41">
        <f>SUM(AG672:AG714)</f>
        <v>203</v>
      </c>
      <c r="AH715" s="41">
        <f>SUM(AH672:AH696)</f>
        <v>0</v>
      </c>
      <c r="AI715" s="42">
        <f>SUM(AI672:AI714)</f>
        <v>157733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47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47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47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2" t="s">
        <v>18</v>
      </c>
      <c r="E725" s="122"/>
      <c r="F725" s="111"/>
      <c r="G725" s="27"/>
      <c r="I725" s="120" t="s">
        <v>19</v>
      </c>
      <c r="J725" s="121"/>
      <c r="K725" s="118" t="s">
        <v>20</v>
      </c>
      <c r="N725" s="25"/>
      <c r="O725" s="26"/>
      <c r="P725" s="122" t="s">
        <v>18</v>
      </c>
      <c r="Q725" s="122"/>
      <c r="R725" s="110"/>
      <c r="S725" s="27"/>
      <c r="U725" s="120" t="s">
        <v>19</v>
      </c>
      <c r="V725" s="121"/>
      <c r="W725" s="118" t="s">
        <v>20</v>
      </c>
      <c r="Z725" s="25"/>
      <c r="AA725" s="26"/>
      <c r="AB725" s="122" t="s">
        <v>18</v>
      </c>
      <c r="AC725" s="122"/>
      <c r="AD725" s="111"/>
      <c r="AE725" s="27"/>
      <c r="AG725" s="120" t="s">
        <v>19</v>
      </c>
      <c r="AH725" s="121"/>
      <c r="AI725" s="118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3" t="s">
        <v>23</v>
      </c>
      <c r="E726" s="82" t="s">
        <v>24</v>
      </c>
      <c r="F726" s="84" t="s">
        <v>36</v>
      </c>
      <c r="G726" s="84" t="s">
        <v>25</v>
      </c>
      <c r="I726" s="29" t="s">
        <v>26</v>
      </c>
      <c r="J726" s="29" t="s">
        <v>27</v>
      </c>
      <c r="K726" s="119"/>
      <c r="N726" s="28" t="s">
        <v>21</v>
      </c>
      <c r="O726" s="28" t="s">
        <v>22</v>
      </c>
      <c r="P726" s="83" t="s">
        <v>23</v>
      </c>
      <c r="Q726" s="84" t="s">
        <v>24</v>
      </c>
      <c r="R726" s="84" t="s">
        <v>36</v>
      </c>
      <c r="S726" s="84" t="s">
        <v>25</v>
      </c>
      <c r="U726" s="29" t="s">
        <v>26</v>
      </c>
      <c r="V726" s="29" t="s">
        <v>27</v>
      </c>
      <c r="W726" s="119"/>
      <c r="Z726" s="28" t="s">
        <v>21</v>
      </c>
      <c r="AA726" s="28" t="s">
        <v>22</v>
      </c>
      <c r="AB726" s="83" t="s">
        <v>23</v>
      </c>
      <c r="AC726" s="84" t="s">
        <v>24</v>
      </c>
      <c r="AD726" s="84" t="s">
        <v>36</v>
      </c>
      <c r="AE726" s="84" t="s">
        <v>25</v>
      </c>
      <c r="AG726" s="29" t="s">
        <v>26</v>
      </c>
      <c r="AH726" s="29" t="s">
        <v>27</v>
      </c>
      <c r="AI726" s="119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5247</v>
      </c>
      <c r="D727" s="32">
        <f>2504+596+48</f>
        <v>3148</v>
      </c>
      <c r="E727" s="32"/>
      <c r="F727" s="32"/>
      <c r="G727" s="32">
        <f t="shared" ref="G727:G754" si="218">SUM(D727:E727)</f>
        <v>3148</v>
      </c>
      <c r="H727" s="12"/>
      <c r="I727" s="12"/>
      <c r="J727" s="12"/>
      <c r="K727" s="12">
        <f t="shared" ref="K727:K760" si="219">SUM(G727:J727)</f>
        <v>3148</v>
      </c>
      <c r="M727" s="10">
        <v>1</v>
      </c>
      <c r="N727" s="30" t="s">
        <v>76</v>
      </c>
      <c r="O727" s="31">
        <v>5251</v>
      </c>
      <c r="P727" s="32">
        <f>1878+28.5</f>
        <v>1906.5</v>
      </c>
      <c r="Q727" s="32"/>
      <c r="R727" s="32"/>
      <c r="S727" s="32">
        <f>SUM(P727:Q727)</f>
        <v>1906.5</v>
      </c>
      <c r="T727" s="12"/>
      <c r="U727" s="12"/>
      <c r="V727" s="12"/>
      <c r="W727" s="12">
        <f>SUM(S727:V727)</f>
        <v>1906.5</v>
      </c>
      <c r="Y727" s="10">
        <v>1</v>
      </c>
      <c r="Z727" s="30" t="s">
        <v>76</v>
      </c>
      <c r="AA727" s="31">
        <v>5171</v>
      </c>
      <c r="AB727" s="32">
        <f>8764+614+2980+180+650</f>
        <v>13188</v>
      </c>
      <c r="AC727" s="32"/>
      <c r="AD727" s="32"/>
      <c r="AE727" s="32">
        <f>SUM(AB727:AC727)</f>
        <v>13188</v>
      </c>
      <c r="AF727" s="12"/>
      <c r="AG727" s="12"/>
      <c r="AH727" s="12"/>
      <c r="AI727" s="12">
        <f>SUM(AE727:AH727)</f>
        <v>13188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5248</v>
      </c>
      <c r="D728" s="32">
        <f>5008+614+1788+852+105</f>
        <v>8367</v>
      </c>
      <c r="E728" s="32"/>
      <c r="F728" s="32"/>
      <c r="G728" s="32">
        <f t="shared" si="218"/>
        <v>8367</v>
      </c>
      <c r="H728" s="12"/>
      <c r="I728" s="12"/>
      <c r="J728" s="12"/>
      <c r="K728" s="12">
        <f t="shared" si="219"/>
        <v>8367</v>
      </c>
      <c r="M728" s="10">
        <v>2</v>
      </c>
      <c r="N728" s="30" t="s">
        <v>76</v>
      </c>
      <c r="O728" s="31">
        <f>O727+1</f>
        <v>5252</v>
      </c>
      <c r="P728" s="32">
        <f>626*6+1228+1192+76</f>
        <v>6252</v>
      </c>
      <c r="Q728" s="32"/>
      <c r="R728" s="32"/>
      <c r="S728" s="32">
        <f t="shared" ref="S728:S741" si="220">SUM(P728:Q728)</f>
        <v>6252</v>
      </c>
      <c r="T728" s="12"/>
      <c r="U728" s="12"/>
      <c r="V728" s="12"/>
      <c r="W728" s="12">
        <f t="shared" ref="W728:W741" si="221">SUM(S728:V728)</f>
        <v>6252</v>
      </c>
      <c r="Y728" s="10">
        <v>2</v>
      </c>
      <c r="Z728" s="30" t="s">
        <v>76</v>
      </c>
      <c r="AA728" s="31">
        <f>AA727+1</f>
        <v>5172</v>
      </c>
      <c r="AB728" s="32">
        <f>5008+614+76</f>
        <v>5698</v>
      </c>
      <c r="AC728" s="32"/>
      <c r="AD728" s="32"/>
      <c r="AE728" s="32">
        <f t="shared" ref="AE728:AE765" si="222">SUM(AB728:AC728)</f>
        <v>5698</v>
      </c>
      <c r="AF728" s="12"/>
      <c r="AG728" s="12"/>
      <c r="AH728" s="12"/>
      <c r="AI728" s="12">
        <f t="shared" ref="AI728:AI768" si="223">SUM(AE728:AH728)</f>
        <v>5698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5" si="224">C728+1</f>
        <v>5249</v>
      </c>
      <c r="D729" s="33">
        <f>5008+614+1192+95</f>
        <v>6909</v>
      </c>
      <c r="E729" s="33"/>
      <c r="F729" s="33"/>
      <c r="G729" s="33">
        <f t="shared" si="218"/>
        <v>6909</v>
      </c>
      <c r="H729" s="34"/>
      <c r="I729" s="34"/>
      <c r="J729" s="34"/>
      <c r="K729" s="34">
        <f t="shared" si="219"/>
        <v>6909</v>
      </c>
      <c r="M729" s="10">
        <v>3</v>
      </c>
      <c r="N729" s="30" t="s">
        <v>76</v>
      </c>
      <c r="O729" s="31">
        <f t="shared" ref="O729:O743" si="225">O728+1</f>
        <v>5253</v>
      </c>
      <c r="P729" s="32">
        <f>6260+2384+133</f>
        <v>8777</v>
      </c>
      <c r="Q729" s="32"/>
      <c r="R729" s="32"/>
      <c r="S729" s="32">
        <f t="shared" si="220"/>
        <v>8777</v>
      </c>
      <c r="T729" s="12"/>
      <c r="U729" s="12"/>
      <c r="V729" s="12"/>
      <c r="W729" s="12">
        <f t="shared" si="221"/>
        <v>8777</v>
      </c>
      <c r="Y729" s="10">
        <v>3</v>
      </c>
      <c r="Z729" s="30" t="s">
        <v>76</v>
      </c>
      <c r="AA729" s="31">
        <f t="shared" ref="AA729:AA737" si="226">AA728+1</f>
        <v>5173</v>
      </c>
      <c r="AB729" s="33">
        <f>6260+95</f>
        <v>6355</v>
      </c>
      <c r="AC729" s="33"/>
      <c r="AD729" s="32"/>
      <c r="AE729" s="32">
        <f t="shared" si="222"/>
        <v>6355</v>
      </c>
      <c r="AF729" s="12"/>
      <c r="AG729" s="12"/>
      <c r="AH729" s="12"/>
      <c r="AI729" s="12">
        <f t="shared" si="223"/>
        <v>6355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5250</v>
      </c>
      <c r="D730" s="32">
        <f>6260+1228+95</f>
        <v>7583</v>
      </c>
      <c r="E730" s="32"/>
      <c r="F730" s="32"/>
      <c r="G730" s="32">
        <f t="shared" si="218"/>
        <v>7583</v>
      </c>
      <c r="H730" s="12"/>
      <c r="I730" s="12"/>
      <c r="J730" s="12"/>
      <c r="K730" s="12">
        <f t="shared" si="219"/>
        <v>7583</v>
      </c>
      <c r="M730" s="10">
        <v>4</v>
      </c>
      <c r="N730" s="30" t="s">
        <v>76</v>
      </c>
      <c r="O730" s="31">
        <f t="shared" si="225"/>
        <v>5254</v>
      </c>
      <c r="P730" s="32">
        <f>3130+596+57</f>
        <v>3783</v>
      </c>
      <c r="Q730" s="32"/>
      <c r="R730" s="32"/>
      <c r="S730" s="32">
        <f t="shared" si="220"/>
        <v>3783</v>
      </c>
      <c r="T730" s="12"/>
      <c r="U730" s="12"/>
      <c r="V730" s="12"/>
      <c r="W730" s="12">
        <f t="shared" si="221"/>
        <v>3783</v>
      </c>
      <c r="Y730" s="10">
        <v>4</v>
      </c>
      <c r="Z730" s="30" t="s">
        <v>76</v>
      </c>
      <c r="AA730" s="31">
        <f t="shared" si="226"/>
        <v>5174</v>
      </c>
      <c r="AB730" s="32">
        <f>28170+1228+4768+458</f>
        <v>34624</v>
      </c>
      <c r="AC730" s="32">
        <v>-342</v>
      </c>
      <c r="AD730" s="32"/>
      <c r="AE730" s="32">
        <f t="shared" si="222"/>
        <v>34282</v>
      </c>
      <c r="AF730" s="12"/>
      <c r="AH730" s="12"/>
      <c r="AI730" s="12">
        <f t="shared" si="223"/>
        <v>34282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v>5351</v>
      </c>
      <c r="D731" s="32">
        <f>4382+596+76</f>
        <v>5054</v>
      </c>
      <c r="E731" s="32"/>
      <c r="F731" s="32"/>
      <c r="G731" s="32">
        <f t="shared" si="218"/>
        <v>5054</v>
      </c>
      <c r="H731" s="12"/>
      <c r="I731" s="12"/>
      <c r="J731" s="12"/>
      <c r="K731" s="12">
        <f t="shared" si="219"/>
        <v>5054</v>
      </c>
      <c r="M731" s="10">
        <v>5</v>
      </c>
      <c r="N731" s="30" t="s">
        <v>76</v>
      </c>
      <c r="O731" s="31">
        <f t="shared" si="225"/>
        <v>5255</v>
      </c>
      <c r="P731" s="32">
        <f>8138+1192+123.5</f>
        <v>9453.5</v>
      </c>
      <c r="Q731" s="32"/>
      <c r="R731" s="32"/>
      <c r="S731" s="32">
        <f t="shared" si="220"/>
        <v>9453.5</v>
      </c>
      <c r="T731" s="12"/>
      <c r="U731" s="12">
        <f>111*10+9+23</f>
        <v>1142</v>
      </c>
      <c r="V731" s="12"/>
      <c r="W731" s="12">
        <f t="shared" si="221"/>
        <v>10595.5</v>
      </c>
      <c r="Y731" s="10">
        <v>5</v>
      </c>
      <c r="Z731" s="30" t="s">
        <v>76</v>
      </c>
      <c r="AA731" s="31">
        <f t="shared" si="226"/>
        <v>5175</v>
      </c>
      <c r="AB731" s="32">
        <f>37560+8596+5960+687</f>
        <v>52803</v>
      </c>
      <c r="AC731" s="32"/>
      <c r="AD731" s="32"/>
      <c r="AE731" s="32">
        <f t="shared" si="222"/>
        <v>52803</v>
      </c>
      <c r="AF731" s="12"/>
      <c r="AG731" s="12"/>
      <c r="AH731" s="12"/>
      <c r="AI731" s="12">
        <f t="shared" si="223"/>
        <v>52803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5352</v>
      </c>
      <c r="D732" s="32">
        <f>3130+48</f>
        <v>3178</v>
      </c>
      <c r="E732" s="32"/>
      <c r="F732" s="32"/>
      <c r="G732" s="32">
        <f t="shared" si="218"/>
        <v>3178</v>
      </c>
      <c r="H732" s="12"/>
      <c r="I732" s="12"/>
      <c r="J732" s="12"/>
      <c r="K732" s="12">
        <f t="shared" si="219"/>
        <v>3178</v>
      </c>
      <c r="M732" s="10">
        <v>6</v>
      </c>
      <c r="N732" s="30" t="s">
        <v>76</v>
      </c>
      <c r="O732" s="31">
        <f t="shared" si="225"/>
        <v>5256</v>
      </c>
      <c r="P732" s="32">
        <f>3756+57</f>
        <v>3813</v>
      </c>
      <c r="Q732" s="32"/>
      <c r="R732" s="32"/>
      <c r="S732" s="32">
        <f t="shared" si="220"/>
        <v>3813</v>
      </c>
      <c r="T732" s="12"/>
      <c r="U732" s="12"/>
      <c r="V732" s="10"/>
      <c r="W732" s="12">
        <f t="shared" si="221"/>
        <v>3813</v>
      </c>
      <c r="Y732" s="10">
        <v>6</v>
      </c>
      <c r="Z732" s="30" t="s">
        <v>76</v>
      </c>
      <c r="AA732" s="31">
        <f t="shared" si="226"/>
        <v>5176</v>
      </c>
      <c r="AB732" s="32">
        <f>11894+1228+229</f>
        <v>13351</v>
      </c>
      <c r="AC732" s="32"/>
      <c r="AD732" s="32"/>
      <c r="AE732" s="32">
        <f t="shared" si="222"/>
        <v>13351</v>
      </c>
      <c r="AF732" s="12"/>
      <c r="AG732" s="12"/>
      <c r="AH732" s="10"/>
      <c r="AI732" s="12">
        <f t="shared" si="223"/>
        <v>13351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5353</v>
      </c>
      <c r="D733" s="32">
        <f>2504+38</f>
        <v>2542</v>
      </c>
      <c r="E733" s="32"/>
      <c r="F733" s="32"/>
      <c r="G733" s="32">
        <f t="shared" si="218"/>
        <v>2542</v>
      </c>
      <c r="H733" s="12"/>
      <c r="I733" s="12"/>
      <c r="J733" s="12"/>
      <c r="K733" s="12">
        <f t="shared" si="219"/>
        <v>2542</v>
      </c>
      <c r="M733" s="10">
        <v>7</v>
      </c>
      <c r="N733" s="30" t="s">
        <v>76</v>
      </c>
      <c r="O733" s="31">
        <f t="shared" si="225"/>
        <v>5257</v>
      </c>
      <c r="P733" s="32">
        <f>3130+614+47.5</f>
        <v>3791.5</v>
      </c>
      <c r="Q733" s="32"/>
      <c r="R733" s="32"/>
      <c r="S733" s="32">
        <f t="shared" si="220"/>
        <v>3791.5</v>
      </c>
      <c r="T733" s="12"/>
      <c r="U733" s="12"/>
      <c r="V733" s="12"/>
      <c r="W733" s="12">
        <f t="shared" si="221"/>
        <v>3791.5</v>
      </c>
      <c r="Y733" s="10">
        <v>7</v>
      </c>
      <c r="Z733" s="30" t="s">
        <v>76</v>
      </c>
      <c r="AA733" s="31">
        <f t="shared" si="226"/>
        <v>5177</v>
      </c>
      <c r="AB733" s="32">
        <f>20658+458+500</f>
        <v>21616</v>
      </c>
      <c r="AC733" s="32"/>
      <c r="AD733" s="32"/>
      <c r="AE733" s="32">
        <f t="shared" si="222"/>
        <v>21616</v>
      </c>
      <c r="AF733" s="12"/>
      <c r="AG733" s="58"/>
      <c r="AH733" s="12"/>
      <c r="AI733" s="12">
        <f t="shared" si="223"/>
        <v>21616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5354</v>
      </c>
      <c r="D734" s="32">
        <f>11894+181</f>
        <v>12075</v>
      </c>
      <c r="E734" s="32"/>
      <c r="F734" s="32"/>
      <c r="G734" s="32">
        <f t="shared" si="218"/>
        <v>12075</v>
      </c>
      <c r="H734" s="12"/>
      <c r="I734" s="12"/>
      <c r="J734" s="12"/>
      <c r="K734" s="12">
        <f t="shared" si="219"/>
        <v>12075</v>
      </c>
      <c r="M734" s="10">
        <v>8</v>
      </c>
      <c r="N734" s="30" t="s">
        <v>76</v>
      </c>
      <c r="O734" s="31">
        <f t="shared" si="225"/>
        <v>5258</v>
      </c>
      <c r="P734" s="32">
        <f>3130+614+2384+85.5</f>
        <v>6213.5</v>
      </c>
      <c r="Q734" s="32"/>
      <c r="R734" s="32"/>
      <c r="S734" s="32">
        <f t="shared" si="220"/>
        <v>6213.5</v>
      </c>
      <c r="T734" s="12"/>
      <c r="U734" s="12"/>
      <c r="V734" s="12"/>
      <c r="W734" s="12">
        <f t="shared" si="221"/>
        <v>6213.5</v>
      </c>
      <c r="Y734" s="10">
        <v>8</v>
      </c>
      <c r="Z734" s="30" t="s">
        <v>76</v>
      </c>
      <c r="AA734" s="31">
        <f t="shared" si="226"/>
        <v>5178</v>
      </c>
      <c r="AB734" s="32">
        <f>5008+1192+95</f>
        <v>6295</v>
      </c>
      <c r="AC734" s="32"/>
      <c r="AE734" s="32">
        <f t="shared" si="222"/>
        <v>6295</v>
      </c>
      <c r="AF734" s="12"/>
      <c r="AG734" s="12"/>
      <c r="AH734" s="12"/>
      <c r="AI734" s="12">
        <f t="shared" si="223"/>
        <v>6295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5355</v>
      </c>
      <c r="D735" s="32">
        <f>11894+181</f>
        <v>12075</v>
      </c>
      <c r="E735" s="32"/>
      <c r="F735" s="32"/>
      <c r="G735" s="32">
        <f t="shared" si="218"/>
        <v>12075</v>
      </c>
      <c r="H735" s="12"/>
      <c r="I735" s="12"/>
      <c r="J735" s="12"/>
      <c r="K735" s="12">
        <f t="shared" si="219"/>
        <v>12075</v>
      </c>
      <c r="M735" s="10">
        <v>9</v>
      </c>
      <c r="N735" s="30" t="s">
        <v>76</v>
      </c>
      <c r="O735" s="31">
        <f t="shared" si="225"/>
        <v>5259</v>
      </c>
      <c r="P735" s="32">
        <f>1252+1228+596+28.5</f>
        <v>3104.5</v>
      </c>
      <c r="Q735" s="32"/>
      <c r="R735" s="32"/>
      <c r="S735" s="32">
        <f t="shared" si="220"/>
        <v>3104.5</v>
      </c>
      <c r="T735" s="12"/>
      <c r="U735" s="12">
        <v>41</v>
      </c>
      <c r="V735" s="12"/>
      <c r="W735" s="12">
        <f t="shared" si="221"/>
        <v>3145.5</v>
      </c>
      <c r="Y735" s="10">
        <v>9</v>
      </c>
      <c r="Z735" s="30" t="s">
        <v>76</v>
      </c>
      <c r="AA735" s="31">
        <f t="shared" si="226"/>
        <v>5179</v>
      </c>
      <c r="AB735">
        <f>8764+133</f>
        <v>8897</v>
      </c>
      <c r="AC735" s="32"/>
      <c r="AD735" s="32"/>
      <c r="AE735" s="32">
        <f t="shared" si="222"/>
        <v>8897</v>
      </c>
      <c r="AF735" s="12"/>
      <c r="AH735" s="12"/>
      <c r="AI735" s="12">
        <f t="shared" si="223"/>
        <v>8897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5356</v>
      </c>
      <c r="D736" s="32">
        <f>1252+596+29</f>
        <v>1877</v>
      </c>
      <c r="E736" s="32"/>
      <c r="F736" s="32"/>
      <c r="G736" s="32">
        <f t="shared" si="218"/>
        <v>1877</v>
      </c>
      <c r="H736" s="12"/>
      <c r="I736" s="12"/>
      <c r="J736" s="12"/>
      <c r="K736" s="12">
        <f t="shared" si="219"/>
        <v>1877</v>
      </c>
      <c r="M736" s="10">
        <v>10</v>
      </c>
      <c r="N736" s="30" t="s">
        <v>76</v>
      </c>
      <c r="O736" s="31">
        <f t="shared" si="225"/>
        <v>5260</v>
      </c>
      <c r="P736" s="32">
        <f>2504+38</f>
        <v>2542</v>
      </c>
      <c r="Q736" s="32"/>
      <c r="R736" s="32"/>
      <c r="S736" s="32">
        <f t="shared" si="220"/>
        <v>2542</v>
      </c>
      <c r="T736" s="12"/>
      <c r="U736" s="12">
        <v>9</v>
      </c>
      <c r="V736" s="12"/>
      <c r="W736" s="12">
        <f t="shared" si="221"/>
        <v>2551</v>
      </c>
      <c r="Y736" s="10">
        <v>10</v>
      </c>
      <c r="Z736" s="30" t="s">
        <v>76</v>
      </c>
      <c r="AA736" s="31">
        <f t="shared" si="226"/>
        <v>5180</v>
      </c>
      <c r="AB736" s="32">
        <f>6260</f>
        <v>6260</v>
      </c>
      <c r="AC736" s="32"/>
      <c r="AD736" s="32"/>
      <c r="AE736" s="32">
        <f t="shared" si="222"/>
        <v>6260</v>
      </c>
      <c r="AF736" s="12"/>
      <c r="AG736" s="12"/>
      <c r="AH736" s="12"/>
      <c r="AI736" s="12">
        <f t="shared" si="223"/>
        <v>6260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5357</v>
      </c>
      <c r="D737" s="32">
        <f>2504</f>
        <v>2504</v>
      </c>
      <c r="E737" s="32"/>
      <c r="F737" s="32"/>
      <c r="G737" s="32">
        <f t="shared" si="218"/>
        <v>2504</v>
      </c>
      <c r="H737" s="12"/>
      <c r="I737" s="12"/>
      <c r="J737" s="12"/>
      <c r="K737" s="12">
        <f t="shared" si="219"/>
        <v>2504</v>
      </c>
      <c r="M737" s="10">
        <v>11</v>
      </c>
      <c r="N737" s="30" t="s">
        <v>76</v>
      </c>
      <c r="O737" s="31">
        <f t="shared" si="225"/>
        <v>5261</v>
      </c>
      <c r="P737" s="32">
        <f>626*11</f>
        <v>6886</v>
      </c>
      <c r="Q737" s="32"/>
      <c r="R737" s="32"/>
      <c r="S737" s="32">
        <f t="shared" si="220"/>
        <v>6886</v>
      </c>
      <c r="T737" s="12"/>
      <c r="U737" s="12"/>
      <c r="V737" s="12"/>
      <c r="W737" s="12">
        <f t="shared" si="221"/>
        <v>6886</v>
      </c>
      <c r="Y737" s="10">
        <v>11</v>
      </c>
      <c r="Z737" s="30" t="s">
        <v>76</v>
      </c>
      <c r="AA737" s="31">
        <f t="shared" si="226"/>
        <v>5181</v>
      </c>
      <c r="AB737" s="32">
        <f>5634+229+650</f>
        <v>6513</v>
      </c>
      <c r="AC737" s="32"/>
      <c r="AD737" s="32"/>
      <c r="AE737" s="32">
        <f t="shared" si="222"/>
        <v>6513</v>
      </c>
      <c r="AF737" s="12"/>
      <c r="AG737" s="12"/>
      <c r="AH737" s="12"/>
      <c r="AI737" s="12">
        <f t="shared" si="223"/>
        <v>6513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5358</v>
      </c>
      <c r="D738" s="32">
        <f>3130+48</f>
        <v>3178</v>
      </c>
      <c r="E738" s="32"/>
      <c r="F738" s="32"/>
      <c r="G738" s="32">
        <f t="shared" si="218"/>
        <v>3178</v>
      </c>
      <c r="H738" s="12"/>
      <c r="I738" s="12"/>
      <c r="J738" s="10"/>
      <c r="K738" s="12">
        <f t="shared" si="219"/>
        <v>3178</v>
      </c>
      <c r="M738" s="10">
        <v>12</v>
      </c>
      <c r="N738" s="30" t="s">
        <v>76</v>
      </c>
      <c r="O738" s="31">
        <f t="shared" si="225"/>
        <v>5262</v>
      </c>
      <c r="P738" s="32">
        <f>5008+596</f>
        <v>5604</v>
      </c>
      <c r="Q738" s="32"/>
      <c r="R738" s="32"/>
      <c r="S738" s="32">
        <f t="shared" si="220"/>
        <v>5604</v>
      </c>
      <c r="T738" s="12"/>
      <c r="U738" s="12"/>
      <c r="V738" s="12"/>
      <c r="W738" s="12">
        <f t="shared" si="221"/>
        <v>5604</v>
      </c>
      <c r="Y738" s="10">
        <v>12</v>
      </c>
      <c r="Z738" s="30"/>
      <c r="AA738" s="11" t="s">
        <v>28</v>
      </c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5359</v>
      </c>
      <c r="D739" s="32">
        <f>8764+1788+162</f>
        <v>10714</v>
      </c>
      <c r="E739" s="32"/>
      <c r="F739" s="32"/>
      <c r="G739" s="32">
        <f t="shared" si="218"/>
        <v>10714</v>
      </c>
      <c r="H739" s="12"/>
      <c r="I739" s="12">
        <v>135</v>
      </c>
      <c r="J739" s="12"/>
      <c r="K739" s="12">
        <f t="shared" si="219"/>
        <v>10849</v>
      </c>
      <c r="M739" s="10">
        <v>13</v>
      </c>
      <c r="N739" s="30" t="s">
        <v>76</v>
      </c>
      <c r="O739" s="31">
        <f t="shared" si="225"/>
        <v>5263</v>
      </c>
      <c r="P739" s="32">
        <f>1192+19</f>
        <v>1211</v>
      </c>
      <c r="Q739" s="32"/>
      <c r="R739" s="32"/>
      <c r="S739" s="32">
        <f t="shared" si="220"/>
        <v>1211</v>
      </c>
      <c r="T739" s="12"/>
      <c r="U739" s="12"/>
      <c r="V739" s="12"/>
      <c r="W739" s="12">
        <f t="shared" si="221"/>
        <v>1211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5360</v>
      </c>
      <c r="D740" s="32">
        <f>3756+614+1788+86</f>
        <v>6244</v>
      </c>
      <c r="E740" s="32"/>
      <c r="F740" s="32"/>
      <c r="G740" s="32">
        <f t="shared" si="218"/>
        <v>6244</v>
      </c>
      <c r="H740" s="12"/>
      <c r="I740" s="12">
        <v>31</v>
      </c>
      <c r="J740" s="12"/>
      <c r="K740" s="12">
        <f t="shared" si="219"/>
        <v>6275</v>
      </c>
      <c r="M740" s="10">
        <v>14</v>
      </c>
      <c r="N740" s="30" t="s">
        <v>76</v>
      </c>
      <c r="O740" s="31">
        <f t="shared" si="225"/>
        <v>5264</v>
      </c>
      <c r="P740" s="32">
        <f>2504+38</f>
        <v>2542</v>
      </c>
      <c r="Q740" s="32"/>
      <c r="R740" s="32"/>
      <c r="S740" s="32">
        <f t="shared" si="220"/>
        <v>2542</v>
      </c>
      <c r="T740" s="12"/>
      <c r="U740" s="12"/>
      <c r="V740" s="12"/>
      <c r="W740" s="12">
        <f t="shared" si="221"/>
        <v>2542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5361</v>
      </c>
      <c r="D741" s="32">
        <f>2504+38</f>
        <v>2542</v>
      </c>
      <c r="E741" s="32"/>
      <c r="F741" s="32"/>
      <c r="G741" s="32">
        <f t="shared" si="218"/>
        <v>2542</v>
      </c>
      <c r="H741" s="12"/>
      <c r="I741" s="12"/>
      <c r="J741" s="12"/>
      <c r="K741" s="12">
        <f t="shared" si="219"/>
        <v>2542</v>
      </c>
      <c r="M741" s="10">
        <v>15</v>
      </c>
      <c r="N741" s="30" t="s">
        <v>76</v>
      </c>
      <c r="O741" s="31">
        <f t="shared" si="225"/>
        <v>5265</v>
      </c>
      <c r="P741" s="32">
        <f>3756+57</f>
        <v>3813</v>
      </c>
      <c r="R741" s="32"/>
      <c r="S741" s="32">
        <f t="shared" si="220"/>
        <v>3813</v>
      </c>
      <c r="T741" s="12"/>
      <c r="U741" s="12"/>
      <c r="W741" s="12">
        <f t="shared" si="221"/>
        <v>3813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5362</v>
      </c>
      <c r="D742" s="32">
        <f>9390</f>
        <v>9390</v>
      </c>
      <c r="E742" s="32"/>
      <c r="F742" s="32"/>
      <c r="G742" s="32">
        <f t="shared" si="218"/>
        <v>9390</v>
      </c>
      <c r="H742" s="12"/>
      <c r="I742" s="12"/>
      <c r="J742" s="12"/>
      <c r="K742" s="12">
        <f t="shared" si="219"/>
        <v>9390</v>
      </c>
      <c r="M742" s="10">
        <v>16</v>
      </c>
      <c r="N742" s="30" t="s">
        <v>76</v>
      </c>
      <c r="O742" s="31">
        <f t="shared" si="225"/>
        <v>5266</v>
      </c>
      <c r="P742" s="32">
        <f>3130+47.5</f>
        <v>3177.5</v>
      </c>
      <c r="Q742" s="32"/>
      <c r="R742" s="32"/>
      <c r="S742" s="32">
        <f>SUM(P742:Q742)</f>
        <v>3177.5</v>
      </c>
      <c r="T742" s="12"/>
      <c r="U742" s="12"/>
      <c r="V742" s="12"/>
      <c r="W742" s="12">
        <f>SUM(S742:V742)</f>
        <v>3177.5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5363</v>
      </c>
      <c r="D743" s="32">
        <f>25040+380</f>
        <v>25420</v>
      </c>
      <c r="E743" s="32"/>
      <c r="F743" s="32"/>
      <c r="G743" s="32">
        <f t="shared" si="218"/>
        <v>25420</v>
      </c>
      <c r="H743" s="12"/>
      <c r="I743" s="12"/>
      <c r="J743" s="12"/>
      <c r="K743" s="12">
        <f t="shared" si="219"/>
        <v>25420</v>
      </c>
      <c r="M743" s="10">
        <v>17</v>
      </c>
      <c r="N743" s="30" t="s">
        <v>76</v>
      </c>
      <c r="O743" s="31">
        <f t="shared" si="225"/>
        <v>5267</v>
      </c>
      <c r="P743" s="35">
        <f>106420+16092+1832+1950</f>
        <v>126294</v>
      </c>
      <c r="Q743" s="32">
        <v>-1872</v>
      </c>
      <c r="R743" s="32"/>
      <c r="S743" s="32">
        <f t="shared" ref="S743:S765" si="227">SUM(P743:Q743)</f>
        <v>124422</v>
      </c>
      <c r="T743" s="12"/>
      <c r="U743" s="12">
        <f>288</f>
        <v>288</v>
      </c>
      <c r="V743" s="12">
        <f>-4773</f>
        <v>-4773</v>
      </c>
      <c r="W743" s="12">
        <f t="shared" ref="W743:W768" si="228">SUM(S743:V743)</f>
        <v>119937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5364</v>
      </c>
      <c r="D744" s="32">
        <f>1878+29</f>
        <v>1907</v>
      </c>
      <c r="E744" s="32"/>
      <c r="F744" s="32"/>
      <c r="G744" s="32">
        <f t="shared" si="218"/>
        <v>1907</v>
      </c>
      <c r="H744" s="12"/>
      <c r="I744" s="12"/>
      <c r="J744" s="12"/>
      <c r="K744" s="12">
        <f t="shared" si="219"/>
        <v>1907</v>
      </c>
      <c r="M744" s="10">
        <v>18</v>
      </c>
      <c r="N744" s="30"/>
      <c r="O744" s="11" t="s">
        <v>28</v>
      </c>
      <c r="P744" s="32"/>
      <c r="Q744" s="32"/>
      <c r="R744" s="32"/>
      <c r="S744" s="32">
        <f t="shared" si="227"/>
        <v>0</v>
      </c>
      <c r="T744" s="12"/>
      <c r="U744" s="12"/>
      <c r="V744" s="12"/>
      <c r="W744" s="12">
        <f t="shared" si="228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5365</v>
      </c>
      <c r="D745" s="32">
        <f>5634+614+1192+852+105</f>
        <v>8397</v>
      </c>
      <c r="E745" s="32"/>
      <c r="F745" s="32"/>
      <c r="G745" s="32">
        <f t="shared" si="218"/>
        <v>8397</v>
      </c>
      <c r="H745" s="12"/>
      <c r="I745" s="12">
        <v>120</v>
      </c>
      <c r="J745" s="12"/>
      <c r="K745" s="12">
        <f t="shared" si="219"/>
        <v>8517</v>
      </c>
      <c r="M745" s="10">
        <v>19</v>
      </c>
      <c r="N745" s="30"/>
      <c r="O745" s="31"/>
      <c r="P745" s="32"/>
      <c r="Q745" s="32"/>
      <c r="R745" s="32"/>
      <c r="S745" s="32">
        <f t="shared" si="227"/>
        <v>0</v>
      </c>
      <c r="T745" s="12"/>
      <c r="U745" s="12"/>
      <c r="V745" s="12"/>
      <c r="W745" s="12">
        <f t="shared" si="228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11" t="s">
        <v>28</v>
      </c>
      <c r="D746" s="32"/>
      <c r="E746" s="32"/>
      <c r="F746" s="32"/>
      <c r="G746" s="32">
        <f t="shared" si="218"/>
        <v>0</v>
      </c>
      <c r="H746" s="12"/>
      <c r="I746" s="12"/>
      <c r="J746" s="12"/>
      <c r="K746" s="12">
        <f t="shared" si="219"/>
        <v>0</v>
      </c>
      <c r="M746" s="10">
        <v>20</v>
      </c>
      <c r="N746" s="30"/>
      <c r="O746" s="31"/>
      <c r="P746" s="32"/>
      <c r="Q746" s="32"/>
      <c r="R746" s="32"/>
      <c r="S746" s="32">
        <f t="shared" si="227"/>
        <v>0</v>
      </c>
      <c r="T746" s="12"/>
      <c r="U746" s="12"/>
      <c r="V746" s="12"/>
      <c r="W746" s="12">
        <f t="shared" si="228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D747" s="32"/>
      <c r="E747" s="32"/>
      <c r="F747" s="32"/>
      <c r="G747" s="32">
        <f t="shared" si="218"/>
        <v>0</v>
      </c>
      <c r="H747" s="10"/>
      <c r="I747" s="10"/>
      <c r="J747" s="10"/>
      <c r="K747" s="12">
        <f t="shared" si="219"/>
        <v>0</v>
      </c>
      <c r="M747" s="10">
        <v>21</v>
      </c>
      <c r="N747" s="30"/>
      <c r="O747" s="31"/>
      <c r="P747" s="46"/>
      <c r="Q747" s="31"/>
      <c r="R747" s="31"/>
      <c r="S747" s="32">
        <f t="shared" si="227"/>
        <v>0</v>
      </c>
      <c r="T747" s="10"/>
      <c r="U747" s="10"/>
      <c r="V747" s="10"/>
      <c r="W747" s="12">
        <f t="shared" si="228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218"/>
        <v>0</v>
      </c>
      <c r="H748" s="10"/>
      <c r="I748" s="10"/>
      <c r="J748" s="10"/>
      <c r="K748" s="12">
        <f t="shared" si="219"/>
        <v>0</v>
      </c>
      <c r="M748" s="10">
        <v>22</v>
      </c>
      <c r="N748" s="30"/>
      <c r="O748" s="31"/>
      <c r="P748" s="45"/>
      <c r="Q748" s="31"/>
      <c r="R748" s="31"/>
      <c r="S748" s="32">
        <f t="shared" si="227"/>
        <v>0</v>
      </c>
      <c r="T748" s="10"/>
      <c r="U748" s="10"/>
      <c r="V748" s="10"/>
      <c r="W748" s="12">
        <f t="shared" si="228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C749" s="31"/>
      <c r="D749" s="32"/>
      <c r="E749" s="32"/>
      <c r="F749" s="32"/>
      <c r="G749" s="32">
        <f t="shared" si="218"/>
        <v>0</v>
      </c>
      <c r="H749" s="10"/>
      <c r="I749" s="10"/>
      <c r="J749" s="12"/>
      <c r="K749" s="12">
        <f t="shared" si="219"/>
        <v>0</v>
      </c>
      <c r="M749" s="10">
        <v>23</v>
      </c>
      <c r="N749" s="30"/>
      <c r="O749" s="31"/>
      <c r="P749" s="47"/>
      <c r="Q749" s="31"/>
      <c r="R749" s="31"/>
      <c r="S749" s="32">
        <f t="shared" si="227"/>
        <v>0</v>
      </c>
      <c r="T749" s="10"/>
      <c r="U749" s="10"/>
      <c r="V749" s="10"/>
      <c r="W749" s="12">
        <f t="shared" si="228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218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7"/>
        <v>0</v>
      </c>
      <c r="T750" s="10"/>
      <c r="U750" s="10"/>
      <c r="V750" s="10"/>
      <c r="W750" s="12">
        <f t="shared" si="228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18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7"/>
        <v>0</v>
      </c>
      <c r="T751" s="10"/>
      <c r="U751" s="10"/>
      <c r="V751" s="10"/>
      <c r="W751" s="12">
        <f t="shared" si="228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18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O752" s="31"/>
      <c r="P752" s="47"/>
      <c r="Q752" s="31"/>
      <c r="R752" s="31"/>
      <c r="S752" s="32">
        <f t="shared" si="227"/>
        <v>0</v>
      </c>
      <c r="T752" s="10"/>
      <c r="U752" s="10"/>
      <c r="V752" s="10"/>
      <c r="W752" s="12">
        <f t="shared" si="228"/>
        <v>0</v>
      </c>
      <c r="Y752" s="10">
        <v>26</v>
      </c>
      <c r="Z752" s="30"/>
      <c r="AA752" s="31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57"/>
      <c r="D753" s="32"/>
      <c r="E753" s="32"/>
      <c r="F753" s="32"/>
      <c r="G753" s="32">
        <f t="shared" si="218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7"/>
        <v>0</v>
      </c>
      <c r="T753" s="10"/>
      <c r="U753" s="10"/>
      <c r="V753" s="10"/>
      <c r="W753" s="12">
        <f t="shared" si="228"/>
        <v>0</v>
      </c>
      <c r="Y753" s="10">
        <v>27</v>
      </c>
      <c r="Z753" s="30"/>
      <c r="AA753" s="31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18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7"/>
        <v>0</v>
      </c>
      <c r="T754" s="10"/>
      <c r="U754" s="10"/>
      <c r="V754" s="10"/>
      <c r="W754" s="12">
        <f t="shared" si="228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/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7"/>
        <v>0</v>
      </c>
      <c r="T755" s="10"/>
      <c r="U755" s="10"/>
      <c r="V755" s="10"/>
      <c r="W755" s="12">
        <f t="shared" si="228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/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7"/>
        <v>0</v>
      </c>
      <c r="T756" s="10"/>
      <c r="U756" s="10"/>
      <c r="V756" s="10"/>
      <c r="W756" s="12">
        <f t="shared" si="228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57"/>
      <c r="D757" s="32"/>
      <c r="E757" s="32"/>
      <c r="F757" s="32"/>
      <c r="G757" s="32"/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7"/>
        <v>0</v>
      </c>
      <c r="T757" s="10"/>
      <c r="U757" s="10"/>
      <c r="V757" s="10"/>
      <c r="W757" s="12">
        <f t="shared" si="228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/>
      <c r="H758" s="10"/>
      <c r="I758" s="10"/>
      <c r="J758" s="10"/>
      <c r="K758" s="12">
        <f t="shared" si="219"/>
        <v>0</v>
      </c>
      <c r="M758" s="10">
        <v>32</v>
      </c>
      <c r="N758" s="30"/>
      <c r="O758" s="31"/>
      <c r="P758" s="47"/>
      <c r="Q758" s="31"/>
      <c r="R758" s="31"/>
      <c r="S758" s="32">
        <f t="shared" si="227"/>
        <v>0</v>
      </c>
      <c r="T758" s="10"/>
      <c r="U758" s="10"/>
      <c r="V758" s="10"/>
      <c r="W758" s="12">
        <f t="shared" si="228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/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7"/>
        <v>0</v>
      </c>
      <c r="T759" s="10"/>
      <c r="U759" s="10"/>
      <c r="V759" s="10"/>
      <c r="W759" s="12">
        <f t="shared" si="228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57"/>
      <c r="D760" s="32"/>
      <c r="E760" s="32"/>
      <c r="F760" s="32"/>
      <c r="G760" s="32">
        <f t="shared" ref="G760" si="229">SUM(D760:E760)</f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7"/>
        <v>0</v>
      </c>
      <c r="T760" s="10"/>
      <c r="U760" s="10"/>
      <c r="V760" s="10"/>
      <c r="W760" s="12">
        <f t="shared" si="228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227"/>
        <v>0</v>
      </c>
      <c r="T761" s="10"/>
      <c r="U761" s="10"/>
      <c r="V761" s="10"/>
      <c r="W761" s="12">
        <f t="shared" si="228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227"/>
        <v>0</v>
      </c>
      <c r="T762" s="10"/>
      <c r="U762" s="10"/>
      <c r="V762" s="10"/>
      <c r="W762" s="12">
        <f t="shared" si="228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227"/>
        <v>0</v>
      </c>
      <c r="T763" s="10"/>
      <c r="U763" s="10"/>
      <c r="V763" s="10"/>
      <c r="W763" s="12">
        <f t="shared" si="228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227"/>
        <v>0</v>
      </c>
      <c r="T764" s="10"/>
      <c r="U764" s="10"/>
      <c r="V764" s="10"/>
      <c r="W764" s="12">
        <f t="shared" si="228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57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227"/>
        <v>0</v>
      </c>
      <c r="T765" s="10"/>
      <c r="U765" s="10"/>
      <c r="V765" s="10"/>
      <c r="W765" s="12">
        <f t="shared" si="228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8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30">SUM(D767:E767)</f>
        <v>0</v>
      </c>
      <c r="H767" s="10"/>
      <c r="I767" s="10"/>
      <c r="J767" s="10"/>
      <c r="K767" s="12">
        <f t="shared" ref="K767" si="231">SUM(G767:J767)</f>
        <v>0</v>
      </c>
      <c r="M767" s="10"/>
      <c r="N767" s="30"/>
      <c r="O767" s="31"/>
      <c r="P767" s="47"/>
      <c r="Q767" s="31"/>
      <c r="R767" s="31"/>
      <c r="S767" s="32">
        <f t="shared" ref="S767" si="232">SUM(P767:Q767)</f>
        <v>0</v>
      </c>
      <c r="T767" s="10"/>
      <c r="U767" s="10"/>
      <c r="V767" s="10"/>
      <c r="W767" s="12">
        <f t="shared" si="228"/>
        <v>0</v>
      </c>
      <c r="Y767" s="10"/>
      <c r="Z767" s="30"/>
      <c r="AA767" s="31"/>
      <c r="AB767" s="47"/>
      <c r="AC767" s="31"/>
      <c r="AD767" s="31"/>
      <c r="AE767" s="32">
        <f t="shared" ref="AE767" si="233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8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133104</v>
      </c>
      <c r="E770" s="38">
        <f t="shared" ref="E770:F770" si="234">SUM(E727:E767)</f>
        <v>0</v>
      </c>
      <c r="F770" s="38">
        <f t="shared" si="234"/>
        <v>0</v>
      </c>
      <c r="G770" s="38">
        <f>SUM(G727:G769)</f>
        <v>133104</v>
      </c>
      <c r="H770" s="4"/>
      <c r="I770" s="39">
        <f>SUM(I727:I769)</f>
        <v>286</v>
      </c>
      <c r="J770" s="39">
        <f>SUM(J727:J769)</f>
        <v>0</v>
      </c>
      <c r="K770" s="40">
        <f>SUM(K727:K769)</f>
        <v>133390</v>
      </c>
      <c r="N770" s="57"/>
      <c r="O770" s="57"/>
      <c r="P770" s="38">
        <f>SUM(P727:P769)</f>
        <v>199164</v>
      </c>
      <c r="Q770" s="38">
        <f>SUM(Q727:Q751)</f>
        <v>-1872</v>
      </c>
      <c r="R770" s="38">
        <f>SUM(R727:R751)</f>
        <v>0</v>
      </c>
      <c r="S770" s="38">
        <f>SUM(S727:S769)</f>
        <v>197292</v>
      </c>
      <c r="T770" s="4"/>
      <c r="U770" s="41">
        <f>SUM(U727:U769)</f>
        <v>1480</v>
      </c>
      <c r="V770" s="41">
        <f>SUM(V727:V751)</f>
        <v>-4773</v>
      </c>
      <c r="W770" s="42">
        <f>SUM(W727:W769)</f>
        <v>193999</v>
      </c>
      <c r="Z770" s="57"/>
      <c r="AA770" s="57"/>
      <c r="AB770" s="38">
        <f>SUM(AB727:AB769)</f>
        <v>175600</v>
      </c>
      <c r="AC770" s="38">
        <f>SUM(AC727:AC751)</f>
        <v>-342</v>
      </c>
      <c r="AD770" s="38">
        <f>SUM(AD727:AD751)</f>
        <v>0</v>
      </c>
      <c r="AE770" s="38">
        <f>SUM(AE727:AE769)</f>
        <v>175258</v>
      </c>
      <c r="AF770" s="4"/>
      <c r="AG770" s="41">
        <f>SUM(AG727:AG769)</f>
        <v>0</v>
      </c>
      <c r="AH770" s="41">
        <f>SUM(AH727:AH751)</f>
        <v>0</v>
      </c>
      <c r="AI770" s="42">
        <f>SUM(AI727:AI769)</f>
        <v>175258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L772" s="62"/>
      <c r="M772" s="62"/>
      <c r="N772" s="86"/>
      <c r="O772" s="86"/>
      <c r="P772" s="86"/>
      <c r="Q772" s="86"/>
      <c r="R772" s="86"/>
      <c r="S772" s="86"/>
      <c r="T772" s="62"/>
      <c r="U772" s="62"/>
      <c r="V772" s="62"/>
      <c r="W772" s="62"/>
      <c r="X772" s="62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L773" s="62"/>
      <c r="M773" s="62"/>
      <c r="N773" s="86"/>
      <c r="O773" s="86"/>
      <c r="P773" s="86"/>
      <c r="Q773" s="86"/>
      <c r="R773" s="86"/>
      <c r="S773" s="86"/>
      <c r="T773" s="62"/>
      <c r="U773" s="62"/>
      <c r="V773" s="62"/>
      <c r="W773" s="62"/>
      <c r="X773" s="62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L774" s="62"/>
      <c r="M774" s="62"/>
      <c r="N774" s="86"/>
      <c r="O774" s="86"/>
      <c r="P774" s="86"/>
      <c r="Q774" s="86"/>
      <c r="R774" s="86"/>
      <c r="S774" s="86"/>
      <c r="T774" s="62"/>
      <c r="U774" s="62"/>
      <c r="V774" s="62"/>
      <c r="W774" s="62"/>
      <c r="X774" s="62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L775" s="62"/>
      <c r="M775" s="64"/>
      <c r="N775" s="86"/>
      <c r="O775" s="86"/>
      <c r="P775" s="86"/>
      <c r="Q775" s="86"/>
      <c r="R775" s="86"/>
      <c r="S775" s="86"/>
      <c r="T775" s="62"/>
      <c r="U775" s="62"/>
      <c r="V775" s="62"/>
      <c r="W775" s="62"/>
      <c r="X775" s="62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L776" s="62"/>
      <c r="M776" s="62"/>
      <c r="N776" s="86"/>
      <c r="O776" s="86"/>
      <c r="P776" s="86"/>
      <c r="Q776" s="86"/>
      <c r="R776" s="86"/>
      <c r="S776" s="86"/>
      <c r="T776" s="62"/>
      <c r="U776" s="62"/>
      <c r="V776" s="62"/>
      <c r="W776" s="62"/>
      <c r="X776" s="62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L777" s="62"/>
      <c r="M777" s="62"/>
      <c r="N777" s="86"/>
      <c r="O777" s="86"/>
      <c r="P777" s="86"/>
      <c r="Q777" s="86"/>
      <c r="R777" s="86"/>
      <c r="S777" s="86"/>
      <c r="T777" s="62"/>
      <c r="U777" s="86"/>
      <c r="V777" s="77"/>
      <c r="W777" s="62"/>
      <c r="X777" s="62"/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L778" s="62"/>
      <c r="M778" s="65"/>
      <c r="N778" s="86"/>
      <c r="O778" s="86"/>
      <c r="P778" s="86"/>
      <c r="Q778" s="86"/>
      <c r="R778" s="86"/>
      <c r="S778" s="86"/>
      <c r="T778" s="62"/>
      <c r="U778" s="66"/>
      <c r="V778" s="66"/>
      <c r="W778" s="62"/>
      <c r="X778" s="62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L779" s="62"/>
      <c r="M779" s="62"/>
      <c r="N779" s="86"/>
      <c r="O779" s="86"/>
      <c r="P779" s="86"/>
      <c r="Q779" s="86"/>
      <c r="R779" s="86"/>
      <c r="S779" s="86"/>
      <c r="T779" s="62"/>
      <c r="U779" s="62"/>
      <c r="V779" s="62"/>
      <c r="W779" s="62"/>
      <c r="X779" s="62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17"/>
      <c r="E780" s="117"/>
      <c r="F780" s="86"/>
      <c r="G780" s="86"/>
      <c r="H780" s="62"/>
      <c r="I780" s="117"/>
      <c r="J780" s="117"/>
      <c r="K780" s="116"/>
      <c r="L780" s="62"/>
      <c r="M780" s="62"/>
      <c r="N780" s="66"/>
      <c r="O780" s="86"/>
      <c r="P780" s="117"/>
      <c r="Q780" s="117"/>
      <c r="R780" s="86"/>
      <c r="S780" s="86"/>
      <c r="T780" s="62"/>
      <c r="U780" s="117"/>
      <c r="V780" s="117"/>
      <c r="W780" s="116"/>
      <c r="X780" s="62"/>
      <c r="Y780" s="62"/>
      <c r="Z780" s="66"/>
      <c r="AA780" s="86"/>
      <c r="AB780" s="117"/>
      <c r="AC780" s="117"/>
      <c r="AD780" s="86"/>
      <c r="AE780" s="86"/>
      <c r="AF780" s="62"/>
      <c r="AG780" s="117"/>
      <c r="AH780" s="117"/>
      <c r="AI780" s="116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16"/>
      <c r="L781" s="62"/>
      <c r="M781" s="62"/>
      <c r="N781" s="86"/>
      <c r="O781" s="86"/>
      <c r="P781" s="87"/>
      <c r="Q781" s="89"/>
      <c r="R781" s="89"/>
      <c r="S781" s="89"/>
      <c r="T781" s="62"/>
      <c r="U781" s="85"/>
      <c r="V781" s="85"/>
      <c r="W781" s="116"/>
      <c r="X781" s="62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16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8"/>
      <c r="O782" s="86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8"/>
      <c r="O783" s="86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8"/>
      <c r="O784" s="86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8"/>
      <c r="O785" s="86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8"/>
      <c r="O786" s="86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8"/>
      <c r="O787" s="86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8"/>
      <c r="O788" s="86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8"/>
      <c r="O789" s="86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8"/>
      <c r="O790" s="86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8"/>
      <c r="O791" s="86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8"/>
      <c r="O792" s="86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8"/>
      <c r="O793" s="86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8"/>
      <c r="O794" s="86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8"/>
      <c r="O795" s="86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8"/>
      <c r="O796" s="86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8"/>
      <c r="O797" s="86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8"/>
      <c r="O798" s="86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8"/>
      <c r="O799" s="86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8"/>
      <c r="O800" s="86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8"/>
      <c r="O801" s="86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8"/>
      <c r="O802" s="86"/>
      <c r="P802" s="69"/>
      <c r="Q802" s="86"/>
      <c r="R802" s="86"/>
      <c r="S802" s="60"/>
      <c r="T802" s="62"/>
      <c r="U802" s="62"/>
      <c r="V802" s="62"/>
      <c r="W802" s="61"/>
      <c r="X802" s="62"/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8"/>
      <c r="O803" s="86"/>
      <c r="P803" s="70"/>
      <c r="Q803" s="86"/>
      <c r="R803" s="86"/>
      <c r="S803" s="60"/>
      <c r="T803" s="62"/>
      <c r="U803" s="62"/>
      <c r="V803" s="62"/>
      <c r="W803" s="61"/>
      <c r="X803" s="62"/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8"/>
      <c r="O804" s="86"/>
      <c r="P804" s="71"/>
      <c r="Q804" s="62"/>
      <c r="R804" s="62"/>
      <c r="S804" s="60"/>
      <c r="T804" s="62"/>
      <c r="U804" s="62"/>
      <c r="V804" s="62"/>
      <c r="W804" s="61"/>
      <c r="X804" s="62"/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8"/>
      <c r="O805" s="86"/>
      <c r="P805" s="71"/>
      <c r="Q805" s="86"/>
      <c r="R805" s="86"/>
      <c r="S805" s="60"/>
      <c r="T805" s="62"/>
      <c r="U805" s="62"/>
      <c r="V805" s="62"/>
      <c r="W805" s="61"/>
      <c r="X805" s="62"/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8"/>
      <c r="O806" s="86"/>
      <c r="P806" s="71"/>
      <c r="Q806" s="86"/>
      <c r="R806" s="86"/>
      <c r="S806" s="60"/>
      <c r="T806" s="62"/>
      <c r="U806" s="62"/>
      <c r="V806" s="62"/>
      <c r="W806" s="61"/>
      <c r="X806" s="62"/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8"/>
      <c r="O807" s="86"/>
      <c r="P807" s="71"/>
      <c r="Q807" s="86"/>
      <c r="R807" s="86"/>
      <c r="S807" s="60"/>
      <c r="T807" s="62"/>
      <c r="U807" s="62"/>
      <c r="V807" s="62"/>
      <c r="W807" s="61"/>
      <c r="X807" s="62"/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8"/>
      <c r="O808" s="86"/>
      <c r="P808" s="71"/>
      <c r="Q808" s="86"/>
      <c r="R808" s="86"/>
      <c r="S808" s="60"/>
      <c r="T808" s="62"/>
      <c r="U808" s="62"/>
      <c r="V808" s="62"/>
      <c r="W808" s="61"/>
      <c r="X808" s="62"/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8"/>
      <c r="O809" s="86"/>
      <c r="P809" s="71"/>
      <c r="Q809" s="86"/>
      <c r="R809" s="86"/>
      <c r="S809" s="60"/>
      <c r="T809" s="62"/>
      <c r="U809" s="62"/>
      <c r="V809" s="62"/>
      <c r="W809" s="61"/>
      <c r="X809" s="62"/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8"/>
      <c r="O810" s="86"/>
      <c r="P810" s="71"/>
      <c r="Q810" s="86"/>
      <c r="R810" s="86"/>
      <c r="S810" s="60"/>
      <c r="T810" s="62"/>
      <c r="U810" s="62"/>
      <c r="V810" s="62"/>
      <c r="W810" s="61"/>
      <c r="X810" s="62"/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8"/>
      <c r="O811" s="86"/>
      <c r="P811" s="71"/>
      <c r="Q811" s="86"/>
      <c r="R811" s="86"/>
      <c r="S811" s="60"/>
      <c r="T811" s="62"/>
      <c r="U811" s="62"/>
      <c r="V811" s="62"/>
      <c r="W811" s="61"/>
      <c r="X811" s="62"/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8"/>
      <c r="O812" s="86"/>
      <c r="P812" s="71"/>
      <c r="Q812" s="86"/>
      <c r="R812" s="86"/>
      <c r="S812" s="60"/>
      <c r="T812" s="62"/>
      <c r="U812" s="62"/>
      <c r="V812" s="62"/>
      <c r="W812" s="61"/>
      <c r="X812" s="62"/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8"/>
      <c r="O813" s="86"/>
      <c r="P813" s="71"/>
      <c r="Q813" s="86"/>
      <c r="R813" s="86"/>
      <c r="S813" s="60"/>
      <c r="T813" s="62"/>
      <c r="U813" s="62"/>
      <c r="V813" s="62"/>
      <c r="W813" s="61"/>
      <c r="X813" s="62"/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8"/>
      <c r="O814" s="86"/>
      <c r="P814" s="71"/>
      <c r="Q814" s="86"/>
      <c r="R814" s="86"/>
      <c r="S814" s="60"/>
      <c r="T814" s="62"/>
      <c r="U814" s="62"/>
      <c r="V814" s="62"/>
      <c r="W814" s="61"/>
      <c r="X814" s="62"/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8"/>
      <c r="O815" s="86"/>
      <c r="P815" s="71"/>
      <c r="Q815" s="86"/>
      <c r="R815" s="86"/>
      <c r="S815" s="60"/>
      <c r="T815" s="62"/>
      <c r="U815" s="62"/>
      <c r="V815" s="62"/>
      <c r="W815" s="61"/>
      <c r="X815" s="62"/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8"/>
      <c r="O816" s="86"/>
      <c r="P816" s="71"/>
      <c r="Q816" s="86"/>
      <c r="R816" s="86"/>
      <c r="S816" s="60"/>
      <c r="T816" s="62"/>
      <c r="U816" s="62"/>
      <c r="V816" s="62"/>
      <c r="W816" s="61"/>
      <c r="X816" s="62"/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8"/>
      <c r="O817" s="86"/>
      <c r="P817" s="71"/>
      <c r="Q817" s="86"/>
      <c r="R817" s="86"/>
      <c r="S817" s="60"/>
      <c r="T817" s="62"/>
      <c r="U817" s="62"/>
      <c r="V817" s="62"/>
      <c r="W817" s="61"/>
      <c r="X817" s="62"/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8"/>
      <c r="O818" s="86"/>
      <c r="P818" s="71"/>
      <c r="Q818" s="86"/>
      <c r="R818" s="86"/>
      <c r="S818" s="60"/>
      <c r="T818" s="62"/>
      <c r="U818" s="62"/>
      <c r="V818" s="62"/>
      <c r="W818" s="61"/>
      <c r="X818" s="62"/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8"/>
      <c r="O819" s="86"/>
      <c r="P819" s="71"/>
      <c r="Q819" s="86"/>
      <c r="R819" s="86"/>
      <c r="S819" s="60"/>
      <c r="T819" s="62"/>
      <c r="U819" s="62"/>
      <c r="V819" s="62"/>
      <c r="W819" s="61"/>
      <c r="X819" s="62"/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8"/>
      <c r="O820" s="86"/>
      <c r="P820" s="71"/>
      <c r="Q820" s="86"/>
      <c r="R820" s="86"/>
      <c r="S820" s="60"/>
      <c r="T820" s="62"/>
      <c r="U820" s="62"/>
      <c r="V820" s="62"/>
      <c r="W820" s="61"/>
      <c r="X820" s="62"/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8"/>
      <c r="O821" s="86"/>
      <c r="P821" s="71"/>
      <c r="Q821" s="86"/>
      <c r="R821" s="86"/>
      <c r="S821" s="60"/>
      <c r="T821" s="62"/>
      <c r="U821" s="62"/>
      <c r="V821" s="62"/>
      <c r="W821" s="61"/>
      <c r="X821" s="62"/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8"/>
      <c r="O822" s="86"/>
      <c r="P822" s="71"/>
      <c r="Q822" s="86"/>
      <c r="R822" s="86"/>
      <c r="S822" s="60"/>
      <c r="T822" s="62"/>
      <c r="U822" s="62"/>
      <c r="V822" s="62"/>
      <c r="W822" s="61"/>
      <c r="X822" s="62"/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68"/>
      <c r="O823" s="86"/>
      <c r="P823" s="71"/>
      <c r="Q823" s="86"/>
      <c r="R823" s="86"/>
      <c r="S823" s="60"/>
      <c r="T823" s="62"/>
      <c r="U823" s="62"/>
      <c r="V823" s="62"/>
      <c r="W823" s="61"/>
      <c r="X823" s="62"/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68"/>
      <c r="O824" s="86"/>
      <c r="P824" s="71"/>
      <c r="Q824" s="86"/>
      <c r="R824" s="86"/>
      <c r="S824" s="60"/>
      <c r="T824" s="62"/>
      <c r="U824" s="62"/>
      <c r="V824" s="62"/>
      <c r="W824" s="61"/>
      <c r="X824" s="62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68"/>
      <c r="O825" s="86"/>
      <c r="P825" s="71"/>
      <c r="Q825" s="86"/>
      <c r="R825" s="86"/>
      <c r="S825" s="60"/>
      <c r="T825" s="62"/>
      <c r="U825" s="62"/>
      <c r="V825" s="62"/>
      <c r="W825" s="61"/>
      <c r="X825" s="62"/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8"/>
      <c r="C826" s="86"/>
      <c r="D826" s="60"/>
      <c r="E826" s="60"/>
      <c r="F826" s="60"/>
      <c r="G826" s="60"/>
      <c r="H826" s="62"/>
      <c r="I826" s="62"/>
      <c r="J826" s="62"/>
      <c r="K826" s="61"/>
      <c r="L826" s="62"/>
      <c r="M826" s="62"/>
      <c r="N826" s="68"/>
      <c r="O826" s="86"/>
      <c r="P826" s="71"/>
      <c r="Q826" s="86"/>
      <c r="R826" s="86"/>
      <c r="S826" s="60"/>
      <c r="T826" s="62"/>
      <c r="U826" s="62"/>
      <c r="V826" s="62"/>
      <c r="W826" s="61"/>
      <c r="X826" s="62"/>
      <c r="Y826" s="62"/>
      <c r="Z826" s="68"/>
      <c r="AA826" s="86"/>
      <c r="AB826" s="60"/>
      <c r="AC826" s="60"/>
      <c r="AD826" s="60"/>
      <c r="AE826" s="60"/>
      <c r="AF826" s="62"/>
      <c r="AG826" s="62"/>
      <c r="AH826" s="62"/>
      <c r="AI826" s="61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68"/>
      <c r="C827" s="86"/>
      <c r="D827" s="60"/>
      <c r="E827" s="60"/>
      <c r="F827" s="60"/>
      <c r="G827" s="60"/>
      <c r="H827" s="62"/>
      <c r="I827" s="62"/>
      <c r="J827" s="62"/>
      <c r="K827" s="61"/>
      <c r="L827" s="62"/>
      <c r="M827" s="62"/>
      <c r="N827" s="68"/>
      <c r="O827" s="86"/>
      <c r="P827" s="71"/>
      <c r="Q827" s="86"/>
      <c r="R827" s="86"/>
      <c r="S827" s="60"/>
      <c r="T827" s="62"/>
      <c r="U827" s="62"/>
      <c r="V827" s="62"/>
      <c r="W827" s="61"/>
      <c r="X827" s="62"/>
      <c r="Y827" s="62"/>
      <c r="Z827" s="68"/>
      <c r="AA827" s="86"/>
      <c r="AB827" s="60"/>
      <c r="AC827" s="60"/>
      <c r="AD827" s="60"/>
      <c r="AE827" s="60"/>
      <c r="AF827" s="62"/>
      <c r="AG827" s="62"/>
      <c r="AH827" s="62"/>
      <c r="AI827" s="61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68"/>
      <c r="C828" s="86"/>
      <c r="D828" s="60"/>
      <c r="E828" s="60"/>
      <c r="F828" s="60"/>
      <c r="G828" s="60"/>
      <c r="H828" s="62"/>
      <c r="I828" s="62"/>
      <c r="J828" s="62"/>
      <c r="K828" s="61"/>
      <c r="L828" s="62"/>
      <c r="M828" s="62"/>
      <c r="N828" s="68"/>
      <c r="O828" s="86"/>
      <c r="P828" s="71"/>
      <c r="Q828" s="86"/>
      <c r="R828" s="86"/>
      <c r="S828" s="60"/>
      <c r="T828" s="62"/>
      <c r="U828" s="62"/>
      <c r="V828" s="62"/>
      <c r="W828" s="61"/>
      <c r="X828" s="62"/>
      <c r="Y828" s="62"/>
      <c r="Z828" s="68"/>
      <c r="AA828" s="86"/>
      <c r="AB828" s="60"/>
      <c r="AC828" s="60"/>
      <c r="AD828" s="60"/>
      <c r="AE828" s="60"/>
      <c r="AF828" s="62"/>
      <c r="AG828" s="62"/>
      <c r="AH828" s="62"/>
      <c r="AI828" s="61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68"/>
      <c r="C829" s="86"/>
      <c r="D829" s="60"/>
      <c r="E829" s="60"/>
      <c r="F829" s="60"/>
      <c r="G829" s="60"/>
      <c r="H829" s="62"/>
      <c r="I829" s="62"/>
      <c r="J829" s="62"/>
      <c r="K829" s="61"/>
      <c r="L829" s="62"/>
      <c r="M829" s="62"/>
      <c r="N829" s="68"/>
      <c r="O829" s="66"/>
      <c r="P829" s="71"/>
      <c r="Q829" s="86"/>
      <c r="R829" s="86"/>
      <c r="S829" s="60"/>
      <c r="T829" s="62"/>
      <c r="U829" s="62"/>
      <c r="V829" s="62"/>
      <c r="W829" s="61"/>
      <c r="X829" s="62"/>
      <c r="Y829" s="62"/>
      <c r="Z829" s="68"/>
      <c r="AA829" s="86"/>
      <c r="AB829" s="60"/>
      <c r="AC829" s="60"/>
      <c r="AD829" s="60"/>
      <c r="AE829" s="60"/>
      <c r="AF829" s="62"/>
      <c r="AG829" s="62"/>
      <c r="AH829" s="62"/>
      <c r="AI829" s="61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2"/>
      <c r="B830" s="68"/>
      <c r="C830" s="86"/>
      <c r="D830" s="60"/>
      <c r="E830" s="60"/>
      <c r="F830" s="60"/>
      <c r="G830" s="60"/>
      <c r="H830" s="62"/>
      <c r="I830" s="62"/>
      <c r="J830" s="62"/>
      <c r="K830" s="61"/>
      <c r="L830" s="62"/>
      <c r="M830" s="62"/>
      <c r="N830" s="68"/>
      <c r="O830" s="86"/>
      <c r="P830" s="71"/>
      <c r="Q830" s="86"/>
      <c r="R830" s="86"/>
      <c r="S830" s="60"/>
      <c r="T830" s="62"/>
      <c r="U830" s="62"/>
      <c r="V830" s="62"/>
      <c r="W830" s="61"/>
      <c r="X830" s="62"/>
      <c r="Y830" s="62"/>
      <c r="Z830" s="68"/>
      <c r="AA830" s="86"/>
      <c r="AB830" s="60"/>
      <c r="AC830" s="60"/>
      <c r="AD830" s="60"/>
      <c r="AE830" s="60"/>
      <c r="AF830" s="62"/>
      <c r="AG830" s="62"/>
      <c r="AH830" s="62"/>
      <c r="AI830" s="61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68"/>
      <c r="C831" s="68"/>
      <c r="D831" s="60"/>
      <c r="E831" s="60"/>
      <c r="F831" s="60"/>
      <c r="G831" s="60"/>
      <c r="H831" s="62"/>
      <c r="I831" s="62"/>
      <c r="J831" s="62"/>
      <c r="K831" s="61"/>
      <c r="L831" s="62"/>
      <c r="M831" s="62"/>
      <c r="N831" s="86"/>
      <c r="O831" s="86"/>
      <c r="P831" s="86"/>
      <c r="Q831" s="86"/>
      <c r="R831" s="86"/>
      <c r="S831" s="86"/>
      <c r="T831" s="62"/>
      <c r="U831" s="62"/>
      <c r="V831" s="62"/>
      <c r="W831" s="61"/>
      <c r="X831" s="62"/>
      <c r="Y831" s="62"/>
      <c r="Z831" s="68"/>
      <c r="AA831" s="68"/>
      <c r="AB831" s="60"/>
      <c r="AC831" s="60"/>
      <c r="AD831" s="60"/>
      <c r="AE831" s="60"/>
      <c r="AF831" s="62"/>
      <c r="AG831" s="62"/>
      <c r="AH831" s="62"/>
      <c r="AI831" s="61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x14ac:dyDescent="0.25">
      <c r="A832" s="62"/>
      <c r="B832" s="86"/>
      <c r="C832" s="86"/>
      <c r="D832" s="86"/>
      <c r="E832" s="86"/>
      <c r="F832" s="86"/>
      <c r="G832" s="86"/>
      <c r="H832" s="62"/>
      <c r="I832" s="62"/>
      <c r="J832" s="62"/>
      <c r="K832" s="62"/>
      <c r="L832" s="62"/>
      <c r="M832" s="62"/>
      <c r="N832" s="86"/>
      <c r="O832" s="86"/>
      <c r="P832" s="86"/>
      <c r="Q832" s="86"/>
      <c r="R832" s="86"/>
      <c r="S832" s="86"/>
      <c r="T832" s="62"/>
      <c r="U832" s="62"/>
      <c r="V832" s="62"/>
      <c r="W832" s="62"/>
      <c r="X832" s="62"/>
      <c r="Y832" s="62"/>
      <c r="Z832" s="86"/>
      <c r="AA832" s="86"/>
      <c r="AB832" s="86"/>
      <c r="AC832" s="86"/>
      <c r="AD832" s="86"/>
      <c r="AE832" s="86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2"/>
      <c r="B833" s="86"/>
      <c r="C833" s="86"/>
      <c r="D833" s="72"/>
      <c r="E833" s="72"/>
      <c r="F833" s="72"/>
      <c r="G833" s="72"/>
      <c r="H833" s="64"/>
      <c r="I833" s="72"/>
      <c r="J833" s="72"/>
      <c r="K833" s="72"/>
      <c r="L833" s="62"/>
      <c r="M833" s="62"/>
      <c r="N833" s="86"/>
      <c r="O833" s="86"/>
      <c r="P833" s="72"/>
      <c r="Q833" s="72"/>
      <c r="R833" s="72"/>
      <c r="S833" s="72"/>
      <c r="T833" s="64"/>
      <c r="U833" s="73"/>
      <c r="V833" s="73"/>
      <c r="W833" s="73"/>
      <c r="X833" s="62"/>
      <c r="Y833" s="62"/>
      <c r="Z833" s="86"/>
      <c r="AA833" s="86"/>
      <c r="AB833" s="72"/>
      <c r="AC833" s="72"/>
      <c r="AD833" s="72"/>
      <c r="AE833" s="72"/>
      <c r="AF833" s="64"/>
      <c r="AG833" s="72"/>
      <c r="AH833" s="72"/>
      <c r="AI833" s="7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86"/>
      <c r="C835" s="86"/>
      <c r="D835" s="86"/>
      <c r="E835" s="86"/>
      <c r="F835" s="86"/>
      <c r="G835" s="86"/>
      <c r="H835" s="62"/>
      <c r="I835" s="62"/>
      <c r="J835" s="62"/>
      <c r="K835" s="62"/>
      <c r="L835" s="62"/>
      <c r="M835" s="62"/>
      <c r="N835" s="86"/>
      <c r="O835" s="86"/>
      <c r="P835" s="86"/>
      <c r="Q835" s="86"/>
      <c r="R835" s="86"/>
      <c r="S835" s="86"/>
      <c r="T835" s="62"/>
      <c r="U835" s="62"/>
      <c r="V835" s="62"/>
      <c r="W835" s="62"/>
      <c r="X835" s="62"/>
      <c r="Y835" s="62"/>
      <c r="Z835" s="86"/>
      <c r="AA835" s="86"/>
      <c r="AB835" s="86"/>
      <c r="AC835" s="86"/>
      <c r="AD835" s="86"/>
      <c r="AE835" s="86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6"/>
      <c r="C836" s="86"/>
      <c r="D836" s="86"/>
      <c r="E836" s="86"/>
      <c r="F836" s="86"/>
      <c r="G836" s="86"/>
      <c r="H836" s="62"/>
      <c r="I836" s="62"/>
      <c r="J836" s="62"/>
      <c r="K836" s="62"/>
      <c r="L836" s="62"/>
      <c r="M836" s="62"/>
      <c r="N836" s="86"/>
      <c r="O836" s="86"/>
      <c r="P836" s="86"/>
      <c r="Q836" s="86"/>
      <c r="R836" s="86"/>
      <c r="S836" s="86"/>
      <c r="T836" s="62"/>
      <c r="U836" s="62"/>
      <c r="V836" s="62"/>
      <c r="W836" s="62"/>
      <c r="X836" s="62"/>
      <c r="Y836" s="62"/>
      <c r="Z836" s="86"/>
      <c r="AA836" s="86"/>
      <c r="AB836" s="86"/>
      <c r="AC836" s="86"/>
      <c r="AD836" s="86"/>
      <c r="AE836" s="86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86"/>
      <c r="C837" s="86"/>
      <c r="D837" s="86"/>
      <c r="E837" s="86"/>
      <c r="F837" s="86"/>
      <c r="G837" s="86"/>
      <c r="H837" s="62"/>
      <c r="I837" s="62"/>
      <c r="J837" s="62"/>
      <c r="K837" s="62"/>
      <c r="L837" s="62"/>
      <c r="M837" s="62"/>
      <c r="N837" s="86"/>
      <c r="O837" s="86"/>
      <c r="P837" s="86"/>
      <c r="Q837" s="86"/>
      <c r="R837" s="86"/>
      <c r="S837" s="86"/>
      <c r="T837" s="62"/>
      <c r="U837" s="62"/>
      <c r="V837" s="62"/>
      <c r="W837" s="62"/>
      <c r="X837" s="62"/>
      <c r="Y837" s="62"/>
      <c r="Z837" s="86"/>
      <c r="AA837" s="86"/>
      <c r="AB837" s="86"/>
      <c r="AC837" s="86"/>
      <c r="AD837" s="86"/>
      <c r="AE837" s="86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4"/>
      <c r="B838" s="86"/>
      <c r="C838" s="86"/>
      <c r="D838" s="86"/>
      <c r="E838" s="86"/>
      <c r="F838" s="86"/>
      <c r="G838" s="86"/>
      <c r="H838" s="62"/>
      <c r="I838" s="62"/>
      <c r="J838" s="62"/>
      <c r="K838" s="62"/>
      <c r="L838" s="62"/>
      <c r="M838" s="64"/>
      <c r="N838" s="86"/>
      <c r="O838" s="86"/>
      <c r="P838" s="86"/>
      <c r="Q838" s="86"/>
      <c r="R838" s="86"/>
      <c r="S838" s="86"/>
      <c r="T838" s="62"/>
      <c r="U838" s="62"/>
      <c r="V838" s="62"/>
      <c r="W838" s="62"/>
      <c r="X838" s="62"/>
      <c r="Y838" s="64"/>
      <c r="Z838" s="86"/>
      <c r="AA838" s="86"/>
      <c r="AB838" s="86"/>
      <c r="AC838" s="86"/>
      <c r="AD838" s="86"/>
      <c r="AE838" s="86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86"/>
      <c r="C839" s="86"/>
      <c r="D839" s="86"/>
      <c r="E839" s="86"/>
      <c r="F839" s="86"/>
      <c r="G839" s="86"/>
      <c r="H839" s="62"/>
      <c r="I839" s="62"/>
      <c r="J839" s="62"/>
      <c r="K839" s="62"/>
      <c r="L839" s="62"/>
      <c r="M839" s="62"/>
      <c r="N839" s="86"/>
      <c r="O839" s="86"/>
      <c r="P839" s="86"/>
      <c r="Q839" s="86"/>
      <c r="R839" s="86"/>
      <c r="S839" s="86"/>
      <c r="T839" s="62"/>
      <c r="U839" s="62"/>
      <c r="V839" s="62"/>
      <c r="W839" s="62"/>
      <c r="X839" s="62"/>
      <c r="Y839" s="62"/>
      <c r="Z839" s="86"/>
      <c r="AA839" s="86"/>
      <c r="AB839" s="86"/>
      <c r="AC839" s="86"/>
      <c r="AD839" s="86"/>
      <c r="AE839" s="86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ht="15.75" x14ac:dyDescent="0.25">
      <c r="A840" s="62"/>
      <c r="B840" s="86"/>
      <c r="C840" s="86"/>
      <c r="D840" s="86"/>
      <c r="E840" s="86"/>
      <c r="F840" s="86"/>
      <c r="G840" s="86"/>
      <c r="H840" s="62"/>
      <c r="I840" s="86"/>
      <c r="J840" s="77"/>
      <c r="K840" s="62"/>
      <c r="L840" s="62"/>
      <c r="M840" s="62"/>
      <c r="N840" s="86"/>
      <c r="O840" s="86"/>
      <c r="P840" s="86"/>
      <c r="Q840" s="86"/>
      <c r="R840" s="86"/>
      <c r="S840" s="86"/>
      <c r="T840" s="62"/>
      <c r="U840" s="86"/>
      <c r="V840" s="77"/>
      <c r="W840" s="62"/>
      <c r="X840" s="62"/>
      <c r="Y840" s="62"/>
      <c r="Z840" s="86"/>
      <c r="AA840" s="86"/>
      <c r="AB840" s="86"/>
      <c r="AC840" s="86"/>
      <c r="AD840" s="86"/>
      <c r="AE840" s="86"/>
      <c r="AF840" s="62"/>
      <c r="AG840" s="86"/>
      <c r="AH840" s="86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5"/>
      <c r="B841" s="86"/>
      <c r="C841" s="86"/>
      <c r="D841" s="86"/>
      <c r="E841" s="86"/>
      <c r="F841" s="86"/>
      <c r="G841" s="86"/>
      <c r="H841" s="62"/>
      <c r="I841" s="66"/>
      <c r="J841" s="66"/>
      <c r="K841" s="62"/>
      <c r="L841" s="62"/>
      <c r="M841" s="65"/>
      <c r="N841" s="86"/>
      <c r="O841" s="86"/>
      <c r="P841" s="86"/>
      <c r="Q841" s="86"/>
      <c r="R841" s="86"/>
      <c r="S841" s="86"/>
      <c r="T841" s="62"/>
      <c r="U841" s="66"/>
      <c r="V841" s="66"/>
      <c r="W841" s="62"/>
      <c r="X841" s="62"/>
      <c r="Y841" s="65"/>
      <c r="Z841" s="86"/>
      <c r="AA841" s="86"/>
      <c r="AB841" s="86"/>
      <c r="AC841" s="86"/>
      <c r="AD841" s="86"/>
      <c r="AE841" s="86"/>
      <c r="AF841" s="62"/>
      <c r="AG841" s="66"/>
      <c r="AH841" s="66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86"/>
      <c r="C842" s="86"/>
      <c r="D842" s="86"/>
      <c r="E842" s="86"/>
      <c r="F842" s="86"/>
      <c r="G842" s="86"/>
      <c r="H842" s="62"/>
      <c r="I842" s="62"/>
      <c r="J842" s="62"/>
      <c r="K842" s="62"/>
      <c r="L842" s="62"/>
      <c r="M842" s="62"/>
      <c r="N842" s="86"/>
      <c r="O842" s="86"/>
      <c r="P842" s="86"/>
      <c r="Q842" s="86"/>
      <c r="R842" s="86"/>
      <c r="S842" s="86"/>
      <c r="T842" s="62"/>
      <c r="U842" s="62"/>
      <c r="V842" s="62"/>
      <c r="W842" s="62"/>
      <c r="X842" s="62"/>
      <c r="Y842" s="62"/>
      <c r="Z842" s="86"/>
      <c r="AA842" s="86"/>
      <c r="AB842" s="86"/>
      <c r="AC842" s="86"/>
      <c r="AD842" s="86"/>
      <c r="AE842" s="86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6"/>
      <c r="D843" s="117"/>
      <c r="E843" s="117"/>
      <c r="F843" s="86"/>
      <c r="G843" s="86"/>
      <c r="H843" s="62"/>
      <c r="I843" s="117"/>
      <c r="J843" s="117"/>
      <c r="K843" s="116"/>
      <c r="L843" s="62"/>
      <c r="M843" s="62"/>
      <c r="N843" s="66"/>
      <c r="O843" s="86"/>
      <c r="P843" s="117"/>
      <c r="Q843" s="117"/>
      <c r="R843" s="86"/>
      <c r="S843" s="86"/>
      <c r="T843" s="62"/>
      <c r="U843" s="117"/>
      <c r="V843" s="117"/>
      <c r="W843" s="116"/>
      <c r="X843" s="62"/>
      <c r="Y843" s="62"/>
      <c r="Z843" s="66"/>
      <c r="AA843" s="86"/>
      <c r="AB843" s="117"/>
      <c r="AC843" s="117"/>
      <c r="AD843" s="86"/>
      <c r="AE843" s="86"/>
      <c r="AF843" s="62"/>
      <c r="AG843" s="117"/>
      <c r="AH843" s="117"/>
      <c r="AI843" s="116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86"/>
      <c r="C844" s="86"/>
      <c r="D844" s="87"/>
      <c r="E844" s="88"/>
      <c r="F844" s="89"/>
      <c r="G844" s="89"/>
      <c r="H844" s="62"/>
      <c r="I844" s="85"/>
      <c r="J844" s="85"/>
      <c r="K844" s="116"/>
      <c r="L844" s="62"/>
      <c r="M844" s="62"/>
      <c r="N844" s="86"/>
      <c r="O844" s="86"/>
      <c r="P844" s="87"/>
      <c r="Q844" s="89"/>
      <c r="R844" s="89"/>
      <c r="S844" s="89"/>
      <c r="T844" s="62"/>
      <c r="U844" s="85"/>
      <c r="V844" s="85"/>
      <c r="W844" s="116"/>
      <c r="X844" s="62"/>
      <c r="Y844" s="62"/>
      <c r="Z844" s="86"/>
      <c r="AA844" s="86"/>
      <c r="AB844" s="87"/>
      <c r="AC844" s="88"/>
      <c r="AD844" s="89"/>
      <c r="AE844" s="89"/>
      <c r="AF844" s="62"/>
      <c r="AG844" s="85"/>
      <c r="AH844" s="85"/>
      <c r="AI844" s="116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8"/>
      <c r="C845" s="86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8"/>
      <c r="O845" s="86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8"/>
      <c r="AA845" s="86"/>
      <c r="AB845" s="60"/>
      <c r="AC845" s="60"/>
      <c r="AD845" s="60"/>
      <c r="AE845" s="60"/>
      <c r="AF845" s="61"/>
      <c r="AG845" s="61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8"/>
      <c r="C846" s="86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8"/>
      <c r="O846" s="86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8"/>
      <c r="AA846" s="86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8"/>
      <c r="C847" s="86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8"/>
      <c r="O847" s="86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8"/>
      <c r="AA847" s="86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8"/>
      <c r="C848" s="86"/>
      <c r="D848" s="60"/>
      <c r="E848" s="60"/>
      <c r="F848" s="60"/>
      <c r="G848" s="60"/>
      <c r="H848" s="61"/>
      <c r="I848" s="61"/>
      <c r="J848" s="61"/>
      <c r="K848" s="61"/>
      <c r="L848" s="62"/>
      <c r="M848" s="62"/>
      <c r="N848" s="68"/>
      <c r="O848" s="86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8"/>
      <c r="AA848" s="86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8"/>
      <c r="C849" s="86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8"/>
      <c r="O849" s="86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8"/>
      <c r="AA849" s="86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8"/>
      <c r="C850" s="86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8"/>
      <c r="O850" s="86"/>
      <c r="P850" s="60"/>
      <c r="Q850" s="60"/>
      <c r="R850" s="60"/>
      <c r="S850" s="60"/>
      <c r="T850" s="61"/>
      <c r="U850" s="61"/>
      <c r="V850" s="62"/>
      <c r="W850" s="61"/>
      <c r="X850" s="62"/>
      <c r="Y850" s="62"/>
      <c r="Z850" s="68"/>
      <c r="AA850" s="86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8"/>
      <c r="C851" s="86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8"/>
      <c r="O851" s="86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8"/>
      <c r="AA851" s="86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8"/>
      <c r="C852" s="86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8"/>
      <c r="O852" s="86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8"/>
      <c r="AA852" s="86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8"/>
      <c r="C853" s="86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8"/>
      <c r="O853" s="86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8"/>
      <c r="AA853" s="86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8"/>
      <c r="C854" s="86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8"/>
      <c r="O854" s="86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8"/>
      <c r="AA854" s="86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8"/>
      <c r="C855" s="86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8"/>
      <c r="O855" s="86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8"/>
      <c r="AA855" s="86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8"/>
      <c r="C856" s="86"/>
      <c r="D856" s="60"/>
      <c r="E856" s="60"/>
      <c r="F856" s="60"/>
      <c r="G856" s="60"/>
      <c r="H856" s="61"/>
      <c r="I856" s="61"/>
      <c r="J856" s="62"/>
      <c r="K856" s="61"/>
      <c r="L856" s="62"/>
      <c r="M856" s="62"/>
      <c r="N856" s="68"/>
      <c r="O856" s="86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8"/>
      <c r="AA856" s="86"/>
      <c r="AB856" s="60"/>
      <c r="AC856" s="60"/>
      <c r="AD856" s="60"/>
      <c r="AE856" s="60"/>
      <c r="AF856" s="61"/>
      <c r="AG856" s="61"/>
      <c r="AH856" s="62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8"/>
      <c r="C857" s="86"/>
      <c r="D857" s="60"/>
      <c r="E857" s="60"/>
      <c r="F857" s="60"/>
      <c r="G857" s="60"/>
      <c r="H857" s="61"/>
      <c r="I857" s="61"/>
      <c r="J857" s="61"/>
      <c r="K857" s="61"/>
      <c r="L857" s="62"/>
      <c r="M857" s="62"/>
      <c r="N857" s="68"/>
      <c r="O857" s="86"/>
      <c r="P857" s="60"/>
      <c r="Q857" s="60"/>
      <c r="R857" s="60"/>
      <c r="S857" s="60"/>
      <c r="T857" s="61"/>
      <c r="U857" s="61"/>
      <c r="V857" s="61"/>
      <c r="W857" s="61"/>
      <c r="X857" s="62"/>
      <c r="Y857" s="62"/>
      <c r="Z857" s="68"/>
      <c r="AA857" s="86"/>
      <c r="AB857" s="60"/>
      <c r="AC857" s="60"/>
      <c r="AD857" s="60"/>
      <c r="AE857" s="60"/>
      <c r="AF857" s="61"/>
      <c r="AG857" s="61"/>
      <c r="AH857" s="61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8"/>
      <c r="C858" s="86"/>
      <c r="D858" s="60"/>
      <c r="E858" s="60"/>
      <c r="F858" s="60"/>
      <c r="G858" s="60"/>
      <c r="H858" s="61"/>
      <c r="I858" s="61"/>
      <c r="J858" s="61"/>
      <c r="K858" s="61"/>
      <c r="L858" s="62"/>
      <c r="M858" s="62"/>
      <c r="N858" s="68"/>
      <c r="O858" s="86"/>
      <c r="P858" s="60"/>
      <c r="Q858" s="60"/>
      <c r="R858" s="60"/>
      <c r="S858" s="60"/>
      <c r="T858" s="61"/>
      <c r="U858" s="61"/>
      <c r="V858" s="61"/>
      <c r="W858" s="61"/>
      <c r="X858" s="62"/>
      <c r="Y858" s="62"/>
      <c r="Z858" s="68"/>
      <c r="AA858" s="86"/>
      <c r="AB858" s="60"/>
      <c r="AC858" s="60"/>
      <c r="AD858" s="60"/>
      <c r="AE858" s="60"/>
      <c r="AF858" s="61"/>
      <c r="AG858" s="61"/>
      <c r="AH858" s="61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8"/>
      <c r="C859" s="86"/>
      <c r="D859" s="60"/>
      <c r="E859" s="60"/>
      <c r="F859" s="60"/>
      <c r="G859" s="60"/>
      <c r="H859" s="61"/>
      <c r="I859" s="61"/>
      <c r="J859" s="61"/>
      <c r="K859" s="61"/>
      <c r="L859" s="62"/>
      <c r="M859" s="62"/>
      <c r="N859" s="68"/>
      <c r="O859" s="86"/>
      <c r="P859" s="60"/>
      <c r="Q859" s="60"/>
      <c r="R859" s="60"/>
      <c r="S859" s="60"/>
      <c r="T859" s="61"/>
      <c r="U859" s="61"/>
      <c r="V859" s="61"/>
      <c r="W859" s="61"/>
      <c r="X859" s="62"/>
      <c r="Y859" s="62"/>
      <c r="Z859" s="68"/>
      <c r="AA859" s="86"/>
      <c r="AB859" s="60"/>
      <c r="AC859" s="60"/>
      <c r="AD859" s="60"/>
      <c r="AE859" s="60"/>
      <c r="AF859" s="61"/>
      <c r="AG859" s="61"/>
      <c r="AH859" s="61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8"/>
      <c r="C860" s="66"/>
      <c r="D860" s="60"/>
      <c r="E860" s="60"/>
      <c r="F860" s="60"/>
      <c r="G860" s="60"/>
      <c r="H860" s="61"/>
      <c r="I860" s="61"/>
      <c r="J860" s="61"/>
      <c r="K860" s="61"/>
      <c r="L860" s="62"/>
      <c r="M860" s="62"/>
      <c r="N860" s="68"/>
      <c r="O860" s="86"/>
      <c r="P860" s="60"/>
      <c r="Q860" s="60"/>
      <c r="R860" s="60"/>
      <c r="S860" s="60"/>
      <c r="T860" s="61"/>
      <c r="U860" s="61"/>
      <c r="V860" s="61"/>
      <c r="W860" s="61"/>
      <c r="X860" s="62"/>
      <c r="Y860" s="62"/>
      <c r="Z860" s="68"/>
      <c r="AA860" s="86"/>
      <c r="AB860" s="60"/>
      <c r="AC860" s="60"/>
      <c r="AD860" s="60"/>
      <c r="AE860" s="60"/>
      <c r="AF860" s="61"/>
      <c r="AG860" s="61"/>
      <c r="AH860" s="61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8"/>
      <c r="C861" s="86"/>
      <c r="D861" s="60"/>
      <c r="E861" s="60"/>
      <c r="F861" s="60"/>
      <c r="G861" s="60"/>
      <c r="H861" s="61"/>
      <c r="I861" s="61"/>
      <c r="J861" s="61"/>
      <c r="K861" s="61"/>
      <c r="L861" s="62"/>
      <c r="M861" s="62"/>
      <c r="N861" s="68"/>
      <c r="O861" s="86"/>
      <c r="P861" s="60"/>
      <c r="Q861" s="60"/>
      <c r="R861" s="60"/>
      <c r="S861" s="60"/>
      <c r="T861" s="61"/>
      <c r="U861" s="61"/>
      <c r="V861" s="61"/>
      <c r="W861" s="61"/>
      <c r="X861" s="62"/>
      <c r="Y861" s="62"/>
      <c r="Z861" s="68"/>
      <c r="AA861" s="86"/>
      <c r="AB861" s="60"/>
      <c r="AC861" s="60"/>
      <c r="AD861" s="60"/>
      <c r="AE861" s="60"/>
      <c r="AF861" s="61"/>
      <c r="AG861" s="61"/>
      <c r="AH861" s="61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8"/>
      <c r="C862" s="86"/>
      <c r="D862" s="60"/>
      <c r="E862" s="60"/>
      <c r="F862" s="60"/>
      <c r="G862" s="60"/>
      <c r="H862" s="61"/>
      <c r="I862" s="61"/>
      <c r="J862" s="61"/>
      <c r="K862" s="61"/>
      <c r="L862" s="62"/>
      <c r="M862" s="62"/>
      <c r="N862" s="68"/>
      <c r="O862" s="86"/>
      <c r="P862" s="60"/>
      <c r="Q862" s="60"/>
      <c r="R862" s="60"/>
      <c r="S862" s="60"/>
      <c r="T862" s="61"/>
      <c r="U862" s="61"/>
      <c r="V862" s="61"/>
      <c r="W862" s="61"/>
      <c r="X862" s="62"/>
      <c r="Y862" s="62"/>
      <c r="Z862" s="68"/>
      <c r="AA862" s="86"/>
      <c r="AB862" s="60"/>
      <c r="AC862" s="60"/>
      <c r="AD862" s="60"/>
      <c r="AE862" s="60"/>
      <c r="AF862" s="61"/>
      <c r="AG862" s="61"/>
      <c r="AH862" s="61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8"/>
      <c r="C863" s="86"/>
      <c r="D863" s="60"/>
      <c r="E863" s="60"/>
      <c r="F863" s="60"/>
      <c r="G863" s="60"/>
      <c r="H863" s="61"/>
      <c r="I863" s="61"/>
      <c r="J863" s="61"/>
      <c r="K863" s="61"/>
      <c r="L863" s="62"/>
      <c r="M863" s="62"/>
      <c r="N863" s="68"/>
      <c r="O863" s="66"/>
      <c r="P863" s="60"/>
      <c r="Q863" s="60"/>
      <c r="R863" s="60"/>
      <c r="S863" s="60"/>
      <c r="T863" s="61"/>
      <c r="U863" s="61"/>
      <c r="V863" s="61"/>
      <c r="W863" s="61"/>
      <c r="X863" s="62"/>
      <c r="Y863" s="62"/>
      <c r="Z863" s="68"/>
      <c r="AA863" s="86"/>
      <c r="AB863" s="60"/>
      <c r="AC863" s="60"/>
      <c r="AD863" s="60"/>
      <c r="AE863" s="60"/>
      <c r="AF863" s="61"/>
      <c r="AG863" s="61"/>
      <c r="AH863" s="61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8"/>
      <c r="C864" s="86"/>
      <c r="D864" s="60"/>
      <c r="E864" s="60"/>
      <c r="F864" s="60"/>
      <c r="G864" s="60"/>
      <c r="H864" s="61"/>
      <c r="I864" s="61"/>
      <c r="J864" s="61"/>
      <c r="K864" s="61"/>
      <c r="L864" s="62"/>
      <c r="M864" s="62"/>
      <c r="N864" s="68"/>
      <c r="O864" s="86"/>
      <c r="P864" s="60"/>
      <c r="Q864" s="60"/>
      <c r="R864" s="60"/>
      <c r="S864" s="60"/>
      <c r="T864" s="61"/>
      <c r="U864" s="61"/>
      <c r="V864" s="61"/>
      <c r="W864" s="61"/>
      <c r="X864" s="62"/>
      <c r="Y864" s="62"/>
      <c r="Z864" s="68"/>
      <c r="AA864" s="86"/>
      <c r="AB864" s="60"/>
      <c r="AC864" s="60"/>
      <c r="AD864" s="60"/>
      <c r="AE864" s="60"/>
      <c r="AF864" s="61"/>
      <c r="AG864" s="61"/>
      <c r="AH864" s="61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8"/>
      <c r="C865" s="86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8"/>
      <c r="O865" s="86"/>
      <c r="P865" s="69"/>
      <c r="Q865" s="86"/>
      <c r="R865" s="86"/>
      <c r="S865" s="60"/>
      <c r="T865" s="62"/>
      <c r="U865" s="62"/>
      <c r="V865" s="62"/>
      <c r="W865" s="61"/>
      <c r="X865" s="62"/>
      <c r="Y865" s="62"/>
      <c r="Z865" s="68"/>
      <c r="AA865" s="66"/>
      <c r="AB865" s="60"/>
      <c r="AC865" s="60"/>
      <c r="AD865" s="60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8"/>
      <c r="C866" s="86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8"/>
      <c r="O866" s="86"/>
      <c r="P866" s="70"/>
      <c r="Q866" s="86"/>
      <c r="R866" s="86"/>
      <c r="S866" s="60"/>
      <c r="T866" s="62"/>
      <c r="U866" s="62"/>
      <c r="V866" s="62"/>
      <c r="W866" s="61"/>
      <c r="X866" s="62"/>
      <c r="Y866" s="62"/>
      <c r="Z866" s="68"/>
      <c r="AA866" s="86"/>
      <c r="AB866" s="60"/>
      <c r="AC866" s="60"/>
      <c r="AD866" s="60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8"/>
      <c r="C867" s="86"/>
      <c r="D867" s="60"/>
      <c r="E867" s="60"/>
      <c r="F867" s="60"/>
      <c r="G867" s="60"/>
      <c r="H867" s="62"/>
      <c r="I867" s="62"/>
      <c r="J867" s="61"/>
      <c r="K867" s="61"/>
      <c r="L867" s="62"/>
      <c r="M867" s="62"/>
      <c r="N867" s="68"/>
      <c r="O867" s="86"/>
      <c r="P867" s="71"/>
      <c r="Q867" s="62"/>
      <c r="R867" s="62"/>
      <c r="S867" s="60"/>
      <c r="T867" s="62"/>
      <c r="U867" s="62"/>
      <c r="V867" s="62"/>
      <c r="W867" s="61"/>
      <c r="X867" s="62"/>
      <c r="Y867" s="62"/>
      <c r="Z867" s="68"/>
      <c r="AA867" s="86"/>
      <c r="AB867" s="60"/>
      <c r="AC867" s="60"/>
      <c r="AD867" s="60"/>
      <c r="AE867" s="60"/>
      <c r="AF867" s="62"/>
      <c r="AG867" s="62"/>
      <c r="AH867" s="61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8"/>
      <c r="C868" s="86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8"/>
      <c r="O868" s="86"/>
      <c r="P868" s="71"/>
      <c r="Q868" s="86"/>
      <c r="R868" s="86"/>
      <c r="S868" s="60"/>
      <c r="T868" s="62"/>
      <c r="U868" s="62"/>
      <c r="V868" s="62"/>
      <c r="W868" s="61"/>
      <c r="X868" s="62"/>
      <c r="Y868" s="62"/>
      <c r="Z868" s="68"/>
      <c r="AA868" s="86"/>
      <c r="AB868" s="60"/>
      <c r="AC868" s="60"/>
      <c r="AD868" s="60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8"/>
      <c r="C869" s="86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8"/>
      <c r="O869" s="86"/>
      <c r="P869" s="71"/>
      <c r="Q869" s="86"/>
      <c r="R869" s="86"/>
      <c r="S869" s="60"/>
      <c r="T869" s="62"/>
      <c r="U869" s="62"/>
      <c r="V869" s="62"/>
      <c r="W869" s="61"/>
      <c r="X869" s="62"/>
      <c r="Y869" s="62"/>
      <c r="Z869" s="68"/>
      <c r="AA869" s="86"/>
      <c r="AB869" s="60"/>
      <c r="AC869" s="60"/>
      <c r="AD869" s="60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8"/>
      <c r="C870" s="86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8"/>
      <c r="O870" s="86"/>
      <c r="P870" s="71"/>
      <c r="Q870" s="86"/>
      <c r="R870" s="86"/>
      <c r="S870" s="60"/>
      <c r="T870" s="62"/>
      <c r="U870" s="62"/>
      <c r="V870" s="62"/>
      <c r="W870" s="61"/>
      <c r="X870" s="62"/>
      <c r="Y870" s="62"/>
      <c r="Z870" s="68"/>
      <c r="AA870" s="62"/>
      <c r="AB870" s="60"/>
      <c r="AC870" s="60"/>
      <c r="AD870" s="60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8"/>
      <c r="C871" s="86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8"/>
      <c r="O871" s="86"/>
      <c r="P871" s="71"/>
      <c r="Q871" s="86"/>
      <c r="R871" s="86"/>
      <c r="S871" s="60"/>
      <c r="T871" s="62"/>
      <c r="U871" s="62"/>
      <c r="V871" s="62"/>
      <c r="W871" s="61"/>
      <c r="X871" s="62"/>
      <c r="Y871" s="62"/>
      <c r="Z871" s="68"/>
      <c r="AA871" s="62"/>
      <c r="AB871" s="60"/>
      <c r="AC871" s="60"/>
      <c r="AD871" s="60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8"/>
      <c r="C872" s="86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8"/>
      <c r="O872" s="86"/>
      <c r="P872" s="71"/>
      <c r="Q872" s="86"/>
      <c r="R872" s="86"/>
      <c r="S872" s="60"/>
      <c r="T872" s="62"/>
      <c r="U872" s="62"/>
      <c r="V872" s="62"/>
      <c r="W872" s="61"/>
      <c r="X872" s="62"/>
      <c r="Y872" s="62"/>
      <c r="Z872" s="68"/>
      <c r="AA872" s="86"/>
      <c r="AB872" s="60"/>
      <c r="AC872" s="60"/>
      <c r="AD872" s="60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8"/>
      <c r="C873" s="86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8"/>
      <c r="O873" s="86"/>
      <c r="P873" s="71"/>
      <c r="Q873" s="86"/>
      <c r="R873" s="86"/>
      <c r="S873" s="60"/>
      <c r="T873" s="62"/>
      <c r="U873" s="62"/>
      <c r="V873" s="62"/>
      <c r="W873" s="61"/>
      <c r="X873" s="62"/>
      <c r="Y873" s="62"/>
      <c r="Z873" s="68"/>
      <c r="AA873" s="86"/>
      <c r="AB873" s="60"/>
      <c r="AC873" s="60"/>
      <c r="AD873" s="60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8"/>
      <c r="C874" s="86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8"/>
      <c r="O874" s="86"/>
      <c r="P874" s="71"/>
      <c r="Q874" s="86"/>
      <c r="R874" s="86"/>
      <c r="S874" s="60"/>
      <c r="T874" s="62"/>
      <c r="U874" s="62"/>
      <c r="V874" s="62"/>
      <c r="W874" s="61"/>
      <c r="X874" s="62"/>
      <c r="Y874" s="62"/>
      <c r="Z874" s="68"/>
      <c r="AA874" s="86"/>
      <c r="AB874" s="60"/>
      <c r="AC874" s="60"/>
      <c r="AD874" s="60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8"/>
      <c r="C875" s="86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8"/>
      <c r="O875" s="86"/>
      <c r="P875" s="71"/>
      <c r="Q875" s="86"/>
      <c r="R875" s="86"/>
      <c r="S875" s="60"/>
      <c r="T875" s="62"/>
      <c r="U875" s="62"/>
      <c r="V875" s="62"/>
      <c r="W875" s="61"/>
      <c r="X875" s="62"/>
      <c r="Y875" s="62"/>
      <c r="Z875" s="68"/>
      <c r="AA875" s="86"/>
      <c r="AB875" s="60"/>
      <c r="AC875" s="60"/>
      <c r="AD875" s="60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8"/>
      <c r="C876" s="86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8"/>
      <c r="O876" s="86"/>
      <c r="P876" s="71"/>
      <c r="Q876" s="86"/>
      <c r="R876" s="86"/>
      <c r="S876" s="60"/>
      <c r="T876" s="62"/>
      <c r="U876" s="62"/>
      <c r="V876" s="62"/>
      <c r="W876" s="61"/>
      <c r="X876" s="62"/>
      <c r="Y876" s="62"/>
      <c r="Z876" s="68"/>
      <c r="AA876" s="86"/>
      <c r="AB876" s="60"/>
      <c r="AC876" s="60"/>
      <c r="AD876" s="60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8"/>
      <c r="C877" s="86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8"/>
      <c r="O877" s="86"/>
      <c r="P877" s="71"/>
      <c r="Q877" s="86"/>
      <c r="R877" s="86"/>
      <c r="S877" s="60"/>
      <c r="T877" s="62"/>
      <c r="U877" s="62"/>
      <c r="V877" s="62"/>
      <c r="W877" s="61"/>
      <c r="X877" s="62"/>
      <c r="Y877" s="62"/>
      <c r="Z877" s="68"/>
      <c r="AA877" s="86"/>
      <c r="AB877" s="60"/>
      <c r="AC877" s="60"/>
      <c r="AD877" s="60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8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68"/>
      <c r="O878" s="86"/>
      <c r="P878" s="71"/>
      <c r="Q878" s="86"/>
      <c r="R878" s="86"/>
      <c r="S878" s="60"/>
      <c r="T878" s="62"/>
      <c r="U878" s="62"/>
      <c r="V878" s="62"/>
      <c r="W878" s="61"/>
      <c r="X878" s="62"/>
      <c r="Y878" s="62"/>
      <c r="Z878" s="68"/>
      <c r="AA878" s="86"/>
      <c r="AB878" s="60"/>
      <c r="AC878" s="60"/>
      <c r="AD878" s="60"/>
      <c r="AE878" s="60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68"/>
      <c r="C879" s="86"/>
      <c r="D879" s="60"/>
      <c r="E879" s="60"/>
      <c r="F879" s="60"/>
      <c r="G879" s="60"/>
      <c r="H879" s="62"/>
      <c r="I879" s="62"/>
      <c r="J879" s="62"/>
      <c r="K879" s="61"/>
      <c r="L879" s="62"/>
      <c r="M879" s="62"/>
      <c r="N879" s="68"/>
      <c r="O879" s="86"/>
      <c r="P879" s="71"/>
      <c r="Q879" s="86"/>
      <c r="R879" s="86"/>
      <c r="S879" s="60"/>
      <c r="T879" s="62"/>
      <c r="U879" s="62"/>
      <c r="V879" s="62"/>
      <c r="W879" s="61"/>
      <c r="X879" s="62"/>
      <c r="Y879" s="62"/>
      <c r="Z879" s="68"/>
      <c r="AA879" s="86"/>
      <c r="AB879" s="60"/>
      <c r="AC879" s="60"/>
      <c r="AD879" s="60"/>
      <c r="AE879" s="60"/>
      <c r="AF879" s="62"/>
      <c r="AG879" s="62"/>
      <c r="AH879" s="62"/>
      <c r="AI879" s="61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68"/>
      <c r="C880" s="86"/>
      <c r="D880" s="60"/>
      <c r="E880" s="60"/>
      <c r="F880" s="60"/>
      <c r="G880" s="60"/>
      <c r="H880" s="62"/>
      <c r="I880" s="62"/>
      <c r="J880" s="62"/>
      <c r="K880" s="61"/>
      <c r="L880" s="62"/>
      <c r="M880" s="62"/>
      <c r="N880" s="68"/>
      <c r="O880" s="86"/>
      <c r="P880" s="71"/>
      <c r="Q880" s="86"/>
      <c r="R880" s="86"/>
      <c r="S880" s="60"/>
      <c r="T880" s="62"/>
      <c r="U880" s="62"/>
      <c r="V880" s="62"/>
      <c r="W880" s="61"/>
      <c r="X880" s="62"/>
      <c r="Y880" s="62"/>
      <c r="Z880" s="68"/>
      <c r="AA880" s="86"/>
      <c r="AB880" s="60"/>
      <c r="AC880" s="60"/>
      <c r="AD880" s="60"/>
      <c r="AE880" s="60"/>
      <c r="AF880" s="62"/>
      <c r="AG880" s="62"/>
      <c r="AH880" s="62"/>
      <c r="AI880" s="6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8"/>
      <c r="C881" s="86"/>
      <c r="D881" s="60"/>
      <c r="E881" s="60"/>
      <c r="F881" s="60"/>
      <c r="G881" s="60"/>
      <c r="H881" s="62"/>
      <c r="I881" s="62"/>
      <c r="J881" s="62"/>
      <c r="K881" s="61"/>
      <c r="L881" s="62"/>
      <c r="M881" s="62"/>
      <c r="N881" s="68"/>
      <c r="O881" s="86"/>
      <c r="P881" s="71"/>
      <c r="Q881" s="86"/>
      <c r="R881" s="86"/>
      <c r="S881" s="60"/>
      <c r="T881" s="62"/>
      <c r="U881" s="62"/>
      <c r="V881" s="62"/>
      <c r="W881" s="61"/>
      <c r="X881" s="62"/>
      <c r="Y881" s="62"/>
      <c r="Z881" s="68"/>
      <c r="AA881" s="86"/>
      <c r="AB881" s="60"/>
      <c r="AC881" s="60"/>
      <c r="AD881" s="60"/>
      <c r="AE881" s="60"/>
      <c r="AF881" s="62"/>
      <c r="AG881" s="62"/>
      <c r="AH881" s="62"/>
      <c r="AI881" s="61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68"/>
      <c r="C882" s="86"/>
      <c r="D882" s="60"/>
      <c r="E882" s="60"/>
      <c r="F882" s="60"/>
      <c r="G882" s="60"/>
      <c r="H882" s="62"/>
      <c r="I882" s="62"/>
      <c r="J882" s="62"/>
      <c r="K882" s="61"/>
      <c r="L882" s="62"/>
      <c r="M882" s="62"/>
      <c r="N882" s="68"/>
      <c r="O882" s="86"/>
      <c r="P882" s="71"/>
      <c r="Q882" s="86"/>
      <c r="R882" s="86"/>
      <c r="S882" s="60"/>
      <c r="T882" s="62"/>
      <c r="U882" s="62"/>
      <c r="V882" s="62"/>
      <c r="W882" s="61"/>
      <c r="X882" s="62"/>
      <c r="Y882" s="62"/>
      <c r="Z882" s="68"/>
      <c r="AA882" s="86"/>
      <c r="AB882" s="60"/>
      <c r="AC882" s="60"/>
      <c r="AD882" s="60"/>
      <c r="AE882" s="60"/>
      <c r="AF882" s="62"/>
      <c r="AG882" s="62"/>
      <c r="AH882" s="62"/>
      <c r="AI882" s="61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68"/>
      <c r="C883" s="86"/>
      <c r="D883" s="60"/>
      <c r="E883" s="60"/>
      <c r="F883" s="60"/>
      <c r="G883" s="60"/>
      <c r="H883" s="62"/>
      <c r="I883" s="62"/>
      <c r="J883" s="62"/>
      <c r="K883" s="61"/>
      <c r="L883" s="62"/>
      <c r="M883" s="62"/>
      <c r="N883" s="68"/>
      <c r="O883" s="86"/>
      <c r="P883" s="71"/>
      <c r="Q883" s="86"/>
      <c r="R883" s="86"/>
      <c r="S883" s="60"/>
      <c r="T883" s="62"/>
      <c r="U883" s="62"/>
      <c r="V883" s="62"/>
      <c r="W883" s="61"/>
      <c r="X883" s="62"/>
      <c r="Y883" s="62"/>
      <c r="Z883" s="68"/>
      <c r="AA883" s="86"/>
      <c r="AB883" s="60"/>
      <c r="AC883" s="60"/>
      <c r="AD883" s="60"/>
      <c r="AE883" s="60"/>
      <c r="AF883" s="62"/>
      <c r="AG883" s="62"/>
      <c r="AH883" s="62"/>
      <c r="AI883" s="61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68"/>
      <c r="C884" s="86"/>
      <c r="D884" s="60"/>
      <c r="E884" s="60"/>
      <c r="F884" s="60"/>
      <c r="G884" s="60"/>
      <c r="H884" s="62"/>
      <c r="I884" s="62"/>
      <c r="J884" s="62"/>
      <c r="K884" s="61"/>
      <c r="L884" s="62"/>
      <c r="M884" s="62"/>
      <c r="N884" s="68"/>
      <c r="O884" s="86"/>
      <c r="P884" s="71"/>
      <c r="Q884" s="86"/>
      <c r="R884" s="86"/>
      <c r="S884" s="60"/>
      <c r="T884" s="62"/>
      <c r="U884" s="62"/>
      <c r="V884" s="62"/>
      <c r="W884" s="61"/>
      <c r="X884" s="62"/>
      <c r="Y884" s="62"/>
      <c r="Z884" s="68"/>
      <c r="AA884" s="86"/>
      <c r="AB884" s="60"/>
      <c r="AC884" s="60"/>
      <c r="AD884" s="60"/>
      <c r="AE884" s="60"/>
      <c r="AF884" s="62"/>
      <c r="AG884" s="62"/>
      <c r="AH884" s="62"/>
      <c r="AI884" s="61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2"/>
      <c r="B885" s="68"/>
      <c r="C885" s="86"/>
      <c r="D885" s="60"/>
      <c r="E885" s="60"/>
      <c r="F885" s="60"/>
      <c r="G885" s="60"/>
      <c r="H885" s="62"/>
      <c r="I885" s="62"/>
      <c r="J885" s="62"/>
      <c r="K885" s="61"/>
      <c r="L885" s="62"/>
      <c r="M885" s="62"/>
      <c r="N885" s="68"/>
      <c r="O885" s="86"/>
      <c r="P885" s="71"/>
      <c r="Q885" s="86"/>
      <c r="R885" s="86"/>
      <c r="S885" s="60"/>
      <c r="T885" s="62"/>
      <c r="U885" s="62"/>
      <c r="V885" s="62"/>
      <c r="W885" s="61"/>
      <c r="X885" s="62"/>
      <c r="Y885" s="62"/>
      <c r="Z885" s="68"/>
      <c r="AA885" s="86"/>
      <c r="AB885" s="60"/>
      <c r="AC885" s="60"/>
      <c r="AD885" s="60"/>
      <c r="AE885" s="60"/>
      <c r="AF885" s="62"/>
      <c r="AG885" s="62"/>
      <c r="AH885" s="62"/>
      <c r="AI885" s="61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68"/>
      <c r="C886" s="86"/>
      <c r="D886" s="60"/>
      <c r="E886" s="60"/>
      <c r="F886" s="60"/>
      <c r="G886" s="60"/>
      <c r="H886" s="62"/>
      <c r="I886" s="62"/>
      <c r="J886" s="62"/>
      <c r="K886" s="61"/>
      <c r="L886" s="62"/>
      <c r="M886" s="62"/>
      <c r="N886" s="68"/>
      <c r="O886" s="86"/>
      <c r="P886" s="71"/>
      <c r="Q886" s="86"/>
      <c r="R886" s="86"/>
      <c r="S886" s="60"/>
      <c r="T886" s="62"/>
      <c r="U886" s="62"/>
      <c r="V886" s="62"/>
      <c r="W886" s="61"/>
      <c r="X886" s="62"/>
      <c r="Y886" s="62"/>
      <c r="Z886" s="68"/>
      <c r="AA886" s="86"/>
      <c r="AB886" s="60"/>
      <c r="AC886" s="60"/>
      <c r="AD886" s="60"/>
      <c r="AE886" s="60"/>
      <c r="AF886" s="62"/>
      <c r="AG886" s="62"/>
      <c r="AH886" s="62"/>
      <c r="AI886" s="61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x14ac:dyDescent="0.25">
      <c r="A887" s="62"/>
      <c r="B887" s="68"/>
      <c r="C887" s="86"/>
      <c r="D887" s="60"/>
      <c r="E887" s="60"/>
      <c r="F887" s="60"/>
      <c r="G887" s="60"/>
      <c r="H887" s="62"/>
      <c r="I887" s="62"/>
      <c r="J887" s="62"/>
      <c r="K887" s="61"/>
      <c r="L887" s="62"/>
      <c r="M887" s="62"/>
      <c r="N887" s="68"/>
      <c r="O887" s="86"/>
      <c r="P887" s="71"/>
      <c r="Q887" s="86"/>
      <c r="R887" s="86"/>
      <c r="S887" s="60"/>
      <c r="T887" s="62"/>
      <c r="U887" s="62"/>
      <c r="V887" s="62"/>
      <c r="W887" s="61"/>
      <c r="X887" s="62"/>
      <c r="Y887" s="62"/>
      <c r="Z887" s="68"/>
      <c r="AA887" s="86"/>
      <c r="AB887" s="60"/>
      <c r="AC887" s="60"/>
      <c r="AD887" s="60"/>
      <c r="AE887" s="60"/>
      <c r="AF887" s="62"/>
      <c r="AG887" s="62"/>
      <c r="AH887" s="62"/>
      <c r="AI887" s="61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2"/>
      <c r="B888" s="68"/>
      <c r="C888" s="86"/>
      <c r="D888" s="60"/>
      <c r="E888" s="60"/>
      <c r="F888" s="60"/>
      <c r="G888" s="60"/>
      <c r="H888" s="62"/>
      <c r="I888" s="62"/>
      <c r="J888" s="62"/>
      <c r="K888" s="61"/>
      <c r="L888" s="62"/>
      <c r="M888" s="62"/>
      <c r="N888" s="68"/>
      <c r="O888" s="86"/>
      <c r="P888" s="71"/>
      <c r="Q888" s="86"/>
      <c r="R888" s="86"/>
      <c r="S888" s="60"/>
      <c r="T888" s="62"/>
      <c r="U888" s="62"/>
      <c r="V888" s="62"/>
      <c r="W888" s="61"/>
      <c r="X888" s="62"/>
      <c r="Y888" s="62"/>
      <c r="Z888" s="68"/>
      <c r="AA888" s="86"/>
      <c r="AB888" s="60"/>
      <c r="AC888" s="60"/>
      <c r="AD888" s="60"/>
      <c r="AE888" s="60"/>
      <c r="AF888" s="62"/>
      <c r="AG888" s="62"/>
      <c r="AH888" s="62"/>
      <c r="AI888" s="61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68"/>
      <c r="C889" s="86"/>
      <c r="D889" s="60"/>
      <c r="E889" s="60"/>
      <c r="F889" s="60"/>
      <c r="G889" s="60"/>
      <c r="H889" s="62"/>
      <c r="I889" s="62"/>
      <c r="J889" s="62"/>
      <c r="K889" s="61"/>
      <c r="L889" s="62"/>
      <c r="M889" s="62"/>
      <c r="N889" s="68"/>
      <c r="O889" s="86"/>
      <c r="P889" s="71"/>
      <c r="Q889" s="86"/>
      <c r="R889" s="86"/>
      <c r="S889" s="60"/>
      <c r="T889" s="62"/>
      <c r="U889" s="62"/>
      <c r="V889" s="62"/>
      <c r="W889" s="61"/>
      <c r="X889" s="62"/>
      <c r="Y889" s="62"/>
      <c r="Z889" s="68"/>
      <c r="AA889" s="86"/>
      <c r="AB889" s="60"/>
      <c r="AC889" s="60"/>
      <c r="AD889" s="60"/>
      <c r="AE889" s="60"/>
      <c r="AF889" s="62"/>
      <c r="AG889" s="62"/>
      <c r="AH889" s="62"/>
      <c r="AI889" s="61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8"/>
      <c r="C890" s="86"/>
      <c r="D890" s="60"/>
      <c r="E890" s="60"/>
      <c r="F890" s="60"/>
      <c r="G890" s="60"/>
      <c r="H890" s="62"/>
      <c r="I890" s="62"/>
      <c r="J890" s="62"/>
      <c r="K890" s="61"/>
      <c r="L890" s="62"/>
      <c r="M890" s="62"/>
      <c r="N890" s="68"/>
      <c r="O890" s="86"/>
      <c r="P890" s="71"/>
      <c r="Q890" s="86"/>
      <c r="R890" s="86"/>
      <c r="S890" s="60"/>
      <c r="T890" s="62"/>
      <c r="U890" s="62"/>
      <c r="V890" s="62"/>
      <c r="W890" s="61"/>
      <c r="X890" s="62"/>
      <c r="Y890" s="62"/>
      <c r="Z890" s="68"/>
      <c r="AA890" s="86"/>
      <c r="AB890" s="60"/>
      <c r="AC890" s="60"/>
      <c r="AD890" s="60"/>
      <c r="AE890" s="60"/>
      <c r="AF890" s="62"/>
      <c r="AG890" s="62"/>
      <c r="AH890" s="62"/>
      <c r="AI890" s="61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68"/>
      <c r="C891" s="86"/>
      <c r="D891" s="60"/>
      <c r="E891" s="60"/>
      <c r="F891" s="60"/>
      <c r="G891" s="60"/>
      <c r="H891" s="62"/>
      <c r="I891" s="62"/>
      <c r="J891" s="62"/>
      <c r="K891" s="61"/>
      <c r="L891" s="62"/>
      <c r="M891" s="62"/>
      <c r="N891" s="68"/>
      <c r="O891" s="86"/>
      <c r="P891" s="71"/>
      <c r="Q891" s="86"/>
      <c r="R891" s="86"/>
      <c r="S891" s="60"/>
      <c r="T891" s="62"/>
      <c r="U891" s="62"/>
      <c r="V891" s="62"/>
      <c r="W891" s="61"/>
      <c r="X891" s="62"/>
      <c r="Y891" s="62"/>
      <c r="Z891" s="68"/>
      <c r="AA891" s="86"/>
      <c r="AB891" s="60"/>
      <c r="AC891" s="60"/>
      <c r="AD891" s="60"/>
      <c r="AE891" s="60"/>
      <c r="AF891" s="62"/>
      <c r="AG891" s="62"/>
      <c r="AH891" s="62"/>
      <c r="AI891" s="61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8"/>
      <c r="C892" s="86"/>
      <c r="D892" s="60"/>
      <c r="E892" s="60"/>
      <c r="F892" s="60"/>
      <c r="G892" s="60"/>
      <c r="H892" s="62"/>
      <c r="I892" s="62"/>
      <c r="J892" s="62"/>
      <c r="K892" s="61"/>
      <c r="L892" s="62"/>
      <c r="M892" s="62"/>
      <c r="N892" s="68"/>
      <c r="O892" s="62"/>
      <c r="P892" s="71"/>
      <c r="Q892" s="86"/>
      <c r="R892" s="86"/>
      <c r="S892" s="60"/>
      <c r="T892" s="62"/>
      <c r="U892" s="62"/>
      <c r="V892" s="62"/>
      <c r="W892" s="61"/>
      <c r="X892" s="62"/>
      <c r="Y892" s="62"/>
      <c r="Z892" s="68"/>
      <c r="AA892" s="86"/>
      <c r="AB892" s="60"/>
      <c r="AC892" s="60"/>
      <c r="AD892" s="60"/>
      <c r="AE892" s="60"/>
      <c r="AF892" s="62"/>
      <c r="AG892" s="62"/>
      <c r="AH892" s="62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8"/>
      <c r="C893" s="86"/>
      <c r="D893" s="60"/>
      <c r="E893" s="60"/>
      <c r="F893" s="60"/>
      <c r="G893" s="60"/>
      <c r="H893" s="62"/>
      <c r="I893" s="62"/>
      <c r="J893" s="62"/>
      <c r="K893" s="61"/>
      <c r="L893" s="62"/>
      <c r="M893" s="62"/>
      <c r="N893" s="68"/>
      <c r="O893" s="86"/>
      <c r="P893" s="71"/>
      <c r="Q893" s="86"/>
      <c r="R893" s="86"/>
      <c r="S893" s="60"/>
      <c r="T893" s="62"/>
      <c r="U893" s="62"/>
      <c r="V893" s="62"/>
      <c r="W893" s="61"/>
      <c r="X893" s="62"/>
      <c r="Y893" s="62"/>
      <c r="Z893" s="68"/>
      <c r="AA893" s="86"/>
      <c r="AB893" s="60"/>
      <c r="AC893" s="60"/>
      <c r="AD893" s="60"/>
      <c r="AE893" s="60"/>
      <c r="AF893" s="62"/>
      <c r="AG893" s="62"/>
      <c r="AH893" s="62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8"/>
      <c r="C894" s="68"/>
      <c r="D894" s="60"/>
      <c r="E894" s="60"/>
      <c r="F894" s="60"/>
      <c r="G894" s="60"/>
      <c r="H894" s="62"/>
      <c r="I894" s="62"/>
      <c r="J894" s="62"/>
      <c r="K894" s="61"/>
      <c r="L894" s="62"/>
      <c r="M894" s="62"/>
      <c r="N894" s="86"/>
      <c r="O894" s="86"/>
      <c r="P894" s="86"/>
      <c r="Q894" s="86"/>
      <c r="R894" s="86"/>
      <c r="S894" s="86"/>
      <c r="T894" s="62"/>
      <c r="U894" s="62"/>
      <c r="V894" s="62"/>
      <c r="W894" s="61"/>
      <c r="X894" s="62"/>
      <c r="Y894" s="62"/>
      <c r="Z894" s="68"/>
      <c r="AA894" s="68"/>
      <c r="AB894" s="60"/>
      <c r="AC894" s="60"/>
      <c r="AD894" s="60"/>
      <c r="AE894" s="60"/>
      <c r="AF894" s="62"/>
      <c r="AG894" s="62"/>
      <c r="AH894" s="62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86"/>
      <c r="C895" s="86"/>
      <c r="D895" s="86"/>
      <c r="E895" s="86"/>
      <c r="F895" s="86"/>
      <c r="G895" s="86"/>
      <c r="H895" s="62"/>
      <c r="I895" s="62"/>
      <c r="J895" s="62"/>
      <c r="K895" s="62"/>
      <c r="L895" s="62"/>
      <c r="M895" s="62"/>
      <c r="N895" s="86"/>
      <c r="O895" s="86"/>
      <c r="P895" s="86"/>
      <c r="Q895" s="86"/>
      <c r="R895" s="86"/>
      <c r="S895" s="86"/>
      <c r="T895" s="62"/>
      <c r="U895" s="62"/>
      <c r="V895" s="62"/>
      <c r="W895" s="62"/>
      <c r="X895" s="62"/>
      <c r="Y895" s="62"/>
      <c r="Z895" s="86"/>
      <c r="AA895" s="86"/>
      <c r="AB895" s="86"/>
      <c r="AC895" s="86"/>
      <c r="AD895" s="86"/>
      <c r="AE895" s="86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86"/>
      <c r="C896" s="86"/>
      <c r="D896" s="72"/>
      <c r="E896" s="72"/>
      <c r="F896" s="72"/>
      <c r="G896" s="72"/>
      <c r="H896" s="64"/>
      <c r="I896" s="72"/>
      <c r="J896" s="72"/>
      <c r="K896" s="72"/>
      <c r="L896" s="62"/>
      <c r="M896" s="62"/>
      <c r="N896" s="86"/>
      <c r="O896" s="86"/>
      <c r="P896" s="72"/>
      <c r="Q896" s="72"/>
      <c r="R896" s="72"/>
      <c r="S896" s="72"/>
      <c r="T896" s="64"/>
      <c r="U896" s="73"/>
      <c r="V896" s="73"/>
      <c r="W896" s="73"/>
      <c r="X896" s="62"/>
      <c r="Y896" s="62"/>
      <c r="Z896" s="86"/>
      <c r="AA896" s="86"/>
      <c r="AB896" s="72"/>
      <c r="AC896" s="72"/>
      <c r="AD896" s="72"/>
      <c r="AE896" s="72"/>
      <c r="AF896" s="64"/>
      <c r="AG896" s="72"/>
      <c r="AH896" s="72"/>
      <c r="AI896" s="7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86"/>
      <c r="C898" s="86"/>
      <c r="D898" s="86"/>
      <c r="E898" s="86"/>
      <c r="F898" s="86"/>
      <c r="G898" s="86"/>
      <c r="H898" s="62"/>
      <c r="I898" s="62"/>
      <c r="J898" s="62"/>
      <c r="K898" s="62"/>
      <c r="L898" s="62"/>
      <c r="M898" s="62"/>
      <c r="N898" s="86"/>
      <c r="O898" s="86"/>
      <c r="P898" s="86"/>
      <c r="Q898" s="86"/>
      <c r="R898" s="86"/>
      <c r="S898" s="86"/>
      <c r="T898" s="62"/>
      <c r="U898" s="62"/>
      <c r="V898" s="62"/>
      <c r="W898" s="62"/>
      <c r="X898" s="62"/>
      <c r="Y898" s="62"/>
      <c r="Z898" s="86"/>
      <c r="AA898" s="86"/>
      <c r="AB898" s="86"/>
      <c r="AC898" s="86"/>
      <c r="AD898" s="86"/>
      <c r="AE898" s="86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86"/>
      <c r="C899" s="86"/>
      <c r="D899" s="86"/>
      <c r="E899" s="86"/>
      <c r="F899" s="86"/>
      <c r="G899" s="86"/>
      <c r="H899" s="62"/>
      <c r="I899" s="62"/>
      <c r="J899" s="62"/>
      <c r="K899" s="62"/>
      <c r="L899" s="62"/>
      <c r="M899" s="62"/>
      <c r="N899" s="86"/>
      <c r="O899" s="86"/>
      <c r="P899" s="86"/>
      <c r="Q899" s="86"/>
      <c r="R899" s="86"/>
      <c r="S899" s="86"/>
      <c r="T899" s="62"/>
      <c r="U899" s="62"/>
      <c r="V899" s="62"/>
      <c r="W899" s="62"/>
      <c r="X899" s="62"/>
      <c r="Y899" s="62"/>
      <c r="Z899" s="86"/>
      <c r="AA899" s="86"/>
      <c r="AB899" s="86"/>
      <c r="AC899" s="86"/>
      <c r="AD899" s="86"/>
      <c r="AE899" s="86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86"/>
      <c r="C900" s="86"/>
      <c r="D900" s="86"/>
      <c r="E900" s="86"/>
      <c r="F900" s="86"/>
      <c r="G900" s="86"/>
      <c r="H900" s="62"/>
      <c r="I900" s="62"/>
      <c r="J900" s="62"/>
      <c r="K900" s="62"/>
      <c r="L900" s="62"/>
      <c r="M900" s="62"/>
      <c r="N900" s="86"/>
      <c r="O900" s="86"/>
      <c r="P900" s="86"/>
      <c r="Q900" s="86"/>
      <c r="R900" s="86"/>
      <c r="S900" s="86"/>
      <c r="T900" s="62"/>
      <c r="U900" s="62"/>
      <c r="V900" s="62"/>
      <c r="W900" s="62"/>
      <c r="X900" s="62"/>
      <c r="Y900" s="62"/>
      <c r="Z900" s="86"/>
      <c r="AA900" s="86"/>
      <c r="AB900" s="86"/>
      <c r="AC900" s="86"/>
      <c r="AD900" s="86"/>
      <c r="AE900" s="86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4"/>
      <c r="B901" s="86"/>
      <c r="C901" s="86"/>
      <c r="D901" s="86"/>
      <c r="E901" s="86"/>
      <c r="F901" s="86"/>
      <c r="G901" s="86"/>
      <c r="H901" s="62"/>
      <c r="I901" s="62"/>
      <c r="J901" s="62"/>
      <c r="K901" s="62"/>
      <c r="L901" s="62"/>
      <c r="M901" s="64"/>
      <c r="N901" s="86"/>
      <c r="O901" s="86"/>
      <c r="P901" s="86"/>
      <c r="Q901" s="86"/>
      <c r="R901" s="86"/>
      <c r="S901" s="86"/>
      <c r="T901" s="62"/>
      <c r="U901" s="62"/>
      <c r="V901" s="62"/>
      <c r="W901" s="62"/>
      <c r="X901" s="62"/>
      <c r="Y901" s="64"/>
      <c r="Z901" s="86"/>
      <c r="AA901" s="86"/>
      <c r="AB901" s="86"/>
      <c r="AC901" s="86"/>
      <c r="AD901" s="86"/>
      <c r="AE901" s="86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86"/>
      <c r="C902" s="86"/>
      <c r="D902" s="86"/>
      <c r="E902" s="86"/>
      <c r="F902" s="86"/>
      <c r="G902" s="86"/>
      <c r="H902" s="62"/>
      <c r="I902" s="62"/>
      <c r="J902" s="62"/>
      <c r="K902" s="62"/>
      <c r="L902" s="62"/>
      <c r="M902" s="62"/>
      <c r="N902" s="86"/>
      <c r="O902" s="86"/>
      <c r="P902" s="86"/>
      <c r="Q902" s="86"/>
      <c r="R902" s="86"/>
      <c r="S902" s="86"/>
      <c r="T902" s="62"/>
      <c r="U902" s="62"/>
      <c r="V902" s="62"/>
      <c r="W902" s="62"/>
      <c r="X902" s="62"/>
      <c r="Y902" s="62"/>
      <c r="Z902" s="86"/>
      <c r="AA902" s="86"/>
      <c r="AB902" s="86"/>
      <c r="AC902" s="86"/>
      <c r="AD902" s="86"/>
      <c r="AE902" s="86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ht="15.75" x14ac:dyDescent="0.25">
      <c r="A903" s="62"/>
      <c r="B903" s="86"/>
      <c r="C903" s="86"/>
      <c r="D903" s="86"/>
      <c r="E903" s="86"/>
      <c r="F903" s="86"/>
      <c r="G903" s="86"/>
      <c r="H903" s="62"/>
      <c r="I903" s="86"/>
      <c r="J903" s="77"/>
      <c r="K903" s="62"/>
      <c r="L903" s="62"/>
      <c r="M903" s="62"/>
      <c r="N903" s="86"/>
      <c r="O903" s="86"/>
      <c r="P903" s="86"/>
      <c r="Q903" s="86"/>
      <c r="R903" s="86"/>
      <c r="S903" s="86"/>
      <c r="T903" s="62"/>
      <c r="U903" s="86"/>
      <c r="V903" s="77"/>
      <c r="W903" s="62"/>
      <c r="X903" s="62"/>
      <c r="Y903" s="62"/>
      <c r="Z903" s="86"/>
      <c r="AA903" s="86"/>
      <c r="AB903" s="86"/>
      <c r="AC903" s="86"/>
      <c r="AD903" s="86"/>
      <c r="AE903" s="86"/>
      <c r="AF903" s="62"/>
      <c r="AG903" s="86"/>
      <c r="AH903" s="86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5"/>
      <c r="B904" s="86"/>
      <c r="C904" s="86"/>
      <c r="D904" s="86"/>
      <c r="E904" s="86"/>
      <c r="F904" s="86"/>
      <c r="G904" s="86"/>
      <c r="H904" s="62"/>
      <c r="I904" s="66"/>
      <c r="J904" s="66"/>
      <c r="K904" s="62"/>
      <c r="L904" s="62"/>
      <c r="M904" s="65"/>
      <c r="N904" s="86"/>
      <c r="O904" s="86"/>
      <c r="P904" s="86"/>
      <c r="Q904" s="86"/>
      <c r="R904" s="86"/>
      <c r="S904" s="86"/>
      <c r="T904" s="62"/>
      <c r="U904" s="66"/>
      <c r="V904" s="66"/>
      <c r="W904" s="62"/>
      <c r="X904" s="62"/>
      <c r="Y904" s="65"/>
      <c r="Z904" s="86"/>
      <c r="AA904" s="86"/>
      <c r="AB904" s="86"/>
      <c r="AC904" s="86"/>
      <c r="AD904" s="86"/>
      <c r="AE904" s="86"/>
      <c r="AF904" s="62"/>
      <c r="AG904" s="66"/>
      <c r="AH904" s="66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86"/>
      <c r="C905" s="86"/>
      <c r="D905" s="86"/>
      <c r="E905" s="86"/>
      <c r="F905" s="86"/>
      <c r="G905" s="86"/>
      <c r="H905" s="62"/>
      <c r="I905" s="62"/>
      <c r="J905" s="62"/>
      <c r="K905" s="62"/>
      <c r="L905" s="62"/>
      <c r="M905" s="62"/>
      <c r="N905" s="86"/>
      <c r="O905" s="86"/>
      <c r="P905" s="86"/>
      <c r="Q905" s="86"/>
      <c r="R905" s="86"/>
      <c r="S905" s="86"/>
      <c r="T905" s="62"/>
      <c r="U905" s="62"/>
      <c r="V905" s="62"/>
      <c r="W905" s="62"/>
      <c r="X905" s="62"/>
      <c r="Y905" s="62"/>
      <c r="Z905" s="86"/>
      <c r="AA905" s="86"/>
      <c r="AB905" s="86"/>
      <c r="AC905" s="86"/>
      <c r="AD905" s="86"/>
      <c r="AE905" s="86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6"/>
      <c r="D906" s="117"/>
      <c r="E906" s="117"/>
      <c r="F906" s="86"/>
      <c r="G906" s="86"/>
      <c r="H906" s="62"/>
      <c r="I906" s="117"/>
      <c r="J906" s="117"/>
      <c r="K906" s="116"/>
      <c r="L906" s="62"/>
      <c r="M906" s="62"/>
      <c r="N906" s="66"/>
      <c r="O906" s="86"/>
      <c r="P906" s="117"/>
      <c r="Q906" s="117"/>
      <c r="R906" s="86"/>
      <c r="S906" s="86"/>
      <c r="T906" s="62"/>
      <c r="U906" s="117"/>
      <c r="V906" s="117"/>
      <c r="W906" s="116"/>
      <c r="X906" s="62"/>
      <c r="Y906" s="62"/>
      <c r="Z906" s="66"/>
      <c r="AA906" s="86"/>
      <c r="AB906" s="117"/>
      <c r="AC906" s="117"/>
      <c r="AD906" s="86"/>
      <c r="AE906" s="86"/>
      <c r="AF906" s="62"/>
      <c r="AG906" s="117"/>
      <c r="AH906" s="117"/>
      <c r="AI906" s="116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86"/>
      <c r="C907" s="86"/>
      <c r="D907" s="87"/>
      <c r="E907" s="88"/>
      <c r="F907" s="89"/>
      <c r="G907" s="89"/>
      <c r="H907" s="62"/>
      <c r="I907" s="85"/>
      <c r="J907" s="85"/>
      <c r="K907" s="116"/>
      <c r="L907" s="62"/>
      <c r="M907" s="62"/>
      <c r="N907" s="86"/>
      <c r="O907" s="86"/>
      <c r="P907" s="87"/>
      <c r="Q907" s="89"/>
      <c r="R907" s="89"/>
      <c r="S907" s="89"/>
      <c r="T907" s="62"/>
      <c r="U907" s="85"/>
      <c r="V907" s="85"/>
      <c r="W907" s="116"/>
      <c r="X907" s="62"/>
      <c r="Y907" s="62"/>
      <c r="Z907" s="86"/>
      <c r="AA907" s="86"/>
      <c r="AB907" s="87"/>
      <c r="AC907" s="88"/>
      <c r="AD907" s="89"/>
      <c r="AE907" s="89"/>
      <c r="AF907" s="62"/>
      <c r="AG907" s="85"/>
      <c r="AH907" s="85"/>
      <c r="AI907" s="116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8"/>
      <c r="C908" s="86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8"/>
      <c r="O908" s="86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8"/>
      <c r="AA908" s="86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8"/>
      <c r="C909" s="86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8"/>
      <c r="O909" s="86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8"/>
      <c r="AA909" s="86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8"/>
      <c r="C910" s="86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8"/>
      <c r="O910" s="86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8"/>
      <c r="AA910" s="86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8"/>
      <c r="C911" s="86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8"/>
      <c r="O911" s="86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8"/>
      <c r="AA911" s="86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8"/>
      <c r="C912" s="86"/>
      <c r="D912" s="60"/>
      <c r="E912" s="60"/>
      <c r="F912" s="60"/>
      <c r="G912" s="60"/>
      <c r="H912" s="61"/>
      <c r="I912" s="61"/>
      <c r="J912" s="61"/>
      <c r="K912" s="61"/>
      <c r="L912" s="62"/>
      <c r="M912" s="62"/>
      <c r="N912" s="68"/>
      <c r="O912" s="86"/>
      <c r="P912" s="60"/>
      <c r="Q912" s="60"/>
      <c r="R912" s="60"/>
      <c r="S912" s="60"/>
      <c r="T912" s="61"/>
      <c r="U912" s="61"/>
      <c r="V912" s="61"/>
      <c r="W912" s="61"/>
      <c r="X912" s="62"/>
      <c r="Y912" s="62"/>
      <c r="Z912" s="68"/>
      <c r="AA912" s="86"/>
      <c r="AB912" s="60"/>
      <c r="AC912" s="60"/>
      <c r="AD912" s="60"/>
      <c r="AE912" s="60"/>
      <c r="AF912" s="61"/>
      <c r="AG912" s="61"/>
      <c r="AH912" s="61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8"/>
      <c r="C913" s="86"/>
      <c r="D913" s="60"/>
      <c r="E913" s="60"/>
      <c r="F913" s="60"/>
      <c r="G913" s="60"/>
      <c r="H913" s="61"/>
      <c r="I913" s="61"/>
      <c r="J913" s="61"/>
      <c r="K913" s="61"/>
      <c r="L913" s="62"/>
      <c r="M913" s="62"/>
      <c r="N913" s="68"/>
      <c r="O913" s="86"/>
      <c r="P913" s="60"/>
      <c r="Q913" s="60"/>
      <c r="R913" s="60"/>
      <c r="S913" s="60"/>
      <c r="T913" s="61"/>
      <c r="U913" s="61"/>
      <c r="V913" s="62"/>
      <c r="W913" s="61"/>
      <c r="X913" s="62"/>
      <c r="Y913" s="62"/>
      <c r="Z913" s="68"/>
      <c r="AA913" s="86"/>
      <c r="AB913" s="60"/>
      <c r="AC913" s="60"/>
      <c r="AD913" s="60"/>
      <c r="AE913" s="60"/>
      <c r="AF913" s="61"/>
      <c r="AG913" s="61"/>
      <c r="AH913" s="61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8"/>
      <c r="C914" s="86"/>
      <c r="D914" s="60"/>
      <c r="E914" s="60"/>
      <c r="F914" s="60"/>
      <c r="G914" s="60"/>
      <c r="H914" s="61"/>
      <c r="I914" s="61"/>
      <c r="J914" s="61"/>
      <c r="K914" s="61"/>
      <c r="L914" s="62"/>
      <c r="M914" s="62"/>
      <c r="N914" s="68"/>
      <c r="O914" s="86"/>
      <c r="P914" s="60"/>
      <c r="Q914" s="60"/>
      <c r="R914" s="60"/>
      <c r="S914" s="60"/>
      <c r="T914" s="61"/>
      <c r="U914" s="61"/>
      <c r="V914" s="61"/>
      <c r="W914" s="61"/>
      <c r="X914" s="62"/>
      <c r="Y914" s="62"/>
      <c r="Z914" s="68"/>
      <c r="AA914" s="86"/>
      <c r="AB914" s="60"/>
      <c r="AC914" s="60"/>
      <c r="AD914" s="60"/>
      <c r="AE914" s="60"/>
      <c r="AF914" s="61"/>
      <c r="AG914" s="61"/>
      <c r="AH914" s="61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8"/>
      <c r="C915" s="86"/>
      <c r="D915" s="60"/>
      <c r="E915" s="60"/>
      <c r="F915" s="60"/>
      <c r="G915" s="60"/>
      <c r="H915" s="61"/>
      <c r="I915" s="61"/>
      <c r="J915" s="61"/>
      <c r="K915" s="61"/>
      <c r="L915" s="62"/>
      <c r="M915" s="62"/>
      <c r="N915" s="68"/>
      <c r="O915" s="86"/>
      <c r="P915" s="60"/>
      <c r="Q915" s="60"/>
      <c r="R915" s="60"/>
      <c r="S915" s="60"/>
      <c r="T915" s="61"/>
      <c r="U915" s="61"/>
      <c r="V915" s="61"/>
      <c r="W915" s="61"/>
      <c r="X915" s="62"/>
      <c r="Y915" s="62"/>
      <c r="Z915" s="68"/>
      <c r="AA915" s="86"/>
      <c r="AB915" s="60"/>
      <c r="AC915" s="60"/>
      <c r="AD915" s="60"/>
      <c r="AE915" s="60"/>
      <c r="AF915" s="61"/>
      <c r="AG915" s="61"/>
      <c r="AH915" s="61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8"/>
      <c r="C916" s="86"/>
      <c r="D916" s="60"/>
      <c r="E916" s="60"/>
      <c r="F916" s="60"/>
      <c r="G916" s="60"/>
      <c r="H916" s="61"/>
      <c r="I916" s="61"/>
      <c r="J916" s="61"/>
      <c r="K916" s="61"/>
      <c r="L916" s="62"/>
      <c r="M916" s="62"/>
      <c r="N916" s="68"/>
      <c r="O916" s="86"/>
      <c r="P916" s="60"/>
      <c r="Q916" s="60"/>
      <c r="R916" s="60"/>
      <c r="S916" s="60"/>
      <c r="T916" s="61"/>
      <c r="U916" s="61"/>
      <c r="V916" s="61"/>
      <c r="W916" s="61"/>
      <c r="X916" s="62"/>
      <c r="Y916" s="62"/>
      <c r="Z916" s="68"/>
      <c r="AA916" s="86"/>
      <c r="AB916" s="60"/>
      <c r="AC916" s="60"/>
      <c r="AD916" s="60"/>
      <c r="AE916" s="60"/>
      <c r="AF916" s="61"/>
      <c r="AG916" s="61"/>
      <c r="AH916" s="61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8"/>
      <c r="C917" s="86"/>
      <c r="D917" s="60"/>
      <c r="E917" s="60"/>
      <c r="F917" s="60"/>
      <c r="G917" s="60"/>
      <c r="H917" s="61"/>
      <c r="I917" s="61"/>
      <c r="J917" s="61"/>
      <c r="K917" s="61"/>
      <c r="L917" s="62"/>
      <c r="M917" s="62"/>
      <c r="N917" s="68"/>
      <c r="O917" s="86"/>
      <c r="P917" s="60"/>
      <c r="Q917" s="60"/>
      <c r="R917" s="60"/>
      <c r="S917" s="60"/>
      <c r="T917" s="61"/>
      <c r="U917" s="61"/>
      <c r="V917" s="61"/>
      <c r="W917" s="61"/>
      <c r="X917" s="62"/>
      <c r="Y917" s="62"/>
      <c r="Z917" s="68"/>
      <c r="AA917" s="86"/>
      <c r="AB917" s="60"/>
      <c r="AC917" s="60"/>
      <c r="AD917" s="60"/>
      <c r="AE917" s="60"/>
      <c r="AF917" s="61"/>
      <c r="AG917" s="61"/>
      <c r="AH917" s="61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8"/>
      <c r="C918" s="86"/>
      <c r="D918" s="60"/>
      <c r="E918" s="60"/>
      <c r="F918" s="60"/>
      <c r="G918" s="60"/>
      <c r="H918" s="61"/>
      <c r="I918" s="61"/>
      <c r="J918" s="61"/>
      <c r="K918" s="61"/>
      <c r="L918" s="62"/>
      <c r="M918" s="62"/>
      <c r="N918" s="68"/>
      <c r="O918" s="86"/>
      <c r="P918" s="60"/>
      <c r="Q918" s="60"/>
      <c r="R918" s="60"/>
      <c r="S918" s="60"/>
      <c r="T918" s="61"/>
      <c r="U918" s="61"/>
      <c r="V918" s="61"/>
      <c r="W918" s="61"/>
      <c r="X918" s="62"/>
      <c r="Y918" s="62"/>
      <c r="Z918" s="68"/>
      <c r="AA918" s="66"/>
      <c r="AB918" s="60"/>
      <c r="AC918" s="60"/>
      <c r="AD918" s="60"/>
      <c r="AE918" s="60"/>
      <c r="AF918" s="61"/>
      <c r="AG918" s="61"/>
      <c r="AH918" s="61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8"/>
      <c r="C919" s="86"/>
      <c r="D919" s="60"/>
      <c r="E919" s="60"/>
      <c r="F919" s="60"/>
      <c r="G919" s="60"/>
      <c r="H919" s="61"/>
      <c r="I919" s="61"/>
      <c r="J919" s="62"/>
      <c r="K919" s="61"/>
      <c r="L919" s="62"/>
      <c r="M919" s="62"/>
      <c r="N919" s="68"/>
      <c r="O919" s="86"/>
      <c r="P919" s="60"/>
      <c r="Q919" s="60"/>
      <c r="R919" s="60"/>
      <c r="S919" s="60"/>
      <c r="T919" s="61"/>
      <c r="U919" s="61"/>
      <c r="V919" s="61"/>
      <c r="W919" s="61"/>
      <c r="X919" s="62"/>
      <c r="Y919" s="62"/>
      <c r="Z919" s="68"/>
      <c r="AA919" s="86"/>
      <c r="AB919" s="60"/>
      <c r="AC919" s="60"/>
      <c r="AD919" s="60"/>
      <c r="AE919" s="60"/>
      <c r="AF919" s="61"/>
      <c r="AG919" s="61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8"/>
      <c r="C920" s="86"/>
      <c r="D920" s="60"/>
      <c r="E920" s="60"/>
      <c r="F920" s="60"/>
      <c r="G920" s="60"/>
      <c r="H920" s="61"/>
      <c r="I920" s="61"/>
      <c r="J920" s="61"/>
      <c r="K920" s="61"/>
      <c r="L920" s="62"/>
      <c r="M920" s="62"/>
      <c r="N920" s="68"/>
      <c r="O920" s="86"/>
      <c r="P920" s="60"/>
      <c r="Q920" s="60"/>
      <c r="R920" s="60"/>
      <c r="S920" s="60"/>
      <c r="T920" s="61"/>
      <c r="U920" s="61"/>
      <c r="V920" s="61"/>
      <c r="W920" s="61"/>
      <c r="X920" s="62"/>
      <c r="Y920" s="62"/>
      <c r="Z920" s="68"/>
      <c r="AA920" s="86"/>
      <c r="AB920" s="60"/>
      <c r="AC920" s="60"/>
      <c r="AD920" s="60"/>
      <c r="AE920" s="60"/>
      <c r="AF920" s="61"/>
      <c r="AG920" s="61"/>
      <c r="AH920" s="61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8"/>
      <c r="C921" s="86"/>
      <c r="D921" s="60"/>
      <c r="E921" s="60"/>
      <c r="F921" s="60"/>
      <c r="G921" s="60"/>
      <c r="H921" s="61"/>
      <c r="I921" s="61"/>
      <c r="J921" s="61"/>
      <c r="K921" s="61"/>
      <c r="L921" s="62"/>
      <c r="M921" s="62"/>
      <c r="N921" s="68"/>
      <c r="O921" s="86"/>
      <c r="P921" s="60"/>
      <c r="Q921" s="60"/>
      <c r="R921" s="60"/>
      <c r="S921" s="60"/>
      <c r="T921" s="61"/>
      <c r="U921" s="61"/>
      <c r="V921" s="61"/>
      <c r="W921" s="61"/>
      <c r="X921" s="62"/>
      <c r="Y921" s="62"/>
      <c r="Z921" s="68"/>
      <c r="AA921" s="86"/>
      <c r="AB921" s="60"/>
      <c r="AC921" s="60"/>
      <c r="AD921" s="60"/>
      <c r="AE921" s="60"/>
      <c r="AF921" s="61"/>
      <c r="AG921" s="61"/>
      <c r="AH921" s="61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8"/>
      <c r="C922" s="86"/>
      <c r="D922" s="60"/>
      <c r="E922" s="60"/>
      <c r="F922" s="60"/>
      <c r="G922" s="60"/>
      <c r="H922" s="61"/>
      <c r="I922" s="61"/>
      <c r="J922" s="61"/>
      <c r="K922" s="61"/>
      <c r="L922" s="62"/>
      <c r="M922" s="62"/>
      <c r="N922" s="68"/>
      <c r="O922" s="86"/>
      <c r="P922" s="60"/>
      <c r="Q922" s="60"/>
      <c r="R922" s="60"/>
      <c r="S922" s="60"/>
      <c r="T922" s="61"/>
      <c r="U922" s="61"/>
      <c r="V922" s="61"/>
      <c r="W922" s="61"/>
      <c r="X922" s="62"/>
      <c r="Y922" s="62"/>
      <c r="Z922" s="68"/>
      <c r="AA922" s="86"/>
      <c r="AB922" s="60"/>
      <c r="AC922" s="60"/>
      <c r="AD922" s="60"/>
      <c r="AE922" s="60"/>
      <c r="AF922" s="61"/>
      <c r="AG922" s="61"/>
      <c r="AH922" s="61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8"/>
      <c r="C923" s="86"/>
      <c r="D923" s="60"/>
      <c r="E923" s="60"/>
      <c r="F923" s="60"/>
      <c r="G923" s="60"/>
      <c r="H923" s="61"/>
      <c r="I923" s="61"/>
      <c r="J923" s="61"/>
      <c r="K923" s="61"/>
      <c r="L923" s="62"/>
      <c r="M923" s="62"/>
      <c r="N923" s="68"/>
      <c r="O923" s="86"/>
      <c r="P923" s="60"/>
      <c r="Q923" s="60"/>
      <c r="R923" s="60"/>
      <c r="S923" s="60"/>
      <c r="T923" s="61"/>
      <c r="U923" s="61"/>
      <c r="V923" s="61"/>
      <c r="W923" s="61"/>
      <c r="X923" s="62"/>
      <c r="Y923" s="62"/>
      <c r="Z923" s="68"/>
      <c r="AA923" s="86"/>
      <c r="AB923" s="60"/>
      <c r="AC923" s="60"/>
      <c r="AD923" s="60"/>
      <c r="AE923" s="60"/>
      <c r="AF923" s="61"/>
      <c r="AG923" s="61"/>
      <c r="AH923" s="61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8"/>
      <c r="C924" s="86"/>
      <c r="D924" s="60"/>
      <c r="E924" s="60"/>
      <c r="F924" s="60"/>
      <c r="G924" s="60"/>
      <c r="H924" s="61"/>
      <c r="I924" s="61"/>
      <c r="J924" s="61"/>
      <c r="K924" s="61"/>
      <c r="L924" s="62"/>
      <c r="M924" s="62"/>
      <c r="N924" s="68"/>
      <c r="O924" s="86"/>
      <c r="P924" s="60"/>
      <c r="Q924" s="60"/>
      <c r="R924" s="60"/>
      <c r="S924" s="60"/>
      <c r="T924" s="61"/>
      <c r="U924" s="61"/>
      <c r="V924" s="61"/>
      <c r="W924" s="61"/>
      <c r="X924" s="62"/>
      <c r="Y924" s="62"/>
      <c r="Z924" s="68"/>
      <c r="AA924" s="86"/>
      <c r="AB924" s="60"/>
      <c r="AC924" s="60"/>
      <c r="AD924" s="60"/>
      <c r="AE924" s="60"/>
      <c r="AF924" s="61"/>
      <c r="AG924" s="61"/>
      <c r="AH924" s="61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8"/>
      <c r="C925" s="66"/>
      <c r="D925" s="60"/>
      <c r="E925" s="60"/>
      <c r="F925" s="60"/>
      <c r="G925" s="60"/>
      <c r="H925" s="61"/>
      <c r="I925" s="61"/>
      <c r="J925" s="61"/>
      <c r="K925" s="61"/>
      <c r="L925" s="62"/>
      <c r="M925" s="62"/>
      <c r="N925" s="68"/>
      <c r="O925" s="86"/>
      <c r="P925" s="60"/>
      <c r="Q925" s="60"/>
      <c r="R925" s="60"/>
      <c r="S925" s="60"/>
      <c r="T925" s="61"/>
      <c r="U925" s="61"/>
      <c r="V925" s="61"/>
      <c r="W925" s="61"/>
      <c r="X925" s="62"/>
      <c r="Y925" s="62"/>
      <c r="Z925" s="68"/>
      <c r="AA925" s="86"/>
      <c r="AB925" s="60"/>
      <c r="AC925" s="60"/>
      <c r="AD925" s="60"/>
      <c r="AE925" s="60"/>
      <c r="AF925" s="61"/>
      <c r="AG925" s="61"/>
      <c r="AH925" s="61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8"/>
      <c r="C926" s="86"/>
      <c r="D926" s="60"/>
      <c r="E926" s="60"/>
      <c r="F926" s="60"/>
      <c r="G926" s="60"/>
      <c r="H926" s="61"/>
      <c r="I926" s="61"/>
      <c r="J926" s="61"/>
      <c r="K926" s="61"/>
      <c r="L926" s="62"/>
      <c r="M926" s="62"/>
      <c r="N926" s="68"/>
      <c r="O926" s="86"/>
      <c r="P926" s="60"/>
      <c r="Q926" s="60"/>
      <c r="R926" s="60"/>
      <c r="S926" s="60"/>
      <c r="T926" s="61"/>
      <c r="U926" s="61"/>
      <c r="V926" s="61"/>
      <c r="W926" s="61"/>
      <c r="X926" s="62"/>
      <c r="Y926" s="62"/>
      <c r="Z926" s="68"/>
      <c r="AA926" s="86"/>
      <c r="AB926" s="60"/>
      <c r="AC926" s="60"/>
      <c r="AD926" s="60"/>
      <c r="AE926" s="60"/>
      <c r="AF926" s="61"/>
      <c r="AG926" s="61"/>
      <c r="AH926" s="61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8"/>
      <c r="C927" s="86"/>
      <c r="D927" s="60"/>
      <c r="E927" s="60"/>
      <c r="F927" s="60"/>
      <c r="G927" s="60"/>
      <c r="H927" s="61"/>
      <c r="I927" s="61"/>
      <c r="J927" s="61"/>
      <c r="K927" s="61"/>
      <c r="L927" s="62"/>
      <c r="M927" s="62"/>
      <c r="N927" s="68"/>
      <c r="O927" s="86"/>
      <c r="P927" s="60"/>
      <c r="Q927" s="60"/>
      <c r="R927" s="60"/>
      <c r="S927" s="60"/>
      <c r="T927" s="61"/>
      <c r="U927" s="61"/>
      <c r="V927" s="61"/>
      <c r="W927" s="61"/>
      <c r="X927" s="62"/>
      <c r="Y927" s="62"/>
      <c r="Z927" s="68"/>
      <c r="AA927" s="86"/>
      <c r="AB927" s="60"/>
      <c r="AC927" s="60"/>
      <c r="AD927" s="60"/>
      <c r="AE927" s="60"/>
      <c r="AF927" s="61"/>
      <c r="AG927" s="61"/>
      <c r="AH927" s="61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8"/>
      <c r="C928" s="86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8"/>
      <c r="O928" s="86"/>
      <c r="P928" s="69"/>
      <c r="Q928" s="86"/>
      <c r="R928" s="86"/>
      <c r="S928" s="60"/>
      <c r="T928" s="62"/>
      <c r="U928" s="62"/>
      <c r="V928" s="62"/>
      <c r="W928" s="61"/>
      <c r="X928" s="62"/>
      <c r="Y928" s="62"/>
      <c r="Z928" s="68"/>
      <c r="AA928" s="62"/>
      <c r="AB928" s="60"/>
      <c r="AC928" s="60"/>
      <c r="AD928" s="60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8"/>
      <c r="C929" s="86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8"/>
      <c r="O929" s="86"/>
      <c r="P929" s="70"/>
      <c r="Q929" s="86"/>
      <c r="R929" s="86"/>
      <c r="S929" s="60"/>
      <c r="T929" s="62"/>
      <c r="U929" s="62"/>
      <c r="V929" s="62"/>
      <c r="W929" s="61"/>
      <c r="X929" s="62"/>
      <c r="Y929" s="62"/>
      <c r="Z929" s="68"/>
      <c r="AA929" s="86"/>
      <c r="AB929" s="60"/>
      <c r="AC929" s="60"/>
      <c r="AD929" s="60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8"/>
      <c r="C930" s="86"/>
      <c r="D930" s="60"/>
      <c r="E930" s="60"/>
      <c r="F930" s="60"/>
      <c r="G930" s="60"/>
      <c r="H930" s="62"/>
      <c r="I930" s="62"/>
      <c r="J930" s="61"/>
      <c r="K930" s="61"/>
      <c r="L930" s="62"/>
      <c r="M930" s="62"/>
      <c r="N930" s="68"/>
      <c r="O930" s="86"/>
      <c r="P930" s="71"/>
      <c r="Q930" s="62"/>
      <c r="R930" s="62"/>
      <c r="S930" s="60"/>
      <c r="T930" s="62"/>
      <c r="U930" s="62"/>
      <c r="V930" s="62"/>
      <c r="W930" s="61"/>
      <c r="X930" s="62"/>
      <c r="Y930" s="62"/>
      <c r="Z930" s="68"/>
      <c r="AA930" s="86"/>
      <c r="AB930" s="60"/>
      <c r="AC930" s="60"/>
      <c r="AD930" s="60"/>
      <c r="AE930" s="60"/>
      <c r="AF930" s="62"/>
      <c r="AG930" s="62"/>
      <c r="AH930" s="61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8"/>
      <c r="C931" s="86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8"/>
      <c r="O931" s="86"/>
      <c r="P931" s="71"/>
      <c r="Q931" s="86"/>
      <c r="R931" s="86"/>
      <c r="S931" s="60"/>
      <c r="T931" s="62"/>
      <c r="U931" s="62"/>
      <c r="V931" s="62"/>
      <c r="W931" s="61"/>
      <c r="X931" s="62"/>
      <c r="Y931" s="62"/>
      <c r="Z931" s="68"/>
      <c r="AA931" s="86"/>
      <c r="AB931" s="60"/>
      <c r="AC931" s="60"/>
      <c r="AD931" s="60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8"/>
      <c r="C932" s="86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8"/>
      <c r="O932" s="86"/>
      <c r="P932" s="71"/>
      <c r="Q932" s="86"/>
      <c r="R932" s="86"/>
      <c r="S932" s="60"/>
      <c r="T932" s="62"/>
      <c r="U932" s="62"/>
      <c r="V932" s="62"/>
      <c r="W932" s="61"/>
      <c r="X932" s="62"/>
      <c r="Y932" s="62"/>
      <c r="Z932" s="68"/>
      <c r="AA932" s="86"/>
      <c r="AB932" s="60"/>
      <c r="AC932" s="60"/>
      <c r="AD932" s="60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8"/>
      <c r="C933" s="8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68"/>
      <c r="O933" s="86"/>
      <c r="P933" s="71"/>
      <c r="Q933" s="86"/>
      <c r="R933" s="86"/>
      <c r="S933" s="60"/>
      <c r="T933" s="62"/>
      <c r="U933" s="62"/>
      <c r="V933" s="62"/>
      <c r="W933" s="61"/>
      <c r="X933" s="62"/>
      <c r="Y933" s="62"/>
      <c r="Z933" s="68"/>
      <c r="AA933" s="86"/>
      <c r="AB933" s="60"/>
      <c r="AC933" s="60"/>
      <c r="AD933" s="60"/>
      <c r="AE933" s="60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68"/>
      <c r="C934" s="86"/>
      <c r="D934" s="60"/>
      <c r="E934" s="60"/>
      <c r="F934" s="60"/>
      <c r="G934" s="60"/>
      <c r="H934" s="62"/>
      <c r="I934" s="62"/>
      <c r="J934" s="62"/>
      <c r="K934" s="61"/>
      <c r="L934" s="62"/>
      <c r="M934" s="62"/>
      <c r="N934" s="68"/>
      <c r="O934" s="86"/>
      <c r="P934" s="71"/>
      <c r="Q934" s="86"/>
      <c r="R934" s="86"/>
      <c r="S934" s="60"/>
      <c r="T934" s="62"/>
      <c r="U934" s="62"/>
      <c r="V934" s="62"/>
      <c r="W934" s="61"/>
      <c r="X934" s="62"/>
      <c r="Y934" s="62"/>
      <c r="Z934" s="68"/>
      <c r="AA934" s="86"/>
      <c r="AB934" s="60"/>
      <c r="AC934" s="60"/>
      <c r="AD934" s="60"/>
      <c r="AE934" s="60"/>
      <c r="AF934" s="62"/>
      <c r="AG934" s="62"/>
      <c r="AH934" s="62"/>
      <c r="AI934" s="61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68"/>
      <c r="C935" s="86"/>
      <c r="D935" s="60"/>
      <c r="E935" s="60"/>
      <c r="F935" s="60"/>
      <c r="G935" s="60"/>
      <c r="H935" s="62"/>
      <c r="I935" s="62"/>
      <c r="J935" s="62"/>
      <c r="K935" s="61"/>
      <c r="L935" s="62"/>
      <c r="M935" s="62"/>
      <c r="N935" s="68"/>
      <c r="O935" s="66"/>
      <c r="P935" s="71"/>
      <c r="Q935" s="86"/>
      <c r="R935" s="86"/>
      <c r="S935" s="60"/>
      <c r="T935" s="62"/>
      <c r="U935" s="62"/>
      <c r="V935" s="62"/>
      <c r="W935" s="61"/>
      <c r="X935" s="62"/>
      <c r="Y935" s="62"/>
      <c r="Z935" s="68"/>
      <c r="AA935" s="86"/>
      <c r="AB935" s="60"/>
      <c r="AC935" s="60"/>
      <c r="AD935" s="60"/>
      <c r="AE935" s="60"/>
      <c r="AF935" s="62"/>
      <c r="AG935" s="62"/>
      <c r="AH935" s="62"/>
      <c r="AI935" s="6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8"/>
      <c r="C936" s="86"/>
      <c r="D936" s="60"/>
      <c r="E936" s="60"/>
      <c r="F936" s="60"/>
      <c r="G936" s="60"/>
      <c r="H936" s="62"/>
      <c r="I936" s="62"/>
      <c r="J936" s="62"/>
      <c r="K936" s="61"/>
      <c r="L936" s="62"/>
      <c r="M936" s="62"/>
      <c r="N936" s="68"/>
      <c r="O936" s="86"/>
      <c r="P936" s="71"/>
      <c r="Q936" s="86"/>
      <c r="R936" s="86"/>
      <c r="S936" s="60"/>
      <c r="T936" s="62"/>
      <c r="U936" s="62"/>
      <c r="V936" s="62"/>
      <c r="W936" s="61"/>
      <c r="X936" s="62"/>
      <c r="Y936" s="62"/>
      <c r="Z936" s="68"/>
      <c r="AA936" s="86"/>
      <c r="AB936" s="60"/>
      <c r="AC936" s="60"/>
      <c r="AD936" s="60"/>
      <c r="AE936" s="60"/>
      <c r="AF936" s="62"/>
      <c r="AG936" s="62"/>
      <c r="AH936" s="62"/>
      <c r="AI936" s="61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68"/>
      <c r="C937" s="86"/>
      <c r="D937" s="60"/>
      <c r="E937" s="60"/>
      <c r="F937" s="60"/>
      <c r="G937" s="60"/>
      <c r="H937" s="62"/>
      <c r="I937" s="62"/>
      <c r="J937" s="62"/>
      <c r="K937" s="61"/>
      <c r="L937" s="62"/>
      <c r="M937" s="62"/>
      <c r="N937" s="68"/>
      <c r="O937" s="86"/>
      <c r="P937" s="71"/>
      <c r="Q937" s="86"/>
      <c r="R937" s="86"/>
      <c r="S937" s="60"/>
      <c r="T937" s="62"/>
      <c r="U937" s="62"/>
      <c r="V937" s="62"/>
      <c r="W937" s="61"/>
      <c r="X937" s="62"/>
      <c r="Y937" s="62"/>
      <c r="Z937" s="68"/>
      <c r="AA937" s="86"/>
      <c r="AB937" s="60"/>
      <c r="AC937" s="60"/>
      <c r="AD937" s="60"/>
      <c r="AE937" s="60"/>
      <c r="AF937" s="62"/>
      <c r="AG937" s="62"/>
      <c r="AH937" s="62"/>
      <c r="AI937" s="61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68"/>
      <c r="C938" s="86"/>
      <c r="D938" s="60"/>
      <c r="E938" s="60"/>
      <c r="F938" s="60"/>
      <c r="G938" s="60"/>
      <c r="H938" s="62"/>
      <c r="I938" s="62"/>
      <c r="J938" s="62"/>
      <c r="K938" s="61"/>
      <c r="L938" s="62"/>
      <c r="M938" s="62"/>
      <c r="N938" s="68"/>
      <c r="O938" s="62"/>
      <c r="P938" s="71"/>
      <c r="Q938" s="86"/>
      <c r="R938" s="86"/>
      <c r="S938" s="60"/>
      <c r="T938" s="62"/>
      <c r="U938" s="62"/>
      <c r="V938" s="62"/>
      <c r="W938" s="61"/>
      <c r="X938" s="62"/>
      <c r="Y938" s="62"/>
      <c r="Z938" s="68"/>
      <c r="AA938" s="62"/>
      <c r="AB938" s="60"/>
      <c r="AC938" s="60"/>
      <c r="AD938" s="60"/>
      <c r="AE938" s="60"/>
      <c r="AF938" s="62"/>
      <c r="AG938" s="62"/>
      <c r="AH938" s="62"/>
      <c r="AI938" s="61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68"/>
      <c r="C939" s="86"/>
      <c r="D939" s="60"/>
      <c r="E939" s="60"/>
      <c r="F939" s="60"/>
      <c r="G939" s="60"/>
      <c r="H939" s="62"/>
      <c r="I939" s="62"/>
      <c r="J939" s="62"/>
      <c r="K939" s="61"/>
      <c r="L939" s="62"/>
      <c r="M939" s="62"/>
      <c r="N939" s="68"/>
      <c r="O939" s="86"/>
      <c r="P939" s="71"/>
      <c r="Q939" s="86"/>
      <c r="R939" s="86"/>
      <c r="S939" s="60"/>
      <c r="T939" s="62"/>
      <c r="U939" s="62"/>
      <c r="V939" s="62"/>
      <c r="W939" s="61"/>
      <c r="X939" s="62"/>
      <c r="Y939" s="62"/>
      <c r="Z939" s="68"/>
      <c r="AA939" s="86"/>
      <c r="AB939" s="60"/>
      <c r="AC939" s="60"/>
      <c r="AD939" s="60"/>
      <c r="AE939" s="60"/>
      <c r="AF939" s="62"/>
      <c r="AG939" s="62"/>
      <c r="AH939" s="62"/>
      <c r="AI939" s="61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2"/>
      <c r="B940" s="68"/>
      <c r="C940" s="86"/>
      <c r="D940" s="60"/>
      <c r="E940" s="60"/>
      <c r="F940" s="60"/>
      <c r="G940" s="60"/>
      <c r="H940" s="62"/>
      <c r="I940" s="62"/>
      <c r="J940" s="62"/>
      <c r="K940" s="61"/>
      <c r="L940" s="62"/>
      <c r="M940" s="62"/>
      <c r="N940" s="68"/>
      <c r="O940" s="86"/>
      <c r="P940" s="71"/>
      <c r="Q940" s="86"/>
      <c r="R940" s="86"/>
      <c r="S940" s="60"/>
      <c r="T940" s="62"/>
      <c r="U940" s="62"/>
      <c r="V940" s="62"/>
      <c r="W940" s="61"/>
      <c r="X940" s="62"/>
      <c r="Y940" s="62"/>
      <c r="Z940" s="68"/>
      <c r="AA940" s="86"/>
      <c r="AB940" s="60"/>
      <c r="AC940" s="60"/>
      <c r="AD940" s="60"/>
      <c r="AE940" s="60"/>
      <c r="AF940" s="62"/>
      <c r="AG940" s="62"/>
      <c r="AH940" s="62"/>
      <c r="AI940" s="61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68"/>
      <c r="C941" s="66"/>
      <c r="D941" s="60"/>
      <c r="E941" s="60"/>
      <c r="F941" s="60"/>
      <c r="G941" s="60"/>
      <c r="H941" s="62"/>
      <c r="I941" s="62"/>
      <c r="J941" s="62"/>
      <c r="K941" s="61"/>
      <c r="L941" s="62"/>
      <c r="M941" s="62"/>
      <c r="N941" s="68"/>
      <c r="O941" s="86"/>
      <c r="P941" s="71"/>
      <c r="Q941" s="86"/>
      <c r="R941" s="86"/>
      <c r="S941" s="60"/>
      <c r="T941" s="62"/>
      <c r="U941" s="62"/>
      <c r="V941" s="62"/>
      <c r="W941" s="61"/>
      <c r="X941" s="62"/>
      <c r="Y941" s="62"/>
      <c r="Z941" s="68"/>
      <c r="AA941" s="86"/>
      <c r="AB941" s="60"/>
      <c r="AC941" s="60"/>
      <c r="AD941" s="60"/>
      <c r="AE941" s="60"/>
      <c r="AF941" s="62"/>
      <c r="AG941" s="62"/>
      <c r="AH941" s="62"/>
      <c r="AI941" s="61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x14ac:dyDescent="0.25">
      <c r="A942" s="62"/>
      <c r="B942" s="68"/>
      <c r="C942" s="86"/>
      <c r="D942" s="60"/>
      <c r="E942" s="60"/>
      <c r="F942" s="60"/>
      <c r="G942" s="60"/>
      <c r="H942" s="62"/>
      <c r="I942" s="62"/>
      <c r="J942" s="62"/>
      <c r="K942" s="61"/>
      <c r="L942" s="62"/>
      <c r="M942" s="62"/>
      <c r="N942" s="68"/>
      <c r="O942" s="86"/>
      <c r="P942" s="71"/>
      <c r="Q942" s="86"/>
      <c r="R942" s="86"/>
      <c r="S942" s="60"/>
      <c r="T942" s="62"/>
      <c r="U942" s="62"/>
      <c r="V942" s="62"/>
      <c r="W942" s="61"/>
      <c r="X942" s="62"/>
      <c r="Y942" s="62"/>
      <c r="Z942" s="68"/>
      <c r="AA942" s="86"/>
      <c r="AB942" s="60"/>
      <c r="AC942" s="60"/>
      <c r="AD942" s="60"/>
      <c r="AE942" s="60"/>
      <c r="AF942" s="62"/>
      <c r="AG942" s="62"/>
      <c r="AH942" s="62"/>
      <c r="AI942" s="61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62"/>
      <c r="B943" s="68"/>
      <c r="C943" s="86"/>
      <c r="D943" s="60"/>
      <c r="E943" s="60"/>
      <c r="F943" s="60"/>
      <c r="G943" s="60"/>
      <c r="H943" s="62"/>
      <c r="I943" s="62"/>
      <c r="J943" s="62"/>
      <c r="K943" s="61"/>
      <c r="L943" s="62"/>
      <c r="M943" s="62"/>
      <c r="N943" s="68"/>
      <c r="O943" s="86"/>
      <c r="P943" s="71"/>
      <c r="Q943" s="86"/>
      <c r="R943" s="86"/>
      <c r="S943" s="60"/>
      <c r="T943" s="62"/>
      <c r="U943" s="62"/>
      <c r="V943" s="62"/>
      <c r="W943" s="61"/>
      <c r="X943" s="62"/>
      <c r="Y943" s="62"/>
      <c r="Z943" s="68"/>
      <c r="AA943" s="86"/>
      <c r="AB943" s="60"/>
      <c r="AC943" s="60"/>
      <c r="AD943" s="60"/>
      <c r="AE943" s="60"/>
      <c r="AF943" s="62"/>
      <c r="AG943" s="62"/>
      <c r="AH943" s="62"/>
      <c r="AI943" s="61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68"/>
      <c r="C944" s="86"/>
      <c r="D944" s="60"/>
      <c r="E944" s="60"/>
      <c r="F944" s="60"/>
      <c r="G944" s="60"/>
      <c r="H944" s="62"/>
      <c r="I944" s="62"/>
      <c r="J944" s="62"/>
      <c r="K944" s="61"/>
      <c r="L944" s="62"/>
      <c r="M944" s="62"/>
      <c r="N944" s="68"/>
      <c r="O944" s="86"/>
      <c r="P944" s="71"/>
      <c r="Q944" s="86"/>
      <c r="R944" s="86"/>
      <c r="S944" s="60"/>
      <c r="T944" s="62"/>
      <c r="U944" s="62"/>
      <c r="V944" s="62"/>
      <c r="W944" s="61"/>
      <c r="X944" s="62"/>
      <c r="Y944" s="62"/>
      <c r="Z944" s="68"/>
      <c r="AA944" s="86"/>
      <c r="AB944" s="60"/>
      <c r="AC944" s="60"/>
      <c r="AD944" s="60"/>
      <c r="AE944" s="60"/>
      <c r="AF944" s="62"/>
      <c r="AG944" s="62"/>
      <c r="AH944" s="62"/>
      <c r="AI944" s="61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A945" s="62"/>
      <c r="B945" s="68"/>
      <c r="C945" s="86"/>
      <c r="D945" s="60"/>
      <c r="E945" s="60"/>
      <c r="F945" s="60"/>
      <c r="G945" s="60"/>
      <c r="H945" s="62"/>
      <c r="I945" s="62"/>
      <c r="J945" s="62"/>
      <c r="K945" s="61"/>
      <c r="L945" s="62"/>
      <c r="M945" s="62"/>
      <c r="N945" s="68"/>
      <c r="O945" s="86"/>
      <c r="P945" s="71"/>
      <c r="Q945" s="86"/>
      <c r="R945" s="86"/>
      <c r="S945" s="60"/>
      <c r="T945" s="62"/>
      <c r="U945" s="62"/>
      <c r="V945" s="62"/>
      <c r="W945" s="61"/>
      <c r="X945" s="62"/>
      <c r="Y945" s="62"/>
      <c r="Z945" s="68"/>
      <c r="AA945" s="86"/>
      <c r="AB945" s="60"/>
      <c r="AC945" s="60"/>
      <c r="AD945" s="60"/>
      <c r="AE945" s="60"/>
      <c r="AF945" s="62"/>
      <c r="AG945" s="62"/>
      <c r="AH945" s="62"/>
      <c r="AI945" s="61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x14ac:dyDescent="0.25">
      <c r="A946" s="62"/>
      <c r="B946" s="68"/>
      <c r="C946" s="86"/>
      <c r="D946" s="60"/>
      <c r="E946" s="60"/>
      <c r="F946" s="60"/>
      <c r="G946" s="60"/>
      <c r="H946" s="62"/>
      <c r="I946" s="62"/>
      <c r="J946" s="62"/>
      <c r="K946" s="61"/>
      <c r="L946" s="62"/>
      <c r="M946" s="62"/>
      <c r="N946" s="68"/>
      <c r="O946" s="86"/>
      <c r="P946" s="71"/>
      <c r="Q946" s="86"/>
      <c r="R946" s="86"/>
      <c r="S946" s="60"/>
      <c r="T946" s="62"/>
      <c r="U946" s="62"/>
      <c r="V946" s="62"/>
      <c r="W946" s="61"/>
      <c r="X946" s="62"/>
      <c r="Y946" s="62"/>
      <c r="Z946" s="68"/>
      <c r="AA946" s="86"/>
      <c r="AB946" s="60"/>
      <c r="AC946" s="60"/>
      <c r="AD946" s="60"/>
      <c r="AE946" s="60"/>
      <c r="AF946" s="62"/>
      <c r="AG946" s="62"/>
      <c r="AH946" s="62"/>
      <c r="AI946" s="61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62"/>
      <c r="B947" s="68"/>
      <c r="C947" s="86"/>
      <c r="D947" s="60"/>
      <c r="E947" s="60"/>
      <c r="F947" s="60"/>
      <c r="G947" s="60"/>
      <c r="H947" s="62"/>
      <c r="I947" s="62"/>
      <c r="J947" s="62"/>
      <c r="K947" s="61"/>
      <c r="L947" s="62"/>
      <c r="M947" s="62"/>
      <c r="N947" s="68"/>
      <c r="O947" s="86"/>
      <c r="P947" s="71"/>
      <c r="Q947" s="86"/>
      <c r="R947" s="86"/>
      <c r="S947" s="60"/>
      <c r="T947" s="62"/>
      <c r="U947" s="62"/>
      <c r="V947" s="62"/>
      <c r="W947" s="61"/>
      <c r="X947" s="62"/>
      <c r="Y947" s="62"/>
      <c r="Z947" s="68"/>
      <c r="AA947" s="86"/>
      <c r="AB947" s="60"/>
      <c r="AC947" s="60"/>
      <c r="AD947" s="60"/>
      <c r="AE947" s="60"/>
      <c r="AF947" s="62"/>
      <c r="AG947" s="62"/>
      <c r="AH947" s="62"/>
      <c r="AI947" s="61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62"/>
      <c r="B948" s="68"/>
      <c r="C948" s="86"/>
      <c r="D948" s="60"/>
      <c r="E948" s="60"/>
      <c r="F948" s="60"/>
      <c r="G948" s="60"/>
      <c r="H948" s="62"/>
      <c r="I948" s="62"/>
      <c r="J948" s="62"/>
      <c r="K948" s="61"/>
      <c r="L948" s="62"/>
      <c r="M948" s="62"/>
      <c r="N948" s="68"/>
      <c r="O948" s="86"/>
      <c r="P948" s="71"/>
      <c r="Q948" s="86"/>
      <c r="R948" s="86"/>
      <c r="S948" s="60"/>
      <c r="T948" s="62"/>
      <c r="U948" s="62"/>
      <c r="V948" s="62"/>
      <c r="W948" s="61"/>
      <c r="X948" s="62"/>
      <c r="Y948" s="62"/>
      <c r="Z948" s="68"/>
      <c r="AA948" s="86"/>
      <c r="AB948" s="60"/>
      <c r="AC948" s="60"/>
      <c r="AD948" s="60"/>
      <c r="AE948" s="60"/>
      <c r="AF948" s="62"/>
      <c r="AG948" s="62"/>
      <c r="AH948" s="62"/>
      <c r="AI948" s="61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62"/>
      <c r="B949" s="68"/>
      <c r="C949" s="86"/>
      <c r="D949" s="60"/>
      <c r="E949" s="60"/>
      <c r="F949" s="60"/>
      <c r="G949" s="60"/>
      <c r="H949" s="62"/>
      <c r="I949" s="62"/>
      <c r="J949" s="62"/>
      <c r="K949" s="61"/>
      <c r="L949" s="62"/>
      <c r="M949" s="62"/>
      <c r="N949" s="68"/>
      <c r="O949" s="86"/>
      <c r="P949" s="71"/>
      <c r="Q949" s="86"/>
      <c r="R949" s="86"/>
      <c r="S949" s="60"/>
      <c r="T949" s="62"/>
      <c r="U949" s="62"/>
      <c r="V949" s="62"/>
      <c r="W949" s="61"/>
      <c r="X949" s="62"/>
      <c r="Y949" s="62"/>
      <c r="Z949" s="68"/>
      <c r="AA949" s="86"/>
      <c r="AB949" s="60"/>
      <c r="AC949" s="60"/>
      <c r="AD949" s="60"/>
      <c r="AE949" s="60"/>
      <c r="AF949" s="62"/>
      <c r="AG949" s="62"/>
      <c r="AH949" s="62"/>
      <c r="AI949" s="61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62"/>
      <c r="B950" s="68"/>
      <c r="C950" s="86"/>
      <c r="D950" s="60"/>
      <c r="E950" s="60"/>
      <c r="F950" s="60"/>
      <c r="G950" s="60"/>
      <c r="H950" s="62"/>
      <c r="I950" s="62"/>
      <c r="J950" s="62"/>
      <c r="K950" s="61"/>
      <c r="L950" s="62"/>
      <c r="M950" s="62"/>
      <c r="N950" s="68"/>
      <c r="O950" s="86"/>
      <c r="P950" s="71"/>
      <c r="Q950" s="86"/>
      <c r="R950" s="86"/>
      <c r="S950" s="60"/>
      <c r="T950" s="62"/>
      <c r="U950" s="62"/>
      <c r="V950" s="62"/>
      <c r="W950" s="61"/>
      <c r="X950" s="62"/>
      <c r="Y950" s="62"/>
      <c r="Z950" s="68"/>
      <c r="AA950" s="86"/>
      <c r="AB950" s="60"/>
      <c r="AC950" s="60"/>
      <c r="AD950" s="60"/>
      <c r="AE950" s="60"/>
      <c r="AF950" s="62"/>
      <c r="AG950" s="62"/>
      <c r="AH950" s="62"/>
      <c r="AI950" s="61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62"/>
      <c r="B951" s="68"/>
      <c r="C951" s="86"/>
      <c r="D951" s="60"/>
      <c r="E951" s="60"/>
      <c r="F951" s="60"/>
      <c r="G951" s="60"/>
      <c r="H951" s="62"/>
      <c r="I951" s="62"/>
      <c r="J951" s="62"/>
      <c r="K951" s="61"/>
      <c r="L951" s="62"/>
      <c r="M951" s="62"/>
      <c r="N951" s="68"/>
      <c r="O951" s="86"/>
      <c r="P951" s="71"/>
      <c r="Q951" s="86"/>
      <c r="R951" s="86"/>
      <c r="S951" s="60"/>
      <c r="T951" s="62"/>
      <c r="U951" s="62"/>
      <c r="V951" s="62"/>
      <c r="W951" s="61"/>
      <c r="X951" s="62"/>
      <c r="Y951" s="62"/>
      <c r="Z951" s="68"/>
      <c r="AA951" s="86"/>
      <c r="AB951" s="60"/>
      <c r="AC951" s="60"/>
      <c r="AD951" s="60"/>
      <c r="AE951" s="60"/>
      <c r="AF951" s="62"/>
      <c r="AG951" s="62"/>
      <c r="AH951" s="62"/>
      <c r="AI951" s="61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62"/>
      <c r="B952" s="68"/>
      <c r="C952" s="86"/>
      <c r="D952" s="60"/>
      <c r="E952" s="60"/>
      <c r="F952" s="60"/>
      <c r="G952" s="60"/>
      <c r="H952" s="62"/>
      <c r="I952" s="62"/>
      <c r="J952" s="62"/>
      <c r="K952" s="61"/>
      <c r="L952" s="62"/>
      <c r="M952" s="62"/>
      <c r="N952" s="68"/>
      <c r="O952" s="86"/>
      <c r="P952" s="71"/>
      <c r="Q952" s="86"/>
      <c r="R952" s="86"/>
      <c r="S952" s="60"/>
      <c r="T952" s="62"/>
      <c r="U952" s="62"/>
      <c r="V952" s="62"/>
      <c r="W952" s="61"/>
      <c r="X952" s="62"/>
      <c r="Y952" s="62"/>
      <c r="Z952" s="68"/>
      <c r="AA952" s="86"/>
      <c r="AB952" s="60"/>
      <c r="AC952" s="60"/>
      <c r="AD952" s="60"/>
      <c r="AE952" s="60"/>
      <c r="AF952" s="62"/>
      <c r="AG952" s="62"/>
      <c r="AH952" s="62"/>
      <c r="AI952" s="61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62"/>
      <c r="B953" s="68"/>
      <c r="C953" s="86"/>
      <c r="D953" s="60"/>
      <c r="E953" s="60"/>
      <c r="F953" s="60"/>
      <c r="G953" s="60"/>
      <c r="H953" s="62"/>
      <c r="I953" s="62"/>
      <c r="J953" s="62"/>
      <c r="K953" s="61"/>
      <c r="L953" s="62"/>
      <c r="M953" s="62"/>
      <c r="N953" s="68"/>
      <c r="O953" s="86"/>
      <c r="P953" s="71"/>
      <c r="Q953" s="86"/>
      <c r="R953" s="86"/>
      <c r="S953" s="60"/>
      <c r="T953" s="62"/>
      <c r="U953" s="62"/>
      <c r="V953" s="62"/>
      <c r="W953" s="61"/>
      <c r="X953" s="62"/>
      <c r="Y953" s="62"/>
      <c r="Z953" s="68"/>
      <c r="AA953" s="86"/>
      <c r="AB953" s="60"/>
      <c r="AC953" s="60"/>
      <c r="AD953" s="60"/>
      <c r="AE953" s="60"/>
      <c r="AF953" s="62"/>
      <c r="AG953" s="62"/>
      <c r="AH953" s="62"/>
      <c r="AI953" s="61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62"/>
      <c r="B954" s="68"/>
      <c r="C954" s="86"/>
      <c r="D954" s="60"/>
      <c r="E954" s="60"/>
      <c r="F954" s="60"/>
      <c r="G954" s="60"/>
      <c r="H954" s="62"/>
      <c r="I954" s="62"/>
      <c r="J954" s="62"/>
      <c r="K954" s="61"/>
      <c r="L954" s="62"/>
      <c r="M954" s="62"/>
      <c r="N954" s="68"/>
      <c r="O954" s="86"/>
      <c r="P954" s="71"/>
      <c r="Q954" s="86"/>
      <c r="R954" s="86"/>
      <c r="S954" s="60"/>
      <c r="T954" s="62"/>
      <c r="U954" s="62"/>
      <c r="V954" s="62"/>
      <c r="W954" s="61"/>
      <c r="X954" s="62"/>
      <c r="Y954" s="62"/>
      <c r="Z954" s="68"/>
      <c r="AA954" s="86"/>
      <c r="AB954" s="60"/>
      <c r="AC954" s="60"/>
      <c r="AD954" s="60"/>
      <c r="AE954" s="60"/>
      <c r="AF954" s="62"/>
      <c r="AG954" s="62"/>
      <c r="AH954" s="62"/>
      <c r="AI954" s="61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62"/>
      <c r="B955" s="68"/>
      <c r="C955" s="86"/>
      <c r="D955" s="60"/>
      <c r="E955" s="60"/>
      <c r="F955" s="60"/>
      <c r="G955" s="60"/>
      <c r="H955" s="62"/>
      <c r="I955" s="62"/>
      <c r="J955" s="62"/>
      <c r="K955" s="61"/>
      <c r="L955" s="62"/>
      <c r="M955" s="62"/>
      <c r="N955" s="68"/>
      <c r="O955" s="62"/>
      <c r="P955" s="71"/>
      <c r="Q955" s="86"/>
      <c r="R955" s="86"/>
      <c r="S955" s="60"/>
      <c r="T955" s="62"/>
      <c r="U955" s="62"/>
      <c r="V955" s="62"/>
      <c r="W955" s="61"/>
      <c r="X955" s="62"/>
      <c r="Y955" s="62"/>
      <c r="Z955" s="68"/>
      <c r="AA955" s="86"/>
      <c r="AB955" s="60"/>
      <c r="AC955" s="60"/>
      <c r="AD955" s="60"/>
      <c r="AE955" s="60"/>
      <c r="AF955" s="62"/>
      <c r="AG955" s="62"/>
      <c r="AH955" s="62"/>
      <c r="AI955" s="61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62"/>
      <c r="B956" s="68"/>
      <c r="C956" s="86"/>
      <c r="D956" s="60"/>
      <c r="E956" s="60"/>
      <c r="F956" s="60"/>
      <c r="G956" s="60"/>
      <c r="H956" s="62"/>
      <c r="I956" s="62"/>
      <c r="J956" s="62"/>
      <c r="K956" s="61"/>
      <c r="L956" s="62"/>
      <c r="M956" s="62"/>
      <c r="N956" s="68"/>
      <c r="O956" s="86"/>
      <c r="P956" s="71"/>
      <c r="Q956" s="86"/>
      <c r="R956" s="86"/>
      <c r="S956" s="60"/>
      <c r="T956" s="62"/>
      <c r="U956" s="62"/>
      <c r="V956" s="62"/>
      <c r="W956" s="61"/>
      <c r="X956" s="62"/>
      <c r="Y956" s="62"/>
      <c r="Z956" s="68"/>
      <c r="AA956" s="86"/>
      <c r="AB956" s="60"/>
      <c r="AC956" s="60"/>
      <c r="AD956" s="60"/>
      <c r="AE956" s="60"/>
      <c r="AF956" s="62"/>
      <c r="AG956" s="62"/>
      <c r="AH956" s="62"/>
      <c r="AI956" s="61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62"/>
      <c r="B957" s="68"/>
      <c r="C957" s="68"/>
      <c r="D957" s="60"/>
      <c r="E957" s="60"/>
      <c r="F957" s="60"/>
      <c r="G957" s="60"/>
      <c r="H957" s="62"/>
      <c r="I957" s="62"/>
      <c r="J957" s="62"/>
      <c r="K957" s="61"/>
      <c r="L957" s="62"/>
      <c r="M957" s="62"/>
      <c r="N957" s="86"/>
      <c r="O957" s="86"/>
      <c r="P957" s="86"/>
      <c r="Q957" s="86"/>
      <c r="R957" s="86"/>
      <c r="S957" s="86"/>
      <c r="T957" s="62"/>
      <c r="U957" s="62"/>
      <c r="V957" s="62"/>
      <c r="W957" s="61"/>
      <c r="X957" s="62"/>
      <c r="Y957" s="62"/>
      <c r="Z957" s="68"/>
      <c r="AA957" s="68"/>
      <c r="AB957" s="60"/>
      <c r="AC957" s="60"/>
      <c r="AD957" s="60"/>
      <c r="AE957" s="60"/>
      <c r="AF957" s="62"/>
      <c r="AG957" s="62"/>
      <c r="AH957" s="62"/>
      <c r="AI957" s="61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62"/>
      <c r="B958" s="86"/>
      <c r="C958" s="86"/>
      <c r="D958" s="86"/>
      <c r="E958" s="86"/>
      <c r="F958" s="86"/>
      <c r="G958" s="86"/>
      <c r="H958" s="62"/>
      <c r="I958" s="62"/>
      <c r="J958" s="62"/>
      <c r="K958" s="62"/>
      <c r="L958" s="62"/>
      <c r="M958" s="62"/>
      <c r="N958" s="86"/>
      <c r="O958" s="86"/>
      <c r="P958" s="86"/>
      <c r="Q958" s="86"/>
      <c r="R958" s="86"/>
      <c r="S958" s="86"/>
      <c r="T958" s="62"/>
      <c r="U958" s="62"/>
      <c r="V958" s="62"/>
      <c r="W958" s="62"/>
      <c r="X958" s="62"/>
      <c r="Y958" s="62"/>
      <c r="Z958" s="86"/>
      <c r="AA958" s="86"/>
      <c r="AB958" s="86"/>
      <c r="AC958" s="86"/>
      <c r="AD958" s="86"/>
      <c r="AE958" s="86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62"/>
      <c r="B959" s="86"/>
      <c r="C959" s="86"/>
      <c r="D959" s="72"/>
      <c r="E959" s="72"/>
      <c r="F959" s="72"/>
      <c r="G959" s="72"/>
      <c r="H959" s="64"/>
      <c r="I959" s="72"/>
      <c r="J959" s="72"/>
      <c r="K959" s="72"/>
      <c r="L959" s="62"/>
      <c r="M959" s="62"/>
      <c r="N959" s="86"/>
      <c r="O959" s="86"/>
      <c r="P959" s="72"/>
      <c r="Q959" s="72"/>
      <c r="R959" s="72"/>
      <c r="S959" s="72"/>
      <c r="T959" s="64"/>
      <c r="U959" s="73"/>
      <c r="V959" s="73"/>
      <c r="W959" s="73"/>
      <c r="X959" s="62"/>
      <c r="Y959" s="62"/>
      <c r="Z959" s="86"/>
      <c r="AA959" s="86"/>
      <c r="AB959" s="72"/>
      <c r="AC959" s="72"/>
      <c r="AD959" s="72"/>
      <c r="AE959" s="72"/>
      <c r="AF959" s="64"/>
      <c r="AG959" s="72"/>
      <c r="AH959" s="72"/>
      <c r="AI959" s="7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62"/>
      <c r="B961" s="86"/>
      <c r="C961" s="86"/>
      <c r="D961" s="86"/>
      <c r="E961" s="86"/>
      <c r="F961" s="86"/>
      <c r="G961" s="86"/>
      <c r="H961" s="62"/>
      <c r="I961" s="62"/>
      <c r="J961" s="62"/>
      <c r="K961" s="62"/>
      <c r="L961" s="62"/>
      <c r="M961" s="62"/>
      <c r="N961" s="86"/>
      <c r="O961" s="86"/>
      <c r="P961" s="86"/>
      <c r="Q961" s="86"/>
      <c r="R961" s="86"/>
      <c r="S961" s="86"/>
      <c r="T961" s="62"/>
      <c r="U961" s="62"/>
      <c r="V961" s="62"/>
      <c r="W961" s="62"/>
      <c r="X961" s="62"/>
      <c r="Y961" s="62"/>
      <c r="Z961" s="86"/>
      <c r="AA961" s="86"/>
      <c r="AB961" s="86"/>
      <c r="AC961" s="86"/>
      <c r="AD961" s="86"/>
      <c r="AE961" s="86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62"/>
      <c r="B962" s="86"/>
      <c r="C962" s="86"/>
      <c r="D962" s="86"/>
      <c r="E962" s="86"/>
      <c r="F962" s="86"/>
      <c r="G962" s="86"/>
      <c r="H962" s="62"/>
      <c r="I962" s="62"/>
      <c r="J962" s="62"/>
      <c r="K962" s="62"/>
      <c r="L962" s="62"/>
      <c r="M962" s="62"/>
      <c r="N962" s="86"/>
      <c r="O962" s="86"/>
      <c r="P962" s="86"/>
      <c r="Q962" s="86"/>
      <c r="R962" s="86"/>
      <c r="S962" s="86"/>
      <c r="T962" s="62"/>
      <c r="U962" s="62"/>
      <c r="V962" s="62"/>
      <c r="W962" s="62"/>
      <c r="X962" s="62"/>
      <c r="Y962" s="62"/>
      <c r="Z962" s="86"/>
      <c r="AA962" s="86"/>
      <c r="AB962" s="86"/>
      <c r="AC962" s="86"/>
      <c r="AD962" s="86"/>
      <c r="AE962" s="86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62"/>
      <c r="B963" s="86"/>
      <c r="C963" s="86"/>
      <c r="D963" s="86"/>
      <c r="E963" s="86"/>
      <c r="F963" s="86"/>
      <c r="G963" s="86"/>
      <c r="H963" s="62"/>
      <c r="I963" s="62"/>
      <c r="J963" s="62"/>
      <c r="K963" s="62"/>
      <c r="L963" s="62"/>
      <c r="M963" s="62"/>
      <c r="N963" s="86"/>
      <c r="O963" s="86"/>
      <c r="P963" s="86"/>
      <c r="Q963" s="86"/>
      <c r="R963" s="86"/>
      <c r="S963" s="86"/>
      <c r="T963" s="62"/>
      <c r="U963" s="62"/>
      <c r="V963" s="62"/>
      <c r="W963" s="62"/>
      <c r="X963" s="62"/>
      <c r="Y963" s="62"/>
      <c r="Z963" s="86"/>
      <c r="AA963" s="86"/>
      <c r="AB963" s="86"/>
      <c r="AC963" s="86"/>
      <c r="AD963" s="86"/>
      <c r="AE963" s="86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64"/>
      <c r="B964" s="86"/>
      <c r="C964" s="86"/>
      <c r="D964" s="86"/>
      <c r="E964" s="86"/>
      <c r="F964" s="86"/>
      <c r="G964" s="86"/>
      <c r="H964" s="62"/>
      <c r="I964" s="62"/>
      <c r="J964" s="62"/>
      <c r="K964" s="62"/>
      <c r="L964" s="62"/>
      <c r="M964" s="64"/>
      <c r="N964" s="86"/>
      <c r="O964" s="86"/>
      <c r="P964" s="86"/>
      <c r="Q964" s="86"/>
      <c r="R964" s="86"/>
      <c r="S964" s="86"/>
      <c r="T964" s="62"/>
      <c r="U964" s="62"/>
      <c r="V964" s="62"/>
      <c r="W964" s="62"/>
      <c r="X964" s="62"/>
      <c r="Y964" s="64"/>
      <c r="Z964" s="86"/>
      <c r="AA964" s="86"/>
      <c r="AB964" s="86"/>
      <c r="AC964" s="86"/>
      <c r="AD964" s="86"/>
      <c r="AE964" s="86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62"/>
      <c r="B965" s="86"/>
      <c r="C965" s="86"/>
      <c r="D965" s="86"/>
      <c r="E965" s="86"/>
      <c r="F965" s="86"/>
      <c r="G965" s="86"/>
      <c r="H965" s="62"/>
      <c r="I965" s="62"/>
      <c r="J965" s="62"/>
      <c r="K965" s="62"/>
      <c r="L965" s="62"/>
      <c r="M965" s="62"/>
      <c r="N965" s="86"/>
      <c r="O965" s="86"/>
      <c r="P965" s="86"/>
      <c r="Q965" s="86"/>
      <c r="R965" s="86"/>
      <c r="S965" s="86"/>
      <c r="T965" s="62"/>
      <c r="U965" s="62"/>
      <c r="V965" s="62"/>
      <c r="W965" s="62"/>
      <c r="X965" s="62"/>
      <c r="Y965" s="62"/>
      <c r="Z965" s="86"/>
      <c r="AA965" s="86"/>
      <c r="AB965" s="86"/>
      <c r="AC965" s="86"/>
      <c r="AD965" s="86"/>
      <c r="AE965" s="86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ht="15.75" x14ac:dyDescent="0.25">
      <c r="A966" s="62"/>
      <c r="B966" s="86"/>
      <c r="C966" s="86"/>
      <c r="D966" s="86"/>
      <c r="E966" s="86"/>
      <c r="F966" s="86"/>
      <c r="G966" s="86"/>
      <c r="H966" s="62"/>
      <c r="I966" s="86"/>
      <c r="J966" s="77"/>
      <c r="K966" s="62"/>
      <c r="L966" s="62"/>
      <c r="M966" s="62"/>
      <c r="N966" s="86"/>
      <c r="O966" s="86"/>
      <c r="P966" s="86"/>
      <c r="Q966" s="86"/>
      <c r="R966" s="86"/>
      <c r="S966" s="86"/>
      <c r="T966" s="62"/>
      <c r="U966" s="86"/>
      <c r="V966" s="77"/>
      <c r="W966" s="62"/>
      <c r="X966" s="62"/>
      <c r="Y966" s="62"/>
      <c r="Z966" s="86"/>
      <c r="AA966" s="86"/>
      <c r="AB966" s="86"/>
      <c r="AC966" s="86"/>
      <c r="AD966" s="86"/>
      <c r="AE966" s="86"/>
      <c r="AF966" s="62"/>
      <c r="AG966" s="86"/>
      <c r="AH966" s="86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65"/>
      <c r="B967" s="86"/>
      <c r="C967" s="86"/>
      <c r="D967" s="86"/>
      <c r="E967" s="86"/>
      <c r="F967" s="86"/>
      <c r="G967" s="86"/>
      <c r="H967" s="62"/>
      <c r="I967" s="66"/>
      <c r="J967" s="66"/>
      <c r="K967" s="62"/>
      <c r="L967" s="62"/>
      <c r="M967" s="65"/>
      <c r="N967" s="86"/>
      <c r="O967" s="86"/>
      <c r="P967" s="86"/>
      <c r="Q967" s="86"/>
      <c r="R967" s="86"/>
      <c r="S967" s="86"/>
      <c r="T967" s="62"/>
      <c r="U967" s="66"/>
      <c r="V967" s="66"/>
      <c r="W967" s="62"/>
      <c r="X967" s="62"/>
      <c r="Y967" s="65"/>
      <c r="Z967" s="86"/>
      <c r="AA967" s="86"/>
      <c r="AB967" s="86"/>
      <c r="AC967" s="86"/>
      <c r="AD967" s="86"/>
      <c r="AE967" s="86"/>
      <c r="AF967" s="62"/>
      <c r="AG967" s="66"/>
      <c r="AH967" s="66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62"/>
      <c r="B968" s="86"/>
      <c r="C968" s="86"/>
      <c r="D968" s="86"/>
      <c r="E968" s="86"/>
      <c r="F968" s="86"/>
      <c r="G968" s="86"/>
      <c r="H968" s="62"/>
      <c r="I968" s="62"/>
      <c r="J968" s="62"/>
      <c r="K968" s="62"/>
      <c r="L968" s="62"/>
      <c r="M968" s="62"/>
      <c r="N968" s="86"/>
      <c r="O968" s="86"/>
      <c r="P968" s="86"/>
      <c r="Q968" s="86"/>
      <c r="R968" s="86"/>
      <c r="S968" s="86"/>
      <c r="T968" s="62"/>
      <c r="U968" s="62"/>
      <c r="V968" s="62"/>
      <c r="W968" s="62"/>
      <c r="X968" s="62"/>
      <c r="Y968" s="62"/>
      <c r="Z968" s="86"/>
      <c r="AA968" s="86"/>
      <c r="AB968" s="86"/>
      <c r="AC968" s="86"/>
      <c r="AD968" s="86"/>
      <c r="AE968" s="86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6"/>
      <c r="D969" s="117"/>
      <c r="E969" s="117"/>
      <c r="F969" s="86"/>
      <c r="G969" s="86"/>
      <c r="H969" s="62"/>
      <c r="I969" s="117"/>
      <c r="J969" s="117"/>
      <c r="K969" s="116"/>
      <c r="L969" s="62"/>
      <c r="M969" s="62"/>
      <c r="N969" s="66"/>
      <c r="O969" s="86"/>
      <c r="P969" s="117"/>
      <c r="Q969" s="117"/>
      <c r="R969" s="86"/>
      <c r="S969" s="86"/>
      <c r="T969" s="62"/>
      <c r="U969" s="117"/>
      <c r="V969" s="117"/>
      <c r="W969" s="116"/>
      <c r="X969" s="62"/>
      <c r="Y969" s="62"/>
      <c r="Z969" s="66"/>
      <c r="AA969" s="86"/>
      <c r="AB969" s="117"/>
      <c r="AC969" s="117"/>
      <c r="AD969" s="86"/>
      <c r="AE969" s="86"/>
      <c r="AF969" s="62"/>
      <c r="AG969" s="117"/>
      <c r="AH969" s="117"/>
      <c r="AI969" s="116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62"/>
      <c r="B970" s="86"/>
      <c r="C970" s="86"/>
      <c r="D970" s="87"/>
      <c r="E970" s="88"/>
      <c r="F970" s="89"/>
      <c r="G970" s="89"/>
      <c r="H970" s="62"/>
      <c r="I970" s="85"/>
      <c r="J970" s="85"/>
      <c r="K970" s="116"/>
      <c r="L970" s="62"/>
      <c r="M970" s="62"/>
      <c r="N970" s="86"/>
      <c r="O970" s="86"/>
      <c r="P970" s="87"/>
      <c r="Q970" s="89"/>
      <c r="R970" s="89"/>
      <c r="S970" s="89"/>
      <c r="T970" s="62"/>
      <c r="U970" s="85"/>
      <c r="V970" s="85"/>
      <c r="W970" s="116"/>
      <c r="X970" s="62"/>
      <c r="Y970" s="62"/>
      <c r="Z970" s="86"/>
      <c r="AA970" s="86"/>
      <c r="AB970" s="87"/>
      <c r="AC970" s="88"/>
      <c r="AD970" s="89"/>
      <c r="AE970" s="89"/>
      <c r="AF970" s="62"/>
      <c r="AG970" s="85"/>
      <c r="AH970" s="85"/>
      <c r="AI970" s="116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62"/>
      <c r="B971" s="68"/>
      <c r="C971" s="86"/>
      <c r="D971" s="60"/>
      <c r="E971" s="60"/>
      <c r="F971" s="60"/>
      <c r="G971" s="60"/>
      <c r="H971" s="61"/>
      <c r="I971" s="61"/>
      <c r="J971" s="61"/>
      <c r="K971" s="61"/>
      <c r="L971" s="62"/>
      <c r="M971" s="62"/>
      <c r="N971" s="68"/>
      <c r="O971" s="86"/>
      <c r="P971" s="60"/>
      <c r="Q971" s="60"/>
      <c r="R971" s="60"/>
      <c r="S971" s="60"/>
      <c r="T971" s="61"/>
      <c r="U971" s="61"/>
      <c r="V971" s="61"/>
      <c r="W971" s="61"/>
      <c r="X971" s="62"/>
      <c r="Y971" s="62"/>
      <c r="Z971" s="68"/>
      <c r="AA971" s="86"/>
      <c r="AB971" s="60"/>
      <c r="AC971" s="60"/>
      <c r="AD971" s="60"/>
      <c r="AE971" s="60"/>
      <c r="AF971" s="61"/>
      <c r="AG971" s="61"/>
      <c r="AH971" s="61"/>
      <c r="AI971" s="61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62"/>
      <c r="B972" s="68"/>
      <c r="C972" s="86"/>
      <c r="D972" s="60"/>
      <c r="E972" s="60"/>
      <c r="F972" s="60"/>
      <c r="G972" s="60"/>
      <c r="H972" s="61"/>
      <c r="I972" s="61"/>
      <c r="J972" s="61"/>
      <c r="K972" s="61"/>
      <c r="L972" s="62"/>
      <c r="M972" s="62"/>
      <c r="N972" s="68"/>
      <c r="O972" s="86"/>
      <c r="P972" s="60"/>
      <c r="Q972" s="60"/>
      <c r="R972" s="60"/>
      <c r="S972" s="60"/>
      <c r="T972" s="61"/>
      <c r="U972" s="61"/>
      <c r="V972" s="61"/>
      <c r="W972" s="61"/>
      <c r="X972" s="62"/>
      <c r="Y972" s="62"/>
      <c r="Z972" s="68"/>
      <c r="AA972" s="86"/>
      <c r="AB972" s="60"/>
      <c r="AC972" s="60"/>
      <c r="AD972" s="60"/>
      <c r="AE972" s="60"/>
      <c r="AF972" s="61"/>
      <c r="AG972" s="61"/>
      <c r="AH972" s="61"/>
      <c r="AI972" s="61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62"/>
      <c r="B973" s="68"/>
      <c r="C973" s="86"/>
      <c r="D973" s="60"/>
      <c r="E973" s="60"/>
      <c r="F973" s="60"/>
      <c r="G973" s="60"/>
      <c r="H973" s="61"/>
      <c r="I973" s="61"/>
      <c r="J973" s="61"/>
      <c r="K973" s="61"/>
      <c r="L973" s="62"/>
      <c r="M973" s="62"/>
      <c r="N973" s="68"/>
      <c r="O973" s="86"/>
      <c r="P973" s="60"/>
      <c r="Q973" s="60"/>
      <c r="R973" s="60"/>
      <c r="S973" s="60"/>
      <c r="T973" s="61"/>
      <c r="U973" s="61"/>
      <c r="V973" s="61"/>
      <c r="W973" s="61"/>
      <c r="X973" s="62"/>
      <c r="Y973" s="62"/>
      <c r="Z973" s="68"/>
      <c r="AA973" s="86"/>
      <c r="AB973" s="60"/>
      <c r="AC973" s="60"/>
      <c r="AD973" s="60"/>
      <c r="AE973" s="60"/>
      <c r="AF973" s="61"/>
      <c r="AG973" s="61"/>
      <c r="AH973" s="61"/>
      <c r="AI973" s="61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62"/>
      <c r="B974" s="68"/>
      <c r="C974" s="86"/>
      <c r="D974" s="60"/>
      <c r="E974" s="60"/>
      <c r="F974" s="60"/>
      <c r="G974" s="60"/>
      <c r="H974" s="61"/>
      <c r="I974" s="61"/>
      <c r="J974" s="61"/>
      <c r="K974" s="61"/>
      <c r="L974" s="62"/>
      <c r="M974" s="62"/>
      <c r="N974" s="68"/>
      <c r="O974" s="86"/>
      <c r="P974" s="60"/>
      <c r="Q974" s="60"/>
      <c r="R974" s="60"/>
      <c r="S974" s="60"/>
      <c r="T974" s="61"/>
      <c r="U974" s="61"/>
      <c r="V974" s="61"/>
      <c r="W974" s="61"/>
      <c r="X974" s="62"/>
      <c r="Y974" s="62"/>
      <c r="Z974" s="68"/>
      <c r="AA974" s="86"/>
      <c r="AB974" s="60"/>
      <c r="AC974" s="60"/>
      <c r="AD974" s="60"/>
      <c r="AE974" s="60"/>
      <c r="AF974" s="61"/>
      <c r="AG974" s="61"/>
      <c r="AH974" s="61"/>
      <c r="AI974" s="61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62"/>
      <c r="B975" s="68"/>
      <c r="C975" s="86"/>
      <c r="D975" s="60"/>
      <c r="E975" s="60"/>
      <c r="F975" s="60"/>
      <c r="G975" s="60"/>
      <c r="H975" s="61"/>
      <c r="I975" s="61"/>
      <c r="J975" s="61"/>
      <c r="K975" s="61"/>
      <c r="L975" s="62"/>
      <c r="M975" s="62"/>
      <c r="N975" s="68"/>
      <c r="O975" s="86"/>
      <c r="P975" s="60"/>
      <c r="Q975" s="60"/>
      <c r="R975" s="60"/>
      <c r="S975" s="60"/>
      <c r="T975" s="61"/>
      <c r="U975" s="61"/>
      <c r="V975" s="61"/>
      <c r="W975" s="61"/>
      <c r="X975" s="62"/>
      <c r="Y975" s="62"/>
      <c r="Z975" s="68"/>
      <c r="AA975" s="86"/>
      <c r="AB975" s="60"/>
      <c r="AC975" s="60"/>
      <c r="AD975" s="60"/>
      <c r="AE975" s="60"/>
      <c r="AF975" s="61"/>
      <c r="AG975" s="61"/>
      <c r="AH975" s="61"/>
      <c r="AI975" s="61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62"/>
      <c r="B976" s="68"/>
      <c r="C976" s="86"/>
      <c r="D976" s="60"/>
      <c r="E976" s="60"/>
      <c r="F976" s="60"/>
      <c r="G976" s="60"/>
      <c r="H976" s="61"/>
      <c r="I976" s="61"/>
      <c r="J976" s="61"/>
      <c r="K976" s="61"/>
      <c r="L976" s="62"/>
      <c r="M976" s="62"/>
      <c r="N976" s="68"/>
      <c r="O976" s="86"/>
      <c r="P976" s="60"/>
      <c r="Q976" s="60"/>
      <c r="R976" s="60"/>
      <c r="S976" s="60"/>
      <c r="T976" s="61"/>
      <c r="U976" s="61"/>
      <c r="V976" s="62"/>
      <c r="W976" s="61"/>
      <c r="X976" s="62"/>
      <c r="Y976" s="62"/>
      <c r="Z976" s="68"/>
      <c r="AA976" s="86"/>
      <c r="AB976" s="60"/>
      <c r="AC976" s="60"/>
      <c r="AD976" s="60"/>
      <c r="AE976" s="60"/>
      <c r="AF976" s="61"/>
      <c r="AG976" s="61"/>
      <c r="AH976" s="61"/>
      <c r="AI976" s="61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62"/>
      <c r="B977" s="68"/>
      <c r="C977" s="86"/>
      <c r="D977" s="60"/>
      <c r="E977" s="60"/>
      <c r="F977" s="60"/>
      <c r="G977" s="60"/>
      <c r="H977" s="61"/>
      <c r="I977" s="61"/>
      <c r="J977" s="61"/>
      <c r="K977" s="61"/>
      <c r="L977" s="62"/>
      <c r="M977" s="62"/>
      <c r="N977" s="68"/>
      <c r="O977" s="86"/>
      <c r="P977" s="60"/>
      <c r="Q977" s="60"/>
      <c r="R977" s="60"/>
      <c r="S977" s="60"/>
      <c r="T977" s="61"/>
      <c r="U977" s="61"/>
      <c r="V977" s="61"/>
      <c r="W977" s="61"/>
      <c r="X977" s="62"/>
      <c r="Y977" s="62"/>
      <c r="Z977" s="68"/>
      <c r="AA977" s="86"/>
      <c r="AB977" s="60"/>
      <c r="AC977" s="60"/>
      <c r="AD977" s="60"/>
      <c r="AE977" s="60"/>
      <c r="AF977" s="61"/>
      <c r="AG977" s="61"/>
      <c r="AH977" s="61"/>
      <c r="AI977" s="61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62"/>
      <c r="B978" s="68"/>
      <c r="C978" s="86"/>
      <c r="D978" s="60"/>
      <c r="E978" s="60"/>
      <c r="F978" s="60"/>
      <c r="G978" s="60"/>
      <c r="H978" s="61"/>
      <c r="I978" s="61"/>
      <c r="J978" s="61"/>
      <c r="K978" s="61"/>
      <c r="L978" s="62"/>
      <c r="M978" s="62"/>
      <c r="N978" s="68"/>
      <c r="O978" s="86"/>
      <c r="P978" s="60"/>
      <c r="Q978" s="60"/>
      <c r="R978" s="60"/>
      <c r="S978" s="60"/>
      <c r="T978" s="61"/>
      <c r="U978" s="61"/>
      <c r="V978" s="61"/>
      <c r="W978" s="61"/>
      <c r="X978" s="62"/>
      <c r="Y978" s="62"/>
      <c r="Z978" s="68"/>
      <c r="AA978" s="86"/>
      <c r="AB978" s="60"/>
      <c r="AC978" s="60"/>
      <c r="AD978" s="60"/>
      <c r="AE978" s="60"/>
      <c r="AF978" s="61"/>
      <c r="AG978" s="61"/>
      <c r="AH978" s="61"/>
      <c r="AI978" s="61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62"/>
      <c r="B979" s="68"/>
      <c r="C979" s="86"/>
      <c r="D979" s="60"/>
      <c r="E979" s="60"/>
      <c r="F979" s="60"/>
      <c r="G979" s="60"/>
      <c r="H979" s="61"/>
      <c r="I979" s="61"/>
      <c r="J979" s="61"/>
      <c r="K979" s="61"/>
      <c r="L979" s="62"/>
      <c r="M979" s="62"/>
      <c r="N979" s="68"/>
      <c r="O979" s="86"/>
      <c r="P979" s="60"/>
      <c r="Q979" s="60"/>
      <c r="R979" s="60"/>
      <c r="S979" s="60"/>
      <c r="T979" s="61"/>
      <c r="U979" s="61"/>
      <c r="V979" s="61"/>
      <c r="W979" s="61"/>
      <c r="X979" s="62"/>
      <c r="Y979" s="62"/>
      <c r="Z979" s="68"/>
      <c r="AA979" s="66"/>
      <c r="AB979" s="60"/>
      <c r="AC979" s="60"/>
      <c r="AD979" s="60"/>
      <c r="AE979" s="60"/>
      <c r="AF979" s="61"/>
      <c r="AG979" s="61"/>
      <c r="AH979" s="61"/>
      <c r="AI979" s="61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62"/>
      <c r="B980" s="68"/>
      <c r="C980" s="86"/>
      <c r="D980" s="60"/>
      <c r="E980" s="60"/>
      <c r="F980" s="60"/>
      <c r="G980" s="60"/>
      <c r="H980" s="61"/>
      <c r="I980" s="61"/>
      <c r="J980" s="61"/>
      <c r="K980" s="61"/>
      <c r="L980" s="62"/>
      <c r="M980" s="62"/>
      <c r="N980" s="68"/>
      <c r="O980" s="86"/>
      <c r="P980" s="60"/>
      <c r="Q980" s="60"/>
      <c r="R980" s="60"/>
      <c r="S980" s="60"/>
      <c r="T980" s="61"/>
      <c r="U980" s="61"/>
      <c r="V980" s="61"/>
      <c r="W980" s="61"/>
      <c r="X980" s="62"/>
      <c r="Y980" s="62"/>
      <c r="Z980" s="68"/>
      <c r="AA980" s="86"/>
      <c r="AB980" s="60"/>
      <c r="AC980" s="60"/>
      <c r="AD980" s="60"/>
      <c r="AE980" s="60"/>
      <c r="AF980" s="61"/>
      <c r="AG980" s="61"/>
      <c r="AH980" s="61"/>
      <c r="AI980" s="61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62"/>
      <c r="B981" s="68"/>
      <c r="C981" s="86"/>
      <c r="D981" s="60"/>
      <c r="E981" s="60"/>
      <c r="F981" s="60"/>
      <c r="G981" s="60"/>
      <c r="H981" s="61"/>
      <c r="I981" s="61"/>
      <c r="J981" s="61"/>
      <c r="K981" s="61"/>
      <c r="L981" s="62"/>
      <c r="M981" s="62"/>
      <c r="N981" s="68"/>
      <c r="O981" s="86"/>
      <c r="P981" s="60"/>
      <c r="Q981" s="60"/>
      <c r="R981" s="60"/>
      <c r="S981" s="60"/>
      <c r="T981" s="61"/>
      <c r="U981" s="61"/>
      <c r="V981" s="61"/>
      <c r="W981" s="61"/>
      <c r="X981" s="62"/>
      <c r="Y981" s="62"/>
      <c r="Z981" s="68"/>
      <c r="AA981" s="62"/>
      <c r="AB981" s="60"/>
      <c r="AC981" s="60"/>
      <c r="AD981" s="60"/>
      <c r="AE981" s="60"/>
      <c r="AF981" s="61"/>
      <c r="AG981" s="61"/>
      <c r="AH981" s="61"/>
      <c r="AI981" s="61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62"/>
      <c r="B982" s="68"/>
      <c r="C982" s="86"/>
      <c r="D982" s="60"/>
      <c r="E982" s="60"/>
      <c r="F982" s="60"/>
      <c r="G982" s="60"/>
      <c r="H982" s="61"/>
      <c r="I982" s="61"/>
      <c r="J982" s="62"/>
      <c r="K982" s="61"/>
      <c r="L982" s="62"/>
      <c r="M982" s="62"/>
      <c r="N982" s="68"/>
      <c r="O982" s="86"/>
      <c r="P982" s="60"/>
      <c r="Q982" s="60"/>
      <c r="R982" s="60"/>
      <c r="S982" s="60"/>
      <c r="T982" s="61"/>
      <c r="U982" s="61"/>
      <c r="V982" s="61"/>
      <c r="W982" s="61"/>
      <c r="X982" s="62"/>
      <c r="Y982" s="62"/>
      <c r="Z982" s="68"/>
      <c r="AA982" s="86"/>
      <c r="AB982" s="60"/>
      <c r="AC982" s="60"/>
      <c r="AD982" s="60"/>
      <c r="AE982" s="60"/>
      <c r="AF982" s="61"/>
      <c r="AG982" s="61"/>
      <c r="AH982" s="62"/>
      <c r="AI982" s="61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62"/>
      <c r="B983" s="68"/>
      <c r="C983" s="86"/>
      <c r="D983" s="60"/>
      <c r="E983" s="60"/>
      <c r="F983" s="60"/>
      <c r="G983" s="60"/>
      <c r="H983" s="61"/>
      <c r="I983" s="61"/>
      <c r="J983" s="61"/>
      <c r="K983" s="61"/>
      <c r="L983" s="62"/>
      <c r="M983" s="62"/>
      <c r="N983" s="68"/>
      <c r="O983" s="86"/>
      <c r="P983" s="60"/>
      <c r="Q983" s="60"/>
      <c r="R983" s="60"/>
      <c r="S983" s="60"/>
      <c r="T983" s="61"/>
      <c r="U983" s="61"/>
      <c r="V983" s="61"/>
      <c r="W983" s="61"/>
      <c r="X983" s="62"/>
      <c r="Y983" s="62"/>
      <c r="Z983" s="68"/>
      <c r="AA983" s="86"/>
      <c r="AB983" s="60"/>
      <c r="AC983" s="60"/>
      <c r="AD983" s="60"/>
      <c r="AE983" s="60"/>
      <c r="AF983" s="61"/>
      <c r="AG983" s="61"/>
      <c r="AH983" s="61"/>
      <c r="AI983" s="61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62"/>
      <c r="B984" s="68"/>
      <c r="C984" s="86"/>
      <c r="D984" s="60"/>
      <c r="E984" s="60"/>
      <c r="F984" s="60"/>
      <c r="G984" s="60"/>
      <c r="H984" s="61"/>
      <c r="I984" s="61"/>
      <c r="J984" s="61"/>
      <c r="K984" s="61"/>
      <c r="L984" s="62"/>
      <c r="M984" s="62"/>
      <c r="N984" s="68"/>
      <c r="O984" s="86"/>
      <c r="P984" s="60"/>
      <c r="Q984" s="60"/>
      <c r="R984" s="60"/>
      <c r="S984" s="60"/>
      <c r="T984" s="61"/>
      <c r="U984" s="61"/>
      <c r="V984" s="61"/>
      <c r="W984" s="61"/>
      <c r="X984" s="62"/>
      <c r="Y984" s="62"/>
      <c r="Z984" s="68"/>
      <c r="AA984" s="86"/>
      <c r="AB984" s="60"/>
      <c r="AC984" s="60"/>
      <c r="AD984" s="60"/>
      <c r="AE984" s="60"/>
      <c r="AF984" s="61"/>
      <c r="AG984" s="61"/>
      <c r="AH984" s="61"/>
      <c r="AI984" s="61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62"/>
      <c r="B985" s="68"/>
      <c r="C985" s="86"/>
      <c r="D985" s="60"/>
      <c r="E985" s="60"/>
      <c r="F985" s="60"/>
      <c r="G985" s="60"/>
      <c r="H985" s="61"/>
      <c r="I985" s="61"/>
      <c r="J985" s="61"/>
      <c r="K985" s="61"/>
      <c r="L985" s="62"/>
      <c r="M985" s="62"/>
      <c r="N985" s="68"/>
      <c r="O985" s="86"/>
      <c r="P985" s="60"/>
      <c r="Q985" s="60"/>
      <c r="R985" s="60"/>
      <c r="S985" s="60"/>
      <c r="T985" s="61"/>
      <c r="U985" s="61"/>
      <c r="V985" s="61"/>
      <c r="W985" s="61"/>
      <c r="X985" s="62"/>
      <c r="Y985" s="62"/>
      <c r="Z985" s="68"/>
      <c r="AA985" s="86"/>
      <c r="AB985" s="60"/>
      <c r="AC985" s="60"/>
      <c r="AD985" s="60"/>
      <c r="AE985" s="60"/>
      <c r="AF985" s="61"/>
      <c r="AG985" s="61"/>
      <c r="AH985" s="61"/>
      <c r="AI985" s="61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62"/>
      <c r="B986" s="68"/>
      <c r="C986" s="86"/>
      <c r="D986" s="60"/>
      <c r="E986" s="60"/>
      <c r="F986" s="60"/>
      <c r="G986" s="60"/>
      <c r="H986" s="61"/>
      <c r="I986" s="61"/>
      <c r="J986" s="61"/>
      <c r="K986" s="61"/>
      <c r="L986" s="62"/>
      <c r="M986" s="62"/>
      <c r="N986" s="68"/>
      <c r="O986" s="86"/>
      <c r="P986" s="60"/>
      <c r="Q986" s="60"/>
      <c r="R986" s="60"/>
      <c r="S986" s="60"/>
      <c r="T986" s="61"/>
      <c r="U986" s="61"/>
      <c r="V986" s="61"/>
      <c r="W986" s="61"/>
      <c r="X986" s="62"/>
      <c r="Y986" s="62"/>
      <c r="Z986" s="68"/>
      <c r="AA986" s="86"/>
      <c r="AB986" s="60"/>
      <c r="AC986" s="60"/>
      <c r="AD986" s="60"/>
      <c r="AE986" s="60"/>
      <c r="AF986" s="61"/>
      <c r="AG986" s="61"/>
      <c r="AH986" s="61"/>
      <c r="AI986" s="61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62"/>
      <c r="B987" s="68"/>
      <c r="C987" s="86"/>
      <c r="D987" s="60"/>
      <c r="E987" s="60"/>
      <c r="F987" s="60"/>
      <c r="G987" s="60"/>
      <c r="H987" s="61"/>
      <c r="I987" s="61"/>
      <c r="J987" s="61"/>
      <c r="K987" s="61"/>
      <c r="L987" s="62"/>
      <c r="M987" s="62"/>
      <c r="N987" s="68"/>
      <c r="O987" s="66"/>
      <c r="P987" s="60"/>
      <c r="Q987" s="60"/>
      <c r="R987" s="60"/>
      <c r="S987" s="60"/>
      <c r="T987" s="61"/>
      <c r="U987" s="61"/>
      <c r="V987" s="61"/>
      <c r="W987" s="61"/>
      <c r="X987" s="62"/>
      <c r="Y987" s="62"/>
      <c r="Z987" s="68"/>
      <c r="AA987" s="86"/>
      <c r="AB987" s="60"/>
      <c r="AC987" s="60"/>
      <c r="AD987" s="60"/>
      <c r="AE987" s="60"/>
      <c r="AF987" s="61"/>
      <c r="AG987" s="61"/>
      <c r="AH987" s="61"/>
      <c r="AI987" s="61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62"/>
      <c r="B988" s="68"/>
      <c r="C988" s="86"/>
      <c r="D988" s="60"/>
      <c r="E988" s="60"/>
      <c r="F988" s="60"/>
      <c r="G988" s="60"/>
      <c r="H988" s="61"/>
      <c r="I988" s="61"/>
      <c r="J988" s="61"/>
      <c r="K988" s="61"/>
      <c r="L988" s="62"/>
      <c r="M988" s="62"/>
      <c r="N988" s="68"/>
      <c r="O988" s="86"/>
      <c r="P988" s="60"/>
      <c r="Q988" s="60"/>
      <c r="R988" s="60"/>
      <c r="S988" s="60"/>
      <c r="T988" s="61"/>
      <c r="U988" s="61"/>
      <c r="V988" s="61"/>
      <c r="W988" s="61"/>
      <c r="X988" s="62"/>
      <c r="Y988" s="62"/>
      <c r="Z988" s="68"/>
      <c r="AA988" s="86"/>
      <c r="AB988" s="60"/>
      <c r="AC988" s="60"/>
      <c r="AD988" s="60"/>
      <c r="AE988" s="60"/>
      <c r="AF988" s="61"/>
      <c r="AG988" s="61"/>
      <c r="AH988" s="61"/>
      <c r="AI988" s="61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A989" s="62"/>
      <c r="B989" s="68"/>
      <c r="C989" s="86"/>
      <c r="D989" s="60"/>
      <c r="E989" s="60"/>
      <c r="F989" s="60"/>
      <c r="G989" s="60"/>
      <c r="H989" s="61"/>
      <c r="I989" s="61"/>
      <c r="J989" s="61"/>
      <c r="K989" s="61"/>
      <c r="L989" s="62"/>
      <c r="M989" s="62"/>
      <c r="N989" s="68"/>
      <c r="O989" s="86"/>
      <c r="P989" s="60"/>
      <c r="Q989" s="60"/>
      <c r="R989" s="60"/>
      <c r="S989" s="60"/>
      <c r="T989" s="61"/>
      <c r="U989" s="61"/>
      <c r="V989" s="61"/>
      <c r="W989" s="61"/>
      <c r="X989" s="62"/>
      <c r="Y989" s="62"/>
      <c r="Z989" s="68"/>
      <c r="AA989" s="86"/>
      <c r="AB989" s="60"/>
      <c r="AC989" s="60"/>
      <c r="AD989" s="60"/>
      <c r="AE989" s="60"/>
      <c r="AF989" s="61"/>
      <c r="AG989" s="61"/>
      <c r="AH989" s="61"/>
      <c r="AI989" s="61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68"/>
      <c r="C990" s="86"/>
      <c r="D990" s="60"/>
      <c r="E990" s="60"/>
      <c r="F990" s="60"/>
      <c r="G990" s="60"/>
      <c r="H990" s="61"/>
      <c r="I990" s="61"/>
      <c r="J990" s="61"/>
      <c r="K990" s="61"/>
      <c r="L990" s="62"/>
      <c r="M990" s="62"/>
      <c r="N990" s="68"/>
      <c r="O990" s="86"/>
      <c r="P990" s="60"/>
      <c r="Q990" s="60"/>
      <c r="R990" s="60"/>
      <c r="S990" s="60"/>
      <c r="T990" s="61"/>
      <c r="U990" s="61"/>
      <c r="V990" s="61"/>
      <c r="W990" s="61"/>
      <c r="X990" s="62"/>
      <c r="Y990" s="62"/>
      <c r="Z990" s="68"/>
      <c r="AA990" s="86"/>
      <c r="AB990" s="60"/>
      <c r="AC990" s="60"/>
      <c r="AD990" s="60"/>
      <c r="AE990" s="60"/>
      <c r="AF990" s="61"/>
      <c r="AG990" s="61"/>
      <c r="AH990" s="61"/>
      <c r="AI990" s="61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62"/>
      <c r="B991" s="68"/>
      <c r="C991" s="86"/>
      <c r="D991" s="60"/>
      <c r="E991" s="60"/>
      <c r="F991" s="60"/>
      <c r="G991" s="60"/>
      <c r="H991" s="62"/>
      <c r="I991" s="62"/>
      <c r="J991" s="62"/>
      <c r="K991" s="61"/>
      <c r="L991" s="62"/>
      <c r="M991" s="62"/>
      <c r="N991" s="68"/>
      <c r="O991" s="86"/>
      <c r="P991" s="69"/>
      <c r="Q991" s="86"/>
      <c r="R991" s="86"/>
      <c r="S991" s="60"/>
      <c r="T991" s="62"/>
      <c r="U991" s="62"/>
      <c r="V991" s="62"/>
      <c r="W991" s="61"/>
      <c r="X991" s="62"/>
      <c r="Y991" s="62"/>
      <c r="Z991" s="68"/>
      <c r="AA991" s="62"/>
      <c r="AB991" s="60"/>
      <c r="AC991" s="60"/>
      <c r="AD991" s="60"/>
      <c r="AE991" s="60"/>
      <c r="AF991" s="62"/>
      <c r="AG991" s="62"/>
      <c r="AH991" s="62"/>
      <c r="AI991" s="61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68"/>
      <c r="C992" s="86"/>
      <c r="D992" s="60"/>
      <c r="E992" s="60"/>
      <c r="F992" s="60"/>
      <c r="G992" s="60"/>
      <c r="H992" s="62"/>
      <c r="I992" s="62"/>
      <c r="J992" s="62"/>
      <c r="K992" s="61"/>
      <c r="L992" s="62"/>
      <c r="M992" s="62"/>
      <c r="N992" s="68"/>
      <c r="O992" s="86"/>
      <c r="P992" s="70"/>
      <c r="Q992" s="86"/>
      <c r="R992" s="86"/>
      <c r="S992" s="60"/>
      <c r="T992" s="62"/>
      <c r="U992" s="62"/>
      <c r="V992" s="62"/>
      <c r="W992" s="61"/>
      <c r="X992" s="62"/>
      <c r="Y992" s="62"/>
      <c r="Z992" s="68"/>
      <c r="AA992" s="86"/>
      <c r="AB992" s="60"/>
      <c r="AC992" s="60"/>
      <c r="AD992" s="60"/>
      <c r="AE992" s="60"/>
      <c r="AF992" s="62"/>
      <c r="AG992" s="62"/>
      <c r="AH992" s="62"/>
      <c r="AI992" s="61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68"/>
      <c r="C993" s="86"/>
      <c r="D993" s="60"/>
      <c r="E993" s="60"/>
      <c r="F993" s="60"/>
      <c r="G993" s="60"/>
      <c r="H993" s="62"/>
      <c r="I993" s="62"/>
      <c r="J993" s="61"/>
      <c r="K993" s="61"/>
      <c r="L993" s="62"/>
      <c r="M993" s="62"/>
      <c r="N993" s="68"/>
      <c r="O993" s="86"/>
      <c r="P993" s="71"/>
      <c r="Q993" s="62"/>
      <c r="R993" s="62"/>
      <c r="S993" s="60"/>
      <c r="T993" s="62"/>
      <c r="U993" s="62"/>
      <c r="V993" s="62"/>
      <c r="W993" s="61"/>
      <c r="X993" s="62"/>
      <c r="Y993" s="62"/>
      <c r="Z993" s="68"/>
      <c r="AA993" s="86"/>
      <c r="AB993" s="60"/>
      <c r="AC993" s="60"/>
      <c r="AD993" s="60"/>
      <c r="AE993" s="60"/>
      <c r="AF993" s="62"/>
      <c r="AG993" s="62"/>
      <c r="AH993" s="61"/>
      <c r="AI993" s="61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68"/>
      <c r="C994" s="86"/>
      <c r="D994" s="60"/>
      <c r="E994" s="60"/>
      <c r="F994" s="60"/>
      <c r="G994" s="60"/>
      <c r="H994" s="62"/>
      <c r="I994" s="62"/>
      <c r="J994" s="62"/>
      <c r="K994" s="61"/>
      <c r="L994" s="62"/>
      <c r="M994" s="62"/>
      <c r="N994" s="68"/>
      <c r="O994" s="86"/>
      <c r="P994" s="71"/>
      <c r="Q994" s="86"/>
      <c r="R994" s="86"/>
      <c r="S994" s="60"/>
      <c r="T994" s="62"/>
      <c r="U994" s="62"/>
      <c r="V994" s="62"/>
      <c r="W994" s="61"/>
      <c r="X994" s="62"/>
      <c r="Y994" s="62"/>
      <c r="Z994" s="68"/>
      <c r="AA994" s="86"/>
      <c r="AB994" s="60"/>
      <c r="AC994" s="60"/>
      <c r="AD994" s="60"/>
      <c r="AE994" s="60"/>
      <c r="AF994" s="62"/>
      <c r="AG994" s="62"/>
      <c r="AH994" s="62"/>
      <c r="AI994" s="61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2"/>
      <c r="B995" s="68"/>
      <c r="C995" s="86"/>
      <c r="D995" s="60"/>
      <c r="E995" s="60"/>
      <c r="F995" s="60"/>
      <c r="G995" s="60"/>
      <c r="H995" s="62"/>
      <c r="I995" s="62"/>
      <c r="J995" s="62"/>
      <c r="K995" s="61"/>
      <c r="L995" s="62"/>
      <c r="M995" s="62"/>
      <c r="N995" s="68"/>
      <c r="O995" s="86"/>
      <c r="P995" s="71"/>
      <c r="Q995" s="86"/>
      <c r="R995" s="86"/>
      <c r="S995" s="60"/>
      <c r="T995" s="62"/>
      <c r="U995" s="62"/>
      <c r="V995" s="62"/>
      <c r="W995" s="61"/>
      <c r="X995" s="62"/>
      <c r="Y995" s="62"/>
      <c r="Z995" s="68"/>
      <c r="AA995" s="86"/>
      <c r="AB995" s="60"/>
      <c r="AC995" s="60"/>
      <c r="AD995" s="60"/>
      <c r="AE995" s="60"/>
      <c r="AF995" s="62"/>
      <c r="AG995" s="62"/>
      <c r="AH995" s="62"/>
      <c r="AI995" s="61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68"/>
      <c r="C996" s="86"/>
      <c r="D996" s="60"/>
      <c r="E996" s="60"/>
      <c r="F996" s="60"/>
      <c r="G996" s="60"/>
      <c r="H996" s="62"/>
      <c r="I996" s="62"/>
      <c r="J996" s="62"/>
      <c r="K996" s="61"/>
      <c r="L996" s="62"/>
      <c r="M996" s="62"/>
      <c r="N996" s="68"/>
      <c r="O996" s="86"/>
      <c r="P996" s="71"/>
      <c r="Q996" s="86"/>
      <c r="R996" s="86"/>
      <c r="S996" s="60"/>
      <c r="T996" s="62"/>
      <c r="U996" s="62"/>
      <c r="V996" s="62"/>
      <c r="W996" s="61"/>
      <c r="X996" s="62"/>
      <c r="Y996" s="62"/>
      <c r="Z996" s="68"/>
      <c r="AA996" s="86"/>
      <c r="AB996" s="60"/>
      <c r="AC996" s="60"/>
      <c r="AD996" s="60"/>
      <c r="AE996" s="60"/>
      <c r="AF996" s="62"/>
      <c r="AG996" s="62"/>
      <c r="AH996" s="62"/>
      <c r="AI996" s="61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x14ac:dyDescent="0.25">
      <c r="A997" s="62"/>
      <c r="B997" s="68"/>
      <c r="C997" s="66"/>
      <c r="D997" s="60"/>
      <c r="E997" s="60"/>
      <c r="F997" s="60"/>
      <c r="G997" s="60"/>
      <c r="H997" s="62"/>
      <c r="I997" s="62"/>
      <c r="J997" s="62"/>
      <c r="K997" s="61"/>
      <c r="L997" s="62"/>
      <c r="M997" s="62"/>
      <c r="N997" s="68"/>
      <c r="O997" s="86"/>
      <c r="P997" s="71"/>
      <c r="Q997" s="86"/>
      <c r="R997" s="86"/>
      <c r="S997" s="60"/>
      <c r="T997" s="62"/>
      <c r="U997" s="62"/>
      <c r="V997" s="62"/>
      <c r="W997" s="61"/>
      <c r="X997" s="62"/>
      <c r="Y997" s="62"/>
      <c r="Z997" s="68"/>
      <c r="AA997" s="86"/>
      <c r="AB997" s="60"/>
      <c r="AC997" s="60"/>
      <c r="AD997" s="60"/>
      <c r="AE997" s="60"/>
      <c r="AF997" s="62"/>
      <c r="AG997" s="62"/>
      <c r="AH997" s="62"/>
      <c r="AI997" s="61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2"/>
      <c r="B998" s="68"/>
      <c r="C998" s="86"/>
      <c r="D998" s="60"/>
      <c r="E998" s="60"/>
      <c r="F998" s="60"/>
      <c r="G998" s="60"/>
      <c r="H998" s="62"/>
      <c r="I998" s="62"/>
      <c r="J998" s="62"/>
      <c r="K998" s="61"/>
      <c r="L998" s="62"/>
      <c r="M998" s="62"/>
      <c r="N998" s="68"/>
      <c r="O998" s="62"/>
      <c r="P998" s="71"/>
      <c r="Q998" s="86"/>
      <c r="R998" s="86"/>
      <c r="S998" s="60"/>
      <c r="T998" s="62"/>
      <c r="U998" s="62"/>
      <c r="V998" s="62"/>
      <c r="W998" s="61"/>
      <c r="X998" s="62"/>
      <c r="Y998" s="62"/>
      <c r="Z998" s="68"/>
      <c r="AA998" s="86"/>
      <c r="AB998" s="60"/>
      <c r="AC998" s="60"/>
      <c r="AD998" s="60"/>
      <c r="AE998" s="60"/>
      <c r="AF998" s="62"/>
      <c r="AG998" s="62"/>
      <c r="AH998" s="62"/>
      <c r="AI998" s="61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68"/>
      <c r="C999" s="86"/>
      <c r="D999" s="60"/>
      <c r="E999" s="60"/>
      <c r="F999" s="60"/>
      <c r="G999" s="60"/>
      <c r="H999" s="62"/>
      <c r="I999" s="62"/>
      <c r="J999" s="62"/>
      <c r="K999" s="61"/>
      <c r="L999" s="62"/>
      <c r="M999" s="62"/>
      <c r="N999" s="68"/>
      <c r="O999" s="86"/>
      <c r="P999" s="71"/>
      <c r="Q999" s="86"/>
      <c r="R999" s="86"/>
      <c r="S999" s="60"/>
      <c r="T999" s="62"/>
      <c r="U999" s="62"/>
      <c r="V999" s="62"/>
      <c r="W999" s="61"/>
      <c r="X999" s="62"/>
      <c r="Y999" s="62"/>
      <c r="Z999" s="68"/>
      <c r="AA999" s="86"/>
      <c r="AB999" s="60"/>
      <c r="AC999" s="60"/>
      <c r="AD999" s="60"/>
      <c r="AE999" s="60"/>
      <c r="AF999" s="62"/>
      <c r="AG999" s="62"/>
      <c r="AH999" s="62"/>
      <c r="AI999" s="61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8"/>
      <c r="C1000" s="86"/>
      <c r="D1000" s="60"/>
      <c r="E1000" s="60"/>
      <c r="F1000" s="60"/>
      <c r="G1000" s="60"/>
      <c r="H1000" s="62"/>
      <c r="I1000" s="62"/>
      <c r="J1000" s="62"/>
      <c r="K1000" s="61"/>
      <c r="L1000" s="62"/>
      <c r="M1000" s="62"/>
      <c r="N1000" s="68"/>
      <c r="O1000" s="86"/>
      <c r="P1000" s="71"/>
      <c r="Q1000" s="86"/>
      <c r="R1000" s="86"/>
      <c r="S1000" s="60"/>
      <c r="T1000" s="62"/>
      <c r="U1000" s="62"/>
      <c r="V1000" s="62"/>
      <c r="W1000" s="61"/>
      <c r="X1000" s="62"/>
      <c r="Y1000" s="62"/>
      <c r="Z1000" s="68"/>
      <c r="AA1000" s="86"/>
      <c r="AB1000" s="60"/>
      <c r="AC1000" s="60"/>
      <c r="AD1000" s="60"/>
      <c r="AE1000" s="60"/>
      <c r="AF1000" s="62"/>
      <c r="AG1000" s="62"/>
      <c r="AH1000" s="62"/>
      <c r="AI1000" s="6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68"/>
      <c r="C1001" s="86"/>
      <c r="D1001" s="60"/>
      <c r="E1001" s="60"/>
      <c r="F1001" s="60"/>
      <c r="G1001" s="60"/>
      <c r="H1001" s="62"/>
      <c r="I1001" s="62"/>
      <c r="J1001" s="62"/>
      <c r="K1001" s="61"/>
      <c r="L1001" s="62"/>
      <c r="M1001" s="62"/>
      <c r="N1001" s="68"/>
      <c r="O1001" s="62"/>
      <c r="P1001" s="71"/>
      <c r="Q1001" s="86"/>
      <c r="R1001" s="86"/>
      <c r="S1001" s="60"/>
      <c r="T1001" s="62"/>
      <c r="U1001" s="62"/>
      <c r="V1001" s="62"/>
      <c r="W1001" s="61"/>
      <c r="X1001" s="62"/>
      <c r="Y1001" s="62"/>
      <c r="Z1001" s="68"/>
      <c r="AA1001" s="62"/>
      <c r="AB1001" s="60"/>
      <c r="AC1001" s="60"/>
      <c r="AD1001" s="60"/>
      <c r="AE1001" s="60"/>
      <c r="AF1001" s="62"/>
      <c r="AG1001" s="62"/>
      <c r="AH1001" s="62"/>
      <c r="AI1001" s="6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8"/>
      <c r="C1002" s="86"/>
      <c r="D1002" s="60"/>
      <c r="E1002" s="60"/>
      <c r="F1002" s="60"/>
      <c r="G1002" s="60"/>
      <c r="H1002" s="62"/>
      <c r="I1002" s="62"/>
      <c r="J1002" s="62"/>
      <c r="K1002" s="61"/>
      <c r="L1002" s="62"/>
      <c r="M1002" s="62"/>
      <c r="N1002" s="68"/>
      <c r="O1002" s="86"/>
      <c r="P1002" s="71"/>
      <c r="Q1002" s="86"/>
      <c r="R1002" s="86"/>
      <c r="S1002" s="60"/>
      <c r="T1002" s="62"/>
      <c r="U1002" s="62"/>
      <c r="V1002" s="62"/>
      <c r="W1002" s="61"/>
      <c r="X1002" s="62"/>
      <c r="Y1002" s="62"/>
      <c r="Z1002" s="68"/>
      <c r="AA1002" s="86"/>
      <c r="AB1002" s="60"/>
      <c r="AC1002" s="60"/>
      <c r="AD1002" s="60"/>
      <c r="AE1002" s="60"/>
      <c r="AF1002" s="62"/>
      <c r="AG1002" s="62"/>
      <c r="AH1002" s="62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8"/>
      <c r="C1003" s="86"/>
      <c r="D1003" s="60"/>
      <c r="E1003" s="60"/>
      <c r="F1003" s="60"/>
      <c r="G1003" s="60"/>
      <c r="H1003" s="62"/>
      <c r="I1003" s="62"/>
      <c r="J1003" s="62"/>
      <c r="K1003" s="61"/>
      <c r="L1003" s="62"/>
      <c r="M1003" s="62"/>
      <c r="N1003" s="68"/>
      <c r="O1003" s="86"/>
      <c r="P1003" s="71"/>
      <c r="Q1003" s="86"/>
      <c r="R1003" s="86"/>
      <c r="S1003" s="60"/>
      <c r="T1003" s="62"/>
      <c r="U1003" s="62"/>
      <c r="V1003" s="62"/>
      <c r="W1003" s="61"/>
      <c r="X1003" s="62"/>
      <c r="Y1003" s="62"/>
      <c r="Z1003" s="68"/>
      <c r="AA1003" s="86"/>
      <c r="AB1003" s="60"/>
      <c r="AC1003" s="60"/>
      <c r="AD1003" s="60"/>
      <c r="AE1003" s="60"/>
      <c r="AF1003" s="62"/>
      <c r="AG1003" s="62"/>
      <c r="AH1003" s="62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8"/>
      <c r="C1004" s="66"/>
      <c r="D1004" s="60"/>
      <c r="E1004" s="60"/>
      <c r="F1004" s="60"/>
      <c r="G1004" s="60"/>
      <c r="H1004" s="62"/>
      <c r="I1004" s="62"/>
      <c r="J1004" s="62"/>
      <c r="K1004" s="61"/>
      <c r="L1004" s="62"/>
      <c r="M1004" s="62"/>
      <c r="N1004" s="68"/>
      <c r="O1004" s="86"/>
      <c r="P1004" s="71"/>
      <c r="Q1004" s="86"/>
      <c r="R1004" s="86"/>
      <c r="S1004" s="60"/>
      <c r="T1004" s="62"/>
      <c r="U1004" s="62"/>
      <c r="V1004" s="62"/>
      <c r="W1004" s="61"/>
      <c r="X1004" s="62"/>
      <c r="Y1004" s="62"/>
      <c r="Z1004" s="68"/>
      <c r="AA1004" s="86"/>
      <c r="AB1004" s="60"/>
      <c r="AC1004" s="60"/>
      <c r="AD1004" s="60"/>
      <c r="AE1004" s="60"/>
      <c r="AF1004" s="62"/>
      <c r="AG1004" s="62"/>
      <c r="AH1004" s="62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8"/>
      <c r="C1005" s="86"/>
      <c r="D1005" s="60"/>
      <c r="E1005" s="60"/>
      <c r="F1005" s="60"/>
      <c r="G1005" s="60"/>
      <c r="H1005" s="62"/>
      <c r="I1005" s="62"/>
      <c r="J1005" s="62"/>
      <c r="K1005" s="61"/>
      <c r="L1005" s="62"/>
      <c r="M1005" s="62"/>
      <c r="N1005" s="68"/>
      <c r="O1005" s="86"/>
      <c r="P1005" s="71"/>
      <c r="Q1005" s="86"/>
      <c r="R1005" s="86"/>
      <c r="S1005" s="60"/>
      <c r="T1005" s="62"/>
      <c r="U1005" s="62"/>
      <c r="V1005" s="62"/>
      <c r="W1005" s="61"/>
      <c r="X1005" s="62"/>
      <c r="Y1005" s="62"/>
      <c r="Z1005" s="68"/>
      <c r="AA1005" s="86"/>
      <c r="AB1005" s="60"/>
      <c r="AC1005" s="60"/>
      <c r="AD1005" s="60"/>
      <c r="AE1005" s="60"/>
      <c r="AF1005" s="62"/>
      <c r="AG1005" s="62"/>
      <c r="AH1005" s="62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8"/>
      <c r="C1006" s="86"/>
      <c r="D1006" s="60"/>
      <c r="E1006" s="60"/>
      <c r="F1006" s="60"/>
      <c r="G1006" s="60"/>
      <c r="H1006" s="62"/>
      <c r="I1006" s="62"/>
      <c r="J1006" s="62"/>
      <c r="K1006" s="61"/>
      <c r="L1006" s="62"/>
      <c r="M1006" s="62"/>
      <c r="N1006" s="68"/>
      <c r="O1006" s="86"/>
      <c r="P1006" s="71"/>
      <c r="Q1006" s="86"/>
      <c r="R1006" s="86"/>
      <c r="S1006" s="60"/>
      <c r="T1006" s="62"/>
      <c r="U1006" s="62"/>
      <c r="V1006" s="62"/>
      <c r="W1006" s="61"/>
      <c r="X1006" s="62"/>
      <c r="Y1006" s="62"/>
      <c r="Z1006" s="68"/>
      <c r="AA1006" s="86"/>
      <c r="AB1006" s="60"/>
      <c r="AC1006" s="60"/>
      <c r="AD1006" s="60"/>
      <c r="AE1006" s="60"/>
      <c r="AF1006" s="62"/>
      <c r="AG1006" s="62"/>
      <c r="AH1006" s="62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8"/>
      <c r="C1007" s="86"/>
      <c r="D1007" s="60"/>
      <c r="E1007" s="60"/>
      <c r="F1007" s="60"/>
      <c r="G1007" s="60"/>
      <c r="H1007" s="62"/>
      <c r="I1007" s="62"/>
      <c r="J1007" s="62"/>
      <c r="K1007" s="61"/>
      <c r="L1007" s="62"/>
      <c r="M1007" s="62"/>
      <c r="N1007" s="68"/>
      <c r="O1007" s="86"/>
      <c r="P1007" s="71"/>
      <c r="Q1007" s="86"/>
      <c r="R1007" s="86"/>
      <c r="S1007" s="60"/>
      <c r="T1007" s="62"/>
      <c r="U1007" s="62"/>
      <c r="V1007" s="62"/>
      <c r="W1007" s="61"/>
      <c r="X1007" s="62"/>
      <c r="Y1007" s="62"/>
      <c r="Z1007" s="68"/>
      <c r="AA1007" s="86"/>
      <c r="AB1007" s="60"/>
      <c r="AC1007" s="60"/>
      <c r="AD1007" s="60"/>
      <c r="AE1007" s="60"/>
      <c r="AF1007" s="62"/>
      <c r="AG1007" s="62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8"/>
      <c r="C1008" s="86"/>
      <c r="D1008" s="60"/>
      <c r="E1008" s="60"/>
      <c r="F1008" s="60"/>
      <c r="G1008" s="60"/>
      <c r="H1008" s="62"/>
      <c r="I1008" s="62"/>
      <c r="J1008" s="62"/>
      <c r="K1008" s="61"/>
      <c r="L1008" s="62"/>
      <c r="M1008" s="62"/>
      <c r="N1008" s="68"/>
      <c r="O1008" s="86"/>
      <c r="P1008" s="71"/>
      <c r="Q1008" s="86"/>
      <c r="R1008" s="86"/>
      <c r="S1008" s="60"/>
      <c r="T1008" s="62"/>
      <c r="U1008" s="62"/>
      <c r="V1008" s="62"/>
      <c r="W1008" s="61"/>
      <c r="X1008" s="62"/>
      <c r="Y1008" s="62"/>
      <c r="Z1008" s="68"/>
      <c r="AA1008" s="86"/>
      <c r="AB1008" s="60"/>
      <c r="AC1008" s="60"/>
      <c r="AD1008" s="60"/>
      <c r="AE1008" s="60"/>
      <c r="AF1008" s="62"/>
      <c r="AG1008" s="62"/>
      <c r="AH1008" s="62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8"/>
      <c r="C1009" s="86"/>
      <c r="D1009" s="60"/>
      <c r="E1009" s="60"/>
      <c r="F1009" s="60"/>
      <c r="G1009" s="60"/>
      <c r="H1009" s="62"/>
      <c r="I1009" s="62"/>
      <c r="J1009" s="62"/>
      <c r="K1009" s="61"/>
      <c r="L1009" s="62"/>
      <c r="M1009" s="62"/>
      <c r="N1009" s="68"/>
      <c r="O1009" s="86"/>
      <c r="P1009" s="71"/>
      <c r="Q1009" s="86"/>
      <c r="R1009" s="86"/>
      <c r="S1009" s="60"/>
      <c r="T1009" s="62"/>
      <c r="U1009" s="62"/>
      <c r="V1009" s="62"/>
      <c r="W1009" s="61"/>
      <c r="X1009" s="62"/>
      <c r="Y1009" s="62"/>
      <c r="Z1009" s="68"/>
      <c r="AA1009" s="86"/>
      <c r="AB1009" s="60"/>
      <c r="AC1009" s="60"/>
      <c r="AD1009" s="60"/>
      <c r="AE1009" s="60"/>
      <c r="AF1009" s="62"/>
      <c r="AG1009" s="62"/>
      <c r="AH1009" s="62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8"/>
      <c r="C1010" s="86"/>
      <c r="D1010" s="60"/>
      <c r="E1010" s="60"/>
      <c r="F1010" s="60"/>
      <c r="G1010" s="60"/>
      <c r="H1010" s="62"/>
      <c r="I1010" s="62"/>
      <c r="J1010" s="62"/>
      <c r="K1010" s="61"/>
      <c r="L1010" s="62"/>
      <c r="M1010" s="62"/>
      <c r="N1010" s="68"/>
      <c r="O1010" s="86"/>
      <c r="P1010" s="71"/>
      <c r="Q1010" s="86"/>
      <c r="R1010" s="86"/>
      <c r="S1010" s="60"/>
      <c r="T1010" s="62"/>
      <c r="U1010" s="62"/>
      <c r="V1010" s="62"/>
      <c r="W1010" s="61"/>
      <c r="X1010" s="62"/>
      <c r="Y1010" s="62"/>
      <c r="Z1010" s="68"/>
      <c r="AA1010" s="86"/>
      <c r="AB1010" s="60"/>
      <c r="AC1010" s="60"/>
      <c r="AD1010" s="60"/>
      <c r="AE1010" s="60"/>
      <c r="AF1010" s="62"/>
      <c r="AG1010" s="62"/>
      <c r="AH1010" s="62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8"/>
      <c r="C1011" s="86"/>
      <c r="D1011" s="60"/>
      <c r="E1011" s="60"/>
      <c r="F1011" s="60"/>
      <c r="G1011" s="60"/>
      <c r="H1011" s="62"/>
      <c r="I1011" s="62"/>
      <c r="J1011" s="62"/>
      <c r="K1011" s="61"/>
      <c r="L1011" s="62"/>
      <c r="M1011" s="62"/>
      <c r="N1011" s="68"/>
      <c r="O1011" s="86"/>
      <c r="P1011" s="71"/>
      <c r="Q1011" s="86"/>
      <c r="R1011" s="86"/>
      <c r="S1011" s="60"/>
      <c r="T1011" s="62"/>
      <c r="U1011" s="62"/>
      <c r="V1011" s="62"/>
      <c r="W1011" s="61"/>
      <c r="X1011" s="62"/>
      <c r="Y1011" s="62"/>
      <c r="Z1011" s="68"/>
      <c r="AA1011" s="86"/>
      <c r="AB1011" s="60"/>
      <c r="AC1011" s="60"/>
      <c r="AD1011" s="60"/>
      <c r="AE1011" s="60"/>
      <c r="AF1011" s="62"/>
      <c r="AG1011" s="62"/>
      <c r="AH1011" s="62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8"/>
      <c r="C1012" s="86"/>
      <c r="D1012" s="60"/>
      <c r="E1012" s="60"/>
      <c r="F1012" s="60"/>
      <c r="G1012" s="60"/>
      <c r="H1012" s="62"/>
      <c r="I1012" s="62"/>
      <c r="J1012" s="62"/>
      <c r="K1012" s="61"/>
      <c r="L1012" s="62"/>
      <c r="M1012" s="62"/>
      <c r="N1012" s="68"/>
      <c r="O1012" s="86"/>
      <c r="P1012" s="71"/>
      <c r="Q1012" s="86"/>
      <c r="R1012" s="86"/>
      <c r="S1012" s="60"/>
      <c r="T1012" s="62"/>
      <c r="U1012" s="62"/>
      <c r="V1012" s="62"/>
      <c r="W1012" s="61"/>
      <c r="X1012" s="62"/>
      <c r="Y1012" s="62"/>
      <c r="Z1012" s="68"/>
      <c r="AA1012" s="86"/>
      <c r="AB1012" s="60"/>
      <c r="AC1012" s="60"/>
      <c r="AD1012" s="60"/>
      <c r="AE1012" s="60"/>
      <c r="AF1012" s="62"/>
      <c r="AG1012" s="62"/>
      <c r="AH1012" s="62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8"/>
      <c r="C1013" s="86"/>
      <c r="D1013" s="60"/>
      <c r="E1013" s="60"/>
      <c r="F1013" s="60"/>
      <c r="G1013" s="60"/>
      <c r="H1013" s="62"/>
      <c r="I1013" s="62"/>
      <c r="J1013" s="62"/>
      <c r="K1013" s="61"/>
      <c r="L1013" s="62"/>
      <c r="M1013" s="62"/>
      <c r="N1013" s="68"/>
      <c r="O1013" s="86"/>
      <c r="P1013" s="71"/>
      <c r="Q1013" s="86"/>
      <c r="R1013" s="86"/>
      <c r="S1013" s="60"/>
      <c r="T1013" s="62"/>
      <c r="U1013" s="62"/>
      <c r="V1013" s="62"/>
      <c r="W1013" s="61"/>
      <c r="X1013" s="62"/>
      <c r="Y1013" s="62"/>
      <c r="Z1013" s="68"/>
      <c r="AA1013" s="86"/>
      <c r="AB1013" s="60"/>
      <c r="AC1013" s="60"/>
      <c r="AD1013" s="60"/>
      <c r="AE1013" s="60"/>
      <c r="AF1013" s="62"/>
      <c r="AG1013" s="62"/>
      <c r="AH1013" s="62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8"/>
      <c r="C1014" s="86"/>
      <c r="D1014" s="60"/>
      <c r="E1014" s="60"/>
      <c r="F1014" s="60"/>
      <c r="G1014" s="60"/>
      <c r="H1014" s="62"/>
      <c r="I1014" s="62"/>
      <c r="J1014" s="62"/>
      <c r="K1014" s="61"/>
      <c r="L1014" s="62"/>
      <c r="M1014" s="62"/>
      <c r="N1014" s="68"/>
      <c r="O1014" s="86"/>
      <c r="P1014" s="71"/>
      <c r="Q1014" s="86"/>
      <c r="R1014" s="86"/>
      <c r="S1014" s="60"/>
      <c r="T1014" s="62"/>
      <c r="U1014" s="62"/>
      <c r="V1014" s="62"/>
      <c r="W1014" s="61"/>
      <c r="X1014" s="62"/>
      <c r="Y1014" s="62"/>
      <c r="Z1014" s="68"/>
      <c r="AA1014" s="86"/>
      <c r="AB1014" s="60"/>
      <c r="AC1014" s="60"/>
      <c r="AD1014" s="60"/>
      <c r="AE1014" s="60"/>
      <c r="AF1014" s="62"/>
      <c r="AG1014" s="62"/>
      <c r="AH1014" s="62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8"/>
      <c r="C1015" s="86"/>
      <c r="D1015" s="60"/>
      <c r="E1015" s="60"/>
      <c r="F1015" s="60"/>
      <c r="G1015" s="60"/>
      <c r="H1015" s="62"/>
      <c r="I1015" s="62"/>
      <c r="J1015" s="62"/>
      <c r="K1015" s="61"/>
      <c r="L1015" s="62"/>
      <c r="M1015" s="62"/>
      <c r="N1015" s="68"/>
      <c r="O1015" s="86"/>
      <c r="P1015" s="71"/>
      <c r="Q1015" s="86"/>
      <c r="R1015" s="86"/>
      <c r="S1015" s="60"/>
      <c r="T1015" s="62"/>
      <c r="U1015" s="62"/>
      <c r="V1015" s="62"/>
      <c r="W1015" s="61"/>
      <c r="X1015" s="62"/>
      <c r="Y1015" s="62"/>
      <c r="Z1015" s="68"/>
      <c r="AA1015" s="86"/>
      <c r="AB1015" s="60"/>
      <c r="AC1015" s="60"/>
      <c r="AD1015" s="60"/>
      <c r="AE1015" s="60"/>
      <c r="AF1015" s="62"/>
      <c r="AG1015" s="62"/>
      <c r="AH1015" s="62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8"/>
      <c r="C1016" s="86"/>
      <c r="D1016" s="60"/>
      <c r="E1016" s="60"/>
      <c r="F1016" s="60"/>
      <c r="G1016" s="60"/>
      <c r="H1016" s="62"/>
      <c r="I1016" s="62"/>
      <c r="J1016" s="62"/>
      <c r="K1016" s="61"/>
      <c r="L1016" s="62"/>
      <c r="M1016" s="62"/>
      <c r="N1016" s="68"/>
      <c r="O1016" s="86"/>
      <c r="P1016" s="71"/>
      <c r="Q1016" s="86"/>
      <c r="R1016" s="86"/>
      <c r="S1016" s="60"/>
      <c r="T1016" s="62"/>
      <c r="U1016" s="62"/>
      <c r="V1016" s="62"/>
      <c r="W1016" s="61"/>
      <c r="X1016" s="62"/>
      <c r="Y1016" s="62"/>
      <c r="Z1016" s="68"/>
      <c r="AA1016" s="86"/>
      <c r="AB1016" s="60"/>
      <c r="AC1016" s="60"/>
      <c r="AD1016" s="60"/>
      <c r="AE1016" s="60"/>
      <c r="AF1016" s="62"/>
      <c r="AG1016" s="62"/>
      <c r="AH1016" s="62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8"/>
      <c r="C1017" s="86"/>
      <c r="D1017" s="60"/>
      <c r="E1017" s="60"/>
      <c r="F1017" s="60"/>
      <c r="G1017" s="60"/>
      <c r="H1017" s="62"/>
      <c r="I1017" s="62"/>
      <c r="J1017" s="62"/>
      <c r="K1017" s="61"/>
      <c r="L1017" s="62"/>
      <c r="M1017" s="62"/>
      <c r="N1017" s="68"/>
      <c r="O1017" s="86"/>
      <c r="P1017" s="71"/>
      <c r="Q1017" s="86"/>
      <c r="R1017" s="86"/>
      <c r="S1017" s="60"/>
      <c r="T1017" s="62"/>
      <c r="U1017" s="62"/>
      <c r="V1017" s="62"/>
      <c r="W1017" s="61"/>
      <c r="X1017" s="62"/>
      <c r="Y1017" s="62"/>
      <c r="Z1017" s="68"/>
      <c r="AA1017" s="86"/>
      <c r="AB1017" s="60"/>
      <c r="AC1017" s="60"/>
      <c r="AD1017" s="60"/>
      <c r="AE1017" s="60"/>
      <c r="AF1017" s="62"/>
      <c r="AG1017" s="62"/>
      <c r="AH1017" s="62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8"/>
      <c r="C1018" s="86"/>
      <c r="D1018" s="60"/>
      <c r="E1018" s="60"/>
      <c r="F1018" s="60"/>
      <c r="G1018" s="60"/>
      <c r="H1018" s="62"/>
      <c r="I1018" s="62"/>
      <c r="J1018" s="62"/>
      <c r="K1018" s="61"/>
      <c r="L1018" s="62"/>
      <c r="M1018" s="62"/>
      <c r="N1018" s="68"/>
      <c r="O1018" s="62"/>
      <c r="P1018" s="71"/>
      <c r="Q1018" s="86"/>
      <c r="R1018" s="86"/>
      <c r="S1018" s="60"/>
      <c r="T1018" s="62"/>
      <c r="U1018" s="62"/>
      <c r="V1018" s="62"/>
      <c r="W1018" s="61"/>
      <c r="X1018" s="62"/>
      <c r="Y1018" s="62"/>
      <c r="Z1018" s="68"/>
      <c r="AA1018" s="86"/>
      <c r="AB1018" s="60"/>
      <c r="AC1018" s="60"/>
      <c r="AD1018" s="60"/>
      <c r="AE1018" s="60"/>
      <c r="AF1018" s="62"/>
      <c r="AG1018" s="62"/>
      <c r="AH1018" s="62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8"/>
      <c r="C1019" s="86"/>
      <c r="D1019" s="60"/>
      <c r="E1019" s="60"/>
      <c r="F1019" s="60"/>
      <c r="G1019" s="60"/>
      <c r="H1019" s="62"/>
      <c r="I1019" s="62"/>
      <c r="J1019" s="62"/>
      <c r="K1019" s="61"/>
      <c r="L1019" s="62"/>
      <c r="M1019" s="62"/>
      <c r="N1019" s="68"/>
      <c r="O1019" s="86"/>
      <c r="P1019" s="71"/>
      <c r="Q1019" s="86"/>
      <c r="R1019" s="86"/>
      <c r="S1019" s="60"/>
      <c r="T1019" s="62"/>
      <c r="U1019" s="62"/>
      <c r="V1019" s="62"/>
      <c r="W1019" s="61"/>
      <c r="X1019" s="62"/>
      <c r="Y1019" s="62"/>
      <c r="Z1019" s="68"/>
      <c r="AA1019" s="86"/>
      <c r="AB1019" s="60"/>
      <c r="AC1019" s="60"/>
      <c r="AD1019" s="60"/>
      <c r="AE1019" s="60"/>
      <c r="AF1019" s="62"/>
      <c r="AG1019" s="62"/>
      <c r="AH1019" s="62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8"/>
      <c r="C1020" s="68"/>
      <c r="D1020" s="60"/>
      <c r="E1020" s="60"/>
      <c r="F1020" s="60"/>
      <c r="G1020" s="60"/>
      <c r="H1020" s="62"/>
      <c r="I1020" s="62"/>
      <c r="J1020" s="62"/>
      <c r="K1020" s="61"/>
      <c r="L1020" s="62"/>
      <c r="M1020" s="62"/>
      <c r="N1020" s="86"/>
      <c r="O1020" s="86"/>
      <c r="P1020" s="86"/>
      <c r="Q1020" s="86"/>
      <c r="R1020" s="86"/>
      <c r="S1020" s="86"/>
      <c r="T1020" s="62"/>
      <c r="U1020" s="62"/>
      <c r="V1020" s="62"/>
      <c r="W1020" s="61"/>
      <c r="X1020" s="62"/>
      <c r="Y1020" s="62"/>
      <c r="Z1020" s="68"/>
      <c r="AA1020" s="68"/>
      <c r="AB1020" s="60"/>
      <c r="AC1020" s="60"/>
      <c r="AD1020" s="60"/>
      <c r="AE1020" s="60"/>
      <c r="AF1020" s="62"/>
      <c r="AG1020" s="62"/>
      <c r="AH1020" s="62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86"/>
      <c r="C1021" s="86"/>
      <c r="D1021" s="86"/>
      <c r="E1021" s="86"/>
      <c r="F1021" s="86"/>
      <c r="G1021" s="86"/>
      <c r="H1021" s="62"/>
      <c r="I1021" s="62"/>
      <c r="J1021" s="62"/>
      <c r="K1021" s="62"/>
      <c r="L1021" s="62"/>
      <c r="M1021" s="62"/>
      <c r="N1021" s="86"/>
      <c r="O1021" s="86"/>
      <c r="P1021" s="86"/>
      <c r="Q1021" s="86"/>
      <c r="R1021" s="86"/>
      <c r="S1021" s="86"/>
      <c r="T1021" s="62"/>
      <c r="U1021" s="62"/>
      <c r="V1021" s="62"/>
      <c r="W1021" s="62"/>
      <c r="X1021" s="62"/>
      <c r="Y1021" s="62"/>
      <c r="Z1021" s="86"/>
      <c r="AA1021" s="86"/>
      <c r="AB1021" s="86"/>
      <c r="AC1021" s="86"/>
      <c r="AD1021" s="86"/>
      <c r="AE1021" s="86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86"/>
      <c r="C1022" s="86"/>
      <c r="D1022" s="72"/>
      <c r="E1022" s="72"/>
      <c r="F1022" s="72"/>
      <c r="G1022" s="72"/>
      <c r="H1022" s="64"/>
      <c r="I1022" s="72"/>
      <c r="J1022" s="72"/>
      <c r="K1022" s="72"/>
      <c r="L1022" s="62"/>
      <c r="M1022" s="62"/>
      <c r="N1022" s="86"/>
      <c r="O1022" s="86"/>
      <c r="P1022" s="72"/>
      <c r="Q1022" s="72"/>
      <c r="R1022" s="72"/>
      <c r="S1022" s="72"/>
      <c r="T1022" s="64"/>
      <c r="U1022" s="73"/>
      <c r="V1022" s="73"/>
      <c r="W1022" s="73"/>
      <c r="X1022" s="62"/>
      <c r="Y1022" s="62"/>
      <c r="Z1022" s="86"/>
      <c r="AA1022" s="86"/>
      <c r="AB1022" s="72"/>
      <c r="AC1022" s="72"/>
      <c r="AD1022" s="72"/>
      <c r="AE1022" s="72"/>
      <c r="AF1022" s="64"/>
      <c r="AG1022" s="72"/>
      <c r="AH1022" s="72"/>
      <c r="AI1022" s="7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86"/>
      <c r="C1024" s="86"/>
      <c r="D1024" s="86"/>
      <c r="E1024" s="86"/>
      <c r="F1024" s="86"/>
      <c r="G1024" s="86"/>
      <c r="H1024" s="62"/>
      <c r="I1024" s="62"/>
      <c r="J1024" s="62"/>
      <c r="K1024" s="62"/>
      <c r="L1024" s="62"/>
      <c r="M1024" s="62"/>
      <c r="N1024" s="86"/>
      <c r="O1024" s="86"/>
      <c r="P1024" s="86"/>
      <c r="Q1024" s="86"/>
      <c r="R1024" s="86"/>
      <c r="S1024" s="86"/>
      <c r="T1024" s="62"/>
      <c r="U1024" s="62"/>
      <c r="V1024" s="62"/>
      <c r="W1024" s="62"/>
      <c r="X1024" s="62"/>
      <c r="Y1024" s="62"/>
      <c r="Z1024" s="86"/>
      <c r="AA1024" s="86"/>
      <c r="AB1024" s="86"/>
      <c r="AC1024" s="86"/>
      <c r="AD1024" s="86"/>
      <c r="AE1024" s="86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86"/>
      <c r="C1025" s="86"/>
      <c r="D1025" s="86"/>
      <c r="E1025" s="86"/>
      <c r="F1025" s="86"/>
      <c r="G1025" s="86"/>
      <c r="H1025" s="62"/>
      <c r="I1025" s="62"/>
      <c r="J1025" s="62"/>
      <c r="K1025" s="62"/>
      <c r="L1025" s="62"/>
      <c r="M1025" s="62"/>
      <c r="N1025" s="86"/>
      <c r="O1025" s="86"/>
      <c r="P1025" s="86"/>
      <c r="Q1025" s="86"/>
      <c r="R1025" s="86"/>
      <c r="S1025" s="86"/>
      <c r="T1025" s="62"/>
      <c r="U1025" s="62"/>
      <c r="V1025" s="62"/>
      <c r="W1025" s="62"/>
      <c r="X1025" s="62"/>
      <c r="Y1025" s="62"/>
      <c r="Z1025" s="86"/>
      <c r="AA1025" s="86"/>
      <c r="AB1025" s="86"/>
      <c r="AC1025" s="86"/>
      <c r="AD1025" s="86"/>
      <c r="AE1025" s="86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86"/>
      <c r="C1026" s="86"/>
      <c r="D1026" s="86"/>
      <c r="E1026" s="86"/>
      <c r="F1026" s="86"/>
      <c r="G1026" s="86"/>
      <c r="H1026" s="62"/>
      <c r="I1026" s="62"/>
      <c r="J1026" s="62"/>
      <c r="K1026" s="62"/>
      <c r="L1026" s="62"/>
      <c r="M1026" s="62"/>
      <c r="N1026" s="86"/>
      <c r="O1026" s="86"/>
      <c r="P1026" s="86"/>
      <c r="Q1026" s="86"/>
      <c r="R1026" s="86"/>
      <c r="S1026" s="86"/>
      <c r="T1026" s="62"/>
      <c r="U1026" s="62"/>
      <c r="V1026" s="62"/>
      <c r="W1026" s="62"/>
      <c r="X1026" s="62"/>
      <c r="Y1026" s="62"/>
      <c r="Z1026" s="86"/>
      <c r="AA1026" s="86"/>
      <c r="AB1026" s="86"/>
      <c r="AC1026" s="86"/>
      <c r="AD1026" s="86"/>
      <c r="AE1026" s="86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4"/>
      <c r="B1027" s="86"/>
      <c r="C1027" s="86"/>
      <c r="D1027" s="86"/>
      <c r="E1027" s="86"/>
      <c r="F1027" s="86"/>
      <c r="G1027" s="86"/>
      <c r="H1027" s="62"/>
      <c r="I1027" s="62"/>
      <c r="J1027" s="62"/>
      <c r="K1027" s="62"/>
      <c r="L1027" s="62"/>
      <c r="M1027" s="64"/>
      <c r="N1027" s="86"/>
      <c r="O1027" s="86"/>
      <c r="P1027" s="86"/>
      <c r="Q1027" s="86"/>
      <c r="R1027" s="86"/>
      <c r="S1027" s="86"/>
      <c r="T1027" s="62"/>
      <c r="U1027" s="62"/>
      <c r="V1027" s="62"/>
      <c r="W1027" s="62"/>
      <c r="X1027" s="62"/>
      <c r="Y1027" s="64"/>
      <c r="Z1027" s="86"/>
      <c r="AA1027" s="86"/>
      <c r="AB1027" s="86"/>
      <c r="AC1027" s="86"/>
      <c r="AD1027" s="86"/>
      <c r="AE1027" s="86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86"/>
      <c r="C1028" s="86"/>
      <c r="D1028" s="86"/>
      <c r="E1028" s="86"/>
      <c r="F1028" s="86"/>
      <c r="G1028" s="86"/>
      <c r="H1028" s="62"/>
      <c r="I1028" s="62"/>
      <c r="J1028" s="62"/>
      <c r="K1028" s="62"/>
      <c r="L1028" s="62"/>
      <c r="M1028" s="62"/>
      <c r="N1028" s="86"/>
      <c r="O1028" s="86"/>
      <c r="P1028" s="86"/>
      <c r="Q1028" s="86"/>
      <c r="R1028" s="86"/>
      <c r="S1028" s="86"/>
      <c r="T1028" s="62"/>
      <c r="U1028" s="62"/>
      <c r="V1028" s="62"/>
      <c r="W1028" s="62"/>
      <c r="X1028" s="62"/>
      <c r="Y1028" s="62"/>
      <c r="Z1028" s="86"/>
      <c r="AA1028" s="86"/>
      <c r="AB1028" s="86"/>
      <c r="AC1028" s="86"/>
      <c r="AD1028" s="86"/>
      <c r="AE1028" s="86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ht="15.75" x14ac:dyDescent="0.25">
      <c r="A1029" s="62"/>
      <c r="B1029" s="86"/>
      <c r="C1029" s="86"/>
      <c r="D1029" s="86"/>
      <c r="E1029" s="86"/>
      <c r="F1029" s="86"/>
      <c r="G1029" s="86"/>
      <c r="H1029" s="62"/>
      <c r="I1029" s="86"/>
      <c r="J1029" s="77"/>
      <c r="K1029" s="62"/>
      <c r="L1029" s="62"/>
      <c r="M1029" s="62"/>
      <c r="N1029" s="86"/>
      <c r="O1029" s="86"/>
      <c r="P1029" s="86"/>
      <c r="Q1029" s="86"/>
      <c r="R1029" s="86"/>
      <c r="S1029" s="86"/>
      <c r="T1029" s="62"/>
      <c r="U1029" s="86"/>
      <c r="V1029" s="77"/>
      <c r="W1029" s="62"/>
      <c r="X1029" s="62"/>
      <c r="Y1029" s="62"/>
      <c r="Z1029" s="86"/>
      <c r="AA1029" s="86"/>
      <c r="AB1029" s="86"/>
      <c r="AC1029" s="86"/>
      <c r="AD1029" s="86"/>
      <c r="AE1029" s="86"/>
      <c r="AF1029" s="62"/>
      <c r="AG1029" s="86"/>
      <c r="AH1029" s="86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5"/>
      <c r="B1030" s="86"/>
      <c r="C1030" s="86"/>
      <c r="D1030" s="86"/>
      <c r="E1030" s="86"/>
      <c r="F1030" s="86"/>
      <c r="G1030" s="86"/>
      <c r="H1030" s="62"/>
      <c r="I1030" s="66"/>
      <c r="J1030" s="66"/>
      <c r="K1030" s="62"/>
      <c r="L1030" s="62"/>
      <c r="M1030" s="65"/>
      <c r="N1030" s="86"/>
      <c r="O1030" s="86"/>
      <c r="P1030" s="86"/>
      <c r="Q1030" s="86"/>
      <c r="R1030" s="86"/>
      <c r="S1030" s="86"/>
      <c r="T1030" s="62"/>
      <c r="U1030" s="66"/>
      <c r="V1030" s="66"/>
      <c r="W1030" s="62"/>
      <c r="X1030" s="62"/>
      <c r="Y1030" s="65"/>
      <c r="Z1030" s="86"/>
      <c r="AA1030" s="86"/>
      <c r="AB1030" s="86"/>
      <c r="AC1030" s="86"/>
      <c r="AD1030" s="86"/>
      <c r="AE1030" s="86"/>
      <c r="AF1030" s="62"/>
      <c r="AG1030" s="66"/>
      <c r="AH1030" s="66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86"/>
      <c r="C1031" s="86"/>
      <c r="D1031" s="86"/>
      <c r="E1031" s="86"/>
      <c r="F1031" s="86"/>
      <c r="G1031" s="86"/>
      <c r="H1031" s="62"/>
      <c r="I1031" s="62"/>
      <c r="J1031" s="62"/>
      <c r="K1031" s="62"/>
      <c r="L1031" s="62"/>
      <c r="M1031" s="62"/>
      <c r="N1031" s="86"/>
      <c r="O1031" s="86"/>
      <c r="P1031" s="86"/>
      <c r="Q1031" s="86"/>
      <c r="R1031" s="86"/>
      <c r="S1031" s="86"/>
      <c r="T1031" s="62"/>
      <c r="U1031" s="62"/>
      <c r="V1031" s="62"/>
      <c r="W1031" s="62"/>
      <c r="X1031" s="62"/>
      <c r="Y1031" s="62"/>
      <c r="Z1031" s="86"/>
      <c r="AA1031" s="86"/>
      <c r="AB1031" s="86"/>
      <c r="AC1031" s="86"/>
      <c r="AD1031" s="86"/>
      <c r="AE1031" s="86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6"/>
      <c r="D1032" s="117"/>
      <c r="E1032" s="117"/>
      <c r="F1032" s="86"/>
      <c r="G1032" s="86"/>
      <c r="H1032" s="62"/>
      <c r="I1032" s="117"/>
      <c r="J1032" s="117"/>
      <c r="K1032" s="116"/>
      <c r="L1032" s="62"/>
      <c r="M1032" s="62"/>
      <c r="N1032" s="66"/>
      <c r="O1032" s="86"/>
      <c r="P1032" s="117"/>
      <c r="Q1032" s="117"/>
      <c r="R1032" s="86"/>
      <c r="S1032" s="86"/>
      <c r="T1032" s="62"/>
      <c r="U1032" s="117"/>
      <c r="V1032" s="117"/>
      <c r="W1032" s="116"/>
      <c r="X1032" s="62"/>
      <c r="Y1032" s="62"/>
      <c r="Z1032" s="66"/>
      <c r="AA1032" s="86"/>
      <c r="AB1032" s="117"/>
      <c r="AC1032" s="117"/>
      <c r="AD1032" s="86"/>
      <c r="AE1032" s="86"/>
      <c r="AF1032" s="62"/>
      <c r="AG1032" s="117"/>
      <c r="AH1032" s="117"/>
      <c r="AI1032" s="116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86"/>
      <c r="C1033" s="86"/>
      <c r="D1033" s="87"/>
      <c r="E1033" s="88"/>
      <c r="F1033" s="89"/>
      <c r="G1033" s="89"/>
      <c r="H1033" s="62"/>
      <c r="I1033" s="85"/>
      <c r="J1033" s="85"/>
      <c r="K1033" s="116"/>
      <c r="L1033" s="62"/>
      <c r="M1033" s="62"/>
      <c r="N1033" s="86"/>
      <c r="O1033" s="86"/>
      <c r="P1033" s="87"/>
      <c r="Q1033" s="89"/>
      <c r="R1033" s="89"/>
      <c r="S1033" s="89"/>
      <c r="T1033" s="62"/>
      <c r="U1033" s="85"/>
      <c r="V1033" s="85"/>
      <c r="W1033" s="116"/>
      <c r="X1033" s="62"/>
      <c r="Y1033" s="62"/>
      <c r="Z1033" s="86"/>
      <c r="AA1033" s="86"/>
      <c r="AB1033" s="87"/>
      <c r="AC1033" s="88"/>
      <c r="AD1033" s="89"/>
      <c r="AE1033" s="89"/>
      <c r="AF1033" s="62"/>
      <c r="AG1033" s="85"/>
      <c r="AH1033" s="85"/>
      <c r="AI1033" s="116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8"/>
      <c r="C1034" s="86"/>
      <c r="D1034" s="60"/>
      <c r="E1034" s="60"/>
      <c r="F1034" s="60"/>
      <c r="G1034" s="60"/>
      <c r="H1034" s="61"/>
      <c r="I1034" s="61"/>
      <c r="J1034" s="61"/>
      <c r="K1034" s="61"/>
      <c r="L1034" s="62"/>
      <c r="M1034" s="62"/>
      <c r="N1034" s="68"/>
      <c r="O1034" s="86"/>
      <c r="P1034" s="60"/>
      <c r="Q1034" s="60"/>
      <c r="R1034" s="60"/>
      <c r="S1034" s="60"/>
      <c r="T1034" s="61"/>
      <c r="U1034" s="61"/>
      <c r="V1034" s="61"/>
      <c r="W1034" s="61"/>
      <c r="X1034" s="62"/>
      <c r="Y1034" s="62"/>
      <c r="Z1034" s="68"/>
      <c r="AA1034" s="86"/>
      <c r="AB1034" s="60"/>
      <c r="AC1034" s="60"/>
      <c r="AD1034" s="60"/>
      <c r="AE1034" s="60"/>
      <c r="AF1034" s="61"/>
      <c r="AG1034" s="61"/>
      <c r="AH1034" s="61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8"/>
      <c r="C1035" s="86"/>
      <c r="D1035" s="60"/>
      <c r="E1035" s="60"/>
      <c r="F1035" s="60"/>
      <c r="G1035" s="60"/>
      <c r="H1035" s="61"/>
      <c r="I1035" s="61"/>
      <c r="J1035" s="61"/>
      <c r="K1035" s="61"/>
      <c r="L1035" s="62"/>
      <c r="M1035" s="62"/>
      <c r="N1035" s="68"/>
      <c r="O1035" s="86"/>
      <c r="P1035" s="60"/>
      <c r="Q1035" s="60"/>
      <c r="R1035" s="60"/>
      <c r="S1035" s="60"/>
      <c r="T1035" s="61"/>
      <c r="U1035" s="61"/>
      <c r="V1035" s="61"/>
      <c r="W1035" s="61"/>
      <c r="X1035" s="62"/>
      <c r="Y1035" s="62"/>
      <c r="Z1035" s="68"/>
      <c r="AA1035" s="86"/>
      <c r="AB1035" s="60"/>
      <c r="AC1035" s="60"/>
      <c r="AD1035" s="60"/>
      <c r="AE1035" s="60"/>
      <c r="AF1035" s="61"/>
      <c r="AG1035" s="61"/>
      <c r="AH1035" s="61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8"/>
      <c r="C1036" s="86"/>
      <c r="D1036" s="60"/>
      <c r="E1036" s="60"/>
      <c r="F1036" s="60"/>
      <c r="G1036" s="60"/>
      <c r="H1036" s="61"/>
      <c r="I1036" s="61"/>
      <c r="J1036" s="61"/>
      <c r="K1036" s="61"/>
      <c r="L1036" s="62"/>
      <c r="M1036" s="62"/>
      <c r="N1036" s="68"/>
      <c r="O1036" s="86"/>
      <c r="P1036" s="60"/>
      <c r="Q1036" s="60"/>
      <c r="R1036" s="60"/>
      <c r="S1036" s="60"/>
      <c r="T1036" s="61"/>
      <c r="U1036" s="61"/>
      <c r="V1036" s="61"/>
      <c r="W1036" s="61"/>
      <c r="X1036" s="62"/>
      <c r="Y1036" s="62"/>
      <c r="Z1036" s="68"/>
      <c r="AA1036" s="86"/>
      <c r="AB1036" s="60"/>
      <c r="AC1036" s="60"/>
      <c r="AD1036" s="60"/>
      <c r="AE1036" s="60"/>
      <c r="AF1036" s="61"/>
      <c r="AG1036" s="61"/>
      <c r="AH1036" s="61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8"/>
      <c r="C1037" s="86"/>
      <c r="D1037" s="60"/>
      <c r="E1037" s="60"/>
      <c r="F1037" s="60"/>
      <c r="G1037" s="60"/>
      <c r="H1037" s="61"/>
      <c r="I1037" s="61"/>
      <c r="J1037" s="61"/>
      <c r="K1037" s="61"/>
      <c r="L1037" s="62"/>
      <c r="M1037" s="62"/>
      <c r="N1037" s="68"/>
      <c r="O1037" s="86"/>
      <c r="P1037" s="60"/>
      <c r="Q1037" s="60"/>
      <c r="R1037" s="60"/>
      <c r="S1037" s="60"/>
      <c r="T1037" s="61"/>
      <c r="U1037" s="61"/>
      <c r="V1037" s="61"/>
      <c r="W1037" s="61"/>
      <c r="X1037" s="62"/>
      <c r="Y1037" s="62"/>
      <c r="Z1037" s="68"/>
      <c r="AA1037" s="86"/>
      <c r="AB1037" s="60"/>
      <c r="AC1037" s="60"/>
      <c r="AD1037" s="60"/>
      <c r="AE1037" s="60"/>
      <c r="AF1037" s="61"/>
      <c r="AG1037" s="61"/>
      <c r="AH1037" s="61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8"/>
      <c r="C1038" s="86"/>
      <c r="D1038" s="60"/>
      <c r="E1038" s="60"/>
      <c r="F1038" s="60"/>
      <c r="G1038" s="60"/>
      <c r="H1038" s="61"/>
      <c r="I1038" s="61"/>
      <c r="J1038" s="61"/>
      <c r="K1038" s="61"/>
      <c r="L1038" s="62"/>
      <c r="M1038" s="62"/>
      <c r="N1038" s="68"/>
      <c r="O1038" s="86"/>
      <c r="P1038" s="60"/>
      <c r="Q1038" s="60"/>
      <c r="R1038" s="60"/>
      <c r="S1038" s="60"/>
      <c r="T1038" s="61"/>
      <c r="U1038" s="61"/>
      <c r="V1038" s="61"/>
      <c r="W1038" s="61"/>
      <c r="X1038" s="62"/>
      <c r="Y1038" s="62"/>
      <c r="Z1038" s="68"/>
      <c r="AA1038" s="86"/>
      <c r="AB1038" s="60"/>
      <c r="AC1038" s="60"/>
      <c r="AD1038" s="60"/>
      <c r="AE1038" s="60"/>
      <c r="AF1038" s="61"/>
      <c r="AG1038" s="61"/>
      <c r="AH1038" s="61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8"/>
      <c r="C1039" s="86"/>
      <c r="D1039" s="60"/>
      <c r="E1039" s="60"/>
      <c r="F1039" s="60"/>
      <c r="G1039" s="60"/>
      <c r="H1039" s="61"/>
      <c r="I1039" s="61"/>
      <c r="J1039" s="61"/>
      <c r="K1039" s="61"/>
      <c r="L1039" s="62"/>
      <c r="M1039" s="62"/>
      <c r="N1039" s="68"/>
      <c r="O1039" s="86"/>
      <c r="P1039" s="60"/>
      <c r="Q1039" s="60"/>
      <c r="R1039" s="60"/>
      <c r="S1039" s="60"/>
      <c r="T1039" s="61"/>
      <c r="U1039" s="61"/>
      <c r="V1039" s="62"/>
      <c r="W1039" s="61"/>
      <c r="X1039" s="62"/>
      <c r="Y1039" s="62"/>
      <c r="Z1039" s="68"/>
      <c r="AA1039" s="86"/>
      <c r="AB1039" s="60"/>
      <c r="AC1039" s="60"/>
      <c r="AD1039" s="60"/>
      <c r="AE1039" s="60"/>
      <c r="AF1039" s="61"/>
      <c r="AG1039" s="61"/>
      <c r="AH1039" s="61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8"/>
      <c r="C1040" s="86"/>
      <c r="D1040" s="60"/>
      <c r="E1040" s="60"/>
      <c r="F1040" s="60"/>
      <c r="G1040" s="60"/>
      <c r="H1040" s="61"/>
      <c r="I1040" s="61"/>
      <c r="J1040" s="61"/>
      <c r="K1040" s="61"/>
      <c r="L1040" s="62"/>
      <c r="M1040" s="62"/>
      <c r="N1040" s="68"/>
      <c r="O1040" s="66"/>
      <c r="P1040" s="60"/>
      <c r="Q1040" s="60"/>
      <c r="R1040" s="60"/>
      <c r="S1040" s="60"/>
      <c r="T1040" s="61"/>
      <c r="U1040" s="61"/>
      <c r="V1040" s="61"/>
      <c r="W1040" s="61"/>
      <c r="X1040" s="62"/>
      <c r="Y1040" s="62"/>
      <c r="Z1040" s="68"/>
      <c r="AA1040" s="86"/>
      <c r="AB1040" s="60"/>
      <c r="AC1040" s="60"/>
      <c r="AD1040" s="60"/>
      <c r="AE1040" s="60"/>
      <c r="AF1040" s="61"/>
      <c r="AG1040" s="61"/>
      <c r="AH1040" s="61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8"/>
      <c r="C1041" s="86"/>
      <c r="D1041" s="60"/>
      <c r="E1041" s="60"/>
      <c r="F1041" s="60"/>
      <c r="G1041" s="60"/>
      <c r="H1041" s="61"/>
      <c r="I1041" s="61"/>
      <c r="J1041" s="61"/>
      <c r="K1041" s="61"/>
      <c r="L1041" s="62"/>
      <c r="M1041" s="62"/>
      <c r="N1041" s="68"/>
      <c r="O1041" s="86"/>
      <c r="P1041" s="60"/>
      <c r="Q1041" s="60"/>
      <c r="R1041" s="60"/>
      <c r="S1041" s="60"/>
      <c r="T1041" s="61"/>
      <c r="U1041" s="61"/>
      <c r="V1041" s="61"/>
      <c r="W1041" s="61"/>
      <c r="X1041" s="62"/>
      <c r="Y1041" s="62"/>
      <c r="Z1041" s="68"/>
      <c r="AA1041" s="86"/>
      <c r="AB1041" s="60"/>
      <c r="AC1041" s="60"/>
      <c r="AD1041" s="60"/>
      <c r="AE1041" s="60"/>
      <c r="AF1041" s="61"/>
      <c r="AG1041" s="61"/>
      <c r="AH1041" s="61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8"/>
      <c r="C1042" s="86"/>
      <c r="D1042" s="60"/>
      <c r="E1042" s="60"/>
      <c r="F1042" s="60"/>
      <c r="G1042" s="60"/>
      <c r="H1042" s="61"/>
      <c r="I1042" s="61"/>
      <c r="J1042" s="61"/>
      <c r="K1042" s="61"/>
      <c r="L1042" s="62"/>
      <c r="M1042" s="62"/>
      <c r="N1042" s="68"/>
      <c r="O1042" s="86"/>
      <c r="P1042" s="60"/>
      <c r="Q1042" s="60"/>
      <c r="R1042" s="60"/>
      <c r="S1042" s="60"/>
      <c r="T1042" s="61"/>
      <c r="U1042" s="61"/>
      <c r="V1042" s="61"/>
      <c r="W1042" s="61"/>
      <c r="X1042" s="62"/>
      <c r="Y1042" s="62"/>
      <c r="Z1042" s="68"/>
      <c r="AA1042" s="86"/>
      <c r="AB1042" s="60"/>
      <c r="AC1042" s="60"/>
      <c r="AD1042" s="60"/>
      <c r="AE1042" s="60"/>
      <c r="AF1042" s="61"/>
      <c r="AG1042" s="61"/>
      <c r="AH1042" s="61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8"/>
      <c r="C1043" s="86"/>
      <c r="D1043" s="60"/>
      <c r="E1043" s="60"/>
      <c r="F1043" s="60"/>
      <c r="G1043" s="60"/>
      <c r="H1043" s="61"/>
      <c r="I1043" s="61"/>
      <c r="J1043" s="61"/>
      <c r="K1043" s="61"/>
      <c r="L1043" s="62"/>
      <c r="M1043" s="62"/>
      <c r="N1043" s="68"/>
      <c r="O1043" s="86"/>
      <c r="P1043" s="60"/>
      <c r="Q1043" s="60"/>
      <c r="R1043" s="60"/>
      <c r="S1043" s="60"/>
      <c r="T1043" s="61"/>
      <c r="U1043" s="61"/>
      <c r="V1043" s="61"/>
      <c r="W1043" s="61"/>
      <c r="X1043" s="62"/>
      <c r="Y1043" s="62"/>
      <c r="Z1043" s="68"/>
      <c r="AA1043" s="86"/>
      <c r="AB1043" s="60"/>
      <c r="AC1043" s="60"/>
      <c r="AD1043" s="60"/>
      <c r="AE1043" s="60"/>
      <c r="AF1043" s="61"/>
      <c r="AG1043" s="61"/>
      <c r="AH1043" s="61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68"/>
      <c r="C1044" s="86"/>
      <c r="D1044" s="60"/>
      <c r="E1044" s="60"/>
      <c r="F1044" s="60"/>
      <c r="G1044" s="60"/>
      <c r="H1044" s="61"/>
      <c r="I1044" s="61"/>
      <c r="J1044" s="61"/>
      <c r="K1044" s="61"/>
      <c r="L1044" s="62"/>
      <c r="M1044" s="62"/>
      <c r="N1044" s="68"/>
      <c r="O1044" s="86"/>
      <c r="P1044" s="60"/>
      <c r="Q1044" s="60"/>
      <c r="R1044" s="60"/>
      <c r="S1044" s="60"/>
      <c r="T1044" s="61"/>
      <c r="U1044" s="61"/>
      <c r="V1044" s="61"/>
      <c r="W1044" s="61"/>
      <c r="X1044" s="62"/>
      <c r="Y1044" s="62"/>
      <c r="Z1044" s="68"/>
      <c r="AA1044" s="86"/>
      <c r="AB1044" s="60"/>
      <c r="AC1044" s="60"/>
      <c r="AD1044" s="60"/>
      <c r="AE1044" s="60"/>
      <c r="AF1044" s="61"/>
      <c r="AG1044" s="61"/>
      <c r="AH1044" s="61"/>
      <c r="AI1044" s="61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68"/>
      <c r="C1045" s="86"/>
      <c r="D1045" s="60"/>
      <c r="E1045" s="60"/>
      <c r="F1045" s="60"/>
      <c r="G1045" s="60"/>
      <c r="H1045" s="61"/>
      <c r="I1045" s="61"/>
      <c r="J1045" s="62"/>
      <c r="K1045" s="61"/>
      <c r="L1045" s="62"/>
      <c r="M1045" s="62"/>
      <c r="N1045" s="68"/>
      <c r="O1045" s="86"/>
      <c r="P1045" s="60"/>
      <c r="Q1045" s="60"/>
      <c r="R1045" s="60"/>
      <c r="S1045" s="60"/>
      <c r="T1045" s="61"/>
      <c r="U1045" s="61"/>
      <c r="V1045" s="61"/>
      <c r="W1045" s="61"/>
      <c r="X1045" s="62"/>
      <c r="Y1045" s="62"/>
      <c r="Z1045" s="68"/>
      <c r="AA1045" s="66"/>
      <c r="AB1045" s="60"/>
      <c r="AC1045" s="60"/>
      <c r="AD1045" s="60"/>
      <c r="AE1045" s="60"/>
      <c r="AF1045" s="61"/>
      <c r="AG1045" s="61"/>
      <c r="AH1045" s="62"/>
      <c r="AI1045" s="6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8"/>
      <c r="C1046" s="86"/>
      <c r="D1046" s="60"/>
      <c r="E1046" s="60"/>
      <c r="F1046" s="60"/>
      <c r="G1046" s="60"/>
      <c r="H1046" s="61"/>
      <c r="I1046" s="61"/>
      <c r="J1046" s="61"/>
      <c r="K1046" s="61"/>
      <c r="L1046" s="62"/>
      <c r="M1046" s="62"/>
      <c r="N1046" s="68"/>
      <c r="O1046" s="86"/>
      <c r="P1046" s="60"/>
      <c r="Q1046" s="60"/>
      <c r="R1046" s="60"/>
      <c r="S1046" s="60"/>
      <c r="T1046" s="61"/>
      <c r="U1046" s="61"/>
      <c r="V1046" s="61"/>
      <c r="W1046" s="61"/>
      <c r="X1046" s="62"/>
      <c r="Y1046" s="62"/>
      <c r="Z1046" s="68"/>
      <c r="AA1046" s="86"/>
      <c r="AB1046" s="60"/>
      <c r="AC1046" s="60"/>
      <c r="AD1046" s="60"/>
      <c r="AE1046" s="60"/>
      <c r="AF1046" s="61"/>
      <c r="AG1046" s="61"/>
      <c r="AH1046" s="61"/>
      <c r="AI1046" s="61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68"/>
      <c r="C1047" s="86"/>
      <c r="D1047" s="60"/>
      <c r="E1047" s="60"/>
      <c r="F1047" s="60"/>
      <c r="G1047" s="60"/>
      <c r="H1047" s="61"/>
      <c r="I1047" s="61"/>
      <c r="J1047" s="61"/>
      <c r="K1047" s="61"/>
      <c r="L1047" s="62"/>
      <c r="M1047" s="62"/>
      <c r="N1047" s="68"/>
      <c r="O1047" s="86"/>
      <c r="P1047" s="60"/>
      <c r="Q1047" s="60"/>
      <c r="R1047" s="60"/>
      <c r="S1047" s="60"/>
      <c r="T1047" s="61"/>
      <c r="U1047" s="61"/>
      <c r="V1047" s="61"/>
      <c r="W1047" s="61"/>
      <c r="X1047" s="62"/>
      <c r="Y1047" s="62"/>
      <c r="Z1047" s="68"/>
      <c r="AA1047" s="86"/>
      <c r="AB1047" s="60"/>
      <c r="AC1047" s="60"/>
      <c r="AD1047" s="60"/>
      <c r="AE1047" s="60"/>
      <c r="AF1047" s="61"/>
      <c r="AG1047" s="61"/>
      <c r="AH1047" s="61"/>
      <c r="AI1047" s="61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68"/>
      <c r="C1048" s="86"/>
      <c r="D1048" s="60"/>
      <c r="E1048" s="60"/>
      <c r="F1048" s="60"/>
      <c r="G1048" s="60"/>
      <c r="H1048" s="61"/>
      <c r="I1048" s="61"/>
      <c r="J1048" s="61"/>
      <c r="K1048" s="61"/>
      <c r="L1048" s="62"/>
      <c r="M1048" s="62"/>
      <c r="N1048" s="68"/>
      <c r="O1048" s="86"/>
      <c r="P1048" s="60"/>
      <c r="Q1048" s="60"/>
      <c r="R1048" s="60"/>
      <c r="S1048" s="60"/>
      <c r="T1048" s="61"/>
      <c r="U1048" s="61"/>
      <c r="V1048" s="61"/>
      <c r="W1048" s="61"/>
      <c r="X1048" s="62"/>
      <c r="Y1048" s="62"/>
      <c r="Z1048" s="68"/>
      <c r="AA1048" s="86"/>
      <c r="AB1048" s="60"/>
      <c r="AC1048" s="60"/>
      <c r="AD1048" s="60"/>
      <c r="AE1048" s="60"/>
      <c r="AF1048" s="61"/>
      <c r="AG1048" s="61"/>
      <c r="AH1048" s="61"/>
      <c r="AI1048" s="61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68"/>
      <c r="C1049" s="86"/>
      <c r="D1049" s="60"/>
      <c r="E1049" s="60"/>
      <c r="F1049" s="60"/>
      <c r="G1049" s="60"/>
      <c r="H1049" s="61"/>
      <c r="I1049" s="61"/>
      <c r="J1049" s="61"/>
      <c r="K1049" s="61"/>
      <c r="L1049" s="62"/>
      <c r="M1049" s="62"/>
      <c r="N1049" s="68"/>
      <c r="O1049" s="86"/>
      <c r="P1049" s="60"/>
      <c r="Q1049" s="60"/>
      <c r="R1049" s="60"/>
      <c r="S1049" s="60"/>
      <c r="T1049" s="61"/>
      <c r="U1049" s="61"/>
      <c r="V1049" s="61"/>
      <c r="W1049" s="61"/>
      <c r="X1049" s="62"/>
      <c r="Y1049" s="62"/>
      <c r="Z1049" s="68"/>
      <c r="AA1049" s="86"/>
      <c r="AB1049" s="60"/>
      <c r="AC1049" s="60"/>
      <c r="AD1049" s="60"/>
      <c r="AE1049" s="60"/>
      <c r="AF1049" s="61"/>
      <c r="AG1049" s="61"/>
      <c r="AH1049" s="61"/>
      <c r="AI1049" s="61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2"/>
      <c r="B1050" s="68"/>
      <c r="C1050" s="86"/>
      <c r="D1050" s="60"/>
      <c r="E1050" s="60"/>
      <c r="F1050" s="60"/>
      <c r="G1050" s="60"/>
      <c r="H1050" s="61"/>
      <c r="I1050" s="61"/>
      <c r="J1050" s="61"/>
      <c r="K1050" s="61"/>
      <c r="L1050" s="62"/>
      <c r="M1050" s="62"/>
      <c r="N1050" s="68"/>
      <c r="O1050" s="62"/>
      <c r="P1050" s="60"/>
      <c r="Q1050" s="60"/>
      <c r="R1050" s="60"/>
      <c r="S1050" s="60"/>
      <c r="T1050" s="61"/>
      <c r="U1050" s="61"/>
      <c r="V1050" s="61"/>
      <c r="W1050" s="61"/>
      <c r="X1050" s="62"/>
      <c r="Y1050" s="62"/>
      <c r="Z1050" s="68"/>
      <c r="AA1050" s="86"/>
      <c r="AB1050" s="60"/>
      <c r="AC1050" s="60"/>
      <c r="AD1050" s="60"/>
      <c r="AE1050" s="60"/>
      <c r="AF1050" s="61"/>
      <c r="AG1050" s="61"/>
      <c r="AH1050" s="61"/>
      <c r="AI1050" s="61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68"/>
      <c r="C1051" s="86"/>
      <c r="D1051" s="60"/>
      <c r="E1051" s="60"/>
      <c r="F1051" s="60"/>
      <c r="G1051" s="60"/>
      <c r="H1051" s="61"/>
      <c r="I1051" s="61"/>
      <c r="J1051" s="61"/>
      <c r="K1051" s="61"/>
      <c r="L1051" s="62"/>
      <c r="M1051" s="62"/>
      <c r="N1051" s="68"/>
      <c r="O1051" s="86"/>
      <c r="P1051" s="60"/>
      <c r="Q1051" s="60"/>
      <c r="R1051" s="60"/>
      <c r="S1051" s="60"/>
      <c r="T1051" s="61"/>
      <c r="U1051" s="61"/>
      <c r="V1051" s="61"/>
      <c r="W1051" s="61"/>
      <c r="X1051" s="62"/>
      <c r="Y1051" s="62"/>
      <c r="Z1051" s="68"/>
      <c r="AA1051" s="86"/>
      <c r="AB1051" s="60"/>
      <c r="AC1051" s="60"/>
      <c r="AD1051" s="60"/>
      <c r="AE1051" s="60"/>
      <c r="AF1051" s="61"/>
      <c r="AG1051" s="61"/>
      <c r="AH1051" s="61"/>
      <c r="AI1051" s="61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x14ac:dyDescent="0.25">
      <c r="A1052" s="62"/>
      <c r="B1052" s="68"/>
      <c r="C1052" s="86"/>
      <c r="D1052" s="60"/>
      <c r="E1052" s="60"/>
      <c r="F1052" s="60"/>
      <c r="G1052" s="60"/>
      <c r="H1052" s="61"/>
      <c r="I1052" s="61"/>
      <c r="J1052" s="61"/>
      <c r="K1052" s="61"/>
      <c r="L1052" s="62"/>
      <c r="M1052" s="62"/>
      <c r="N1052" s="68"/>
      <c r="O1052" s="86"/>
      <c r="P1052" s="60"/>
      <c r="Q1052" s="60"/>
      <c r="R1052" s="60"/>
      <c r="S1052" s="60"/>
      <c r="T1052" s="61"/>
      <c r="U1052" s="61"/>
      <c r="V1052" s="61"/>
      <c r="W1052" s="61"/>
      <c r="X1052" s="62"/>
      <c r="Y1052" s="62"/>
      <c r="Z1052" s="68"/>
      <c r="AA1052" s="62"/>
      <c r="AB1052" s="60"/>
      <c r="AC1052" s="60"/>
      <c r="AD1052" s="60"/>
      <c r="AE1052" s="60"/>
      <c r="AF1052" s="61"/>
      <c r="AG1052" s="61"/>
      <c r="AH1052" s="61"/>
      <c r="AI1052" s="61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2"/>
      <c r="B1053" s="68"/>
      <c r="C1053" s="86"/>
      <c r="D1053" s="60"/>
      <c r="E1053" s="60"/>
      <c r="F1053" s="60"/>
      <c r="G1053" s="60"/>
      <c r="H1053" s="61"/>
      <c r="I1053" s="61"/>
      <c r="J1053" s="61"/>
      <c r="K1053" s="61"/>
      <c r="L1053" s="62"/>
      <c r="M1053" s="62"/>
      <c r="N1053" s="68"/>
      <c r="O1053" s="86"/>
      <c r="P1053" s="60"/>
      <c r="Q1053" s="60"/>
      <c r="R1053" s="60"/>
      <c r="S1053" s="60"/>
      <c r="T1053" s="61"/>
      <c r="U1053" s="61"/>
      <c r="V1053" s="61"/>
      <c r="W1053" s="61"/>
      <c r="X1053" s="62"/>
      <c r="Y1053" s="62"/>
      <c r="Z1053" s="68"/>
      <c r="AA1053" s="86"/>
      <c r="AB1053" s="60"/>
      <c r="AC1053" s="60"/>
      <c r="AD1053" s="60"/>
      <c r="AE1053" s="60"/>
      <c r="AF1053" s="61"/>
      <c r="AG1053" s="61"/>
      <c r="AH1053" s="61"/>
      <c r="AI1053" s="61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68"/>
      <c r="C1054" s="66"/>
      <c r="D1054" s="60"/>
      <c r="E1054" s="60"/>
      <c r="F1054" s="60"/>
      <c r="G1054" s="60"/>
      <c r="H1054" s="62"/>
      <c r="I1054" s="62"/>
      <c r="J1054" s="62"/>
      <c r="K1054" s="61"/>
      <c r="L1054" s="62"/>
      <c r="M1054" s="62"/>
      <c r="N1054" s="68"/>
      <c r="O1054" s="86"/>
      <c r="P1054" s="69"/>
      <c r="Q1054" s="86"/>
      <c r="R1054" s="86"/>
      <c r="S1054" s="60"/>
      <c r="T1054" s="62"/>
      <c r="U1054" s="62"/>
      <c r="V1054" s="62"/>
      <c r="W1054" s="61"/>
      <c r="X1054" s="62"/>
      <c r="Y1054" s="62"/>
      <c r="Z1054" s="68"/>
      <c r="AA1054" s="62"/>
      <c r="AB1054" s="60"/>
      <c r="AC1054" s="60"/>
      <c r="AD1054" s="60"/>
      <c r="AE1054" s="60"/>
      <c r="AF1054" s="62"/>
      <c r="AG1054" s="62"/>
      <c r="AH1054" s="62"/>
      <c r="AI1054" s="61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8"/>
      <c r="C1055" s="86"/>
      <c r="D1055" s="60"/>
      <c r="E1055" s="60"/>
      <c r="F1055" s="60"/>
      <c r="G1055" s="60"/>
      <c r="H1055" s="62"/>
      <c r="I1055" s="62"/>
      <c r="J1055" s="62"/>
      <c r="K1055" s="61"/>
      <c r="L1055" s="62"/>
      <c r="M1055" s="62"/>
      <c r="N1055" s="68"/>
      <c r="O1055" s="86"/>
      <c r="P1055" s="70"/>
      <c r="Q1055" s="86"/>
      <c r="R1055" s="86"/>
      <c r="S1055" s="60"/>
      <c r="T1055" s="62"/>
      <c r="U1055" s="62"/>
      <c r="V1055" s="62"/>
      <c r="W1055" s="61"/>
      <c r="X1055" s="62"/>
      <c r="Y1055" s="62"/>
      <c r="Z1055" s="68"/>
      <c r="AA1055" s="86"/>
      <c r="AB1055" s="60"/>
      <c r="AC1055" s="60"/>
      <c r="AD1055" s="60"/>
      <c r="AE1055" s="60"/>
      <c r="AF1055" s="62"/>
      <c r="AG1055" s="62"/>
      <c r="AH1055" s="62"/>
      <c r="AI1055" s="6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68"/>
      <c r="C1056" s="86"/>
      <c r="D1056" s="60"/>
      <c r="E1056" s="60"/>
      <c r="F1056" s="60"/>
      <c r="G1056" s="60"/>
      <c r="H1056" s="62"/>
      <c r="I1056" s="62"/>
      <c r="J1056" s="61"/>
      <c r="K1056" s="61"/>
      <c r="L1056" s="62"/>
      <c r="M1056" s="62"/>
      <c r="N1056" s="68"/>
      <c r="O1056" s="86"/>
      <c r="P1056" s="71"/>
      <c r="Q1056" s="62"/>
      <c r="R1056" s="62"/>
      <c r="S1056" s="60"/>
      <c r="T1056" s="62"/>
      <c r="U1056" s="62"/>
      <c r="V1056" s="62"/>
      <c r="W1056" s="61"/>
      <c r="X1056" s="62"/>
      <c r="Y1056" s="62"/>
      <c r="Z1056" s="68"/>
      <c r="AA1056" s="86"/>
      <c r="AB1056" s="60"/>
      <c r="AC1056" s="60"/>
      <c r="AD1056" s="60"/>
      <c r="AE1056" s="60"/>
      <c r="AF1056" s="62"/>
      <c r="AG1056" s="62"/>
      <c r="AH1056" s="61"/>
      <c r="AI1056" s="6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86"/>
      <c r="D1057" s="60"/>
      <c r="E1057" s="60"/>
      <c r="F1057" s="60"/>
      <c r="G1057" s="60"/>
      <c r="H1057" s="62"/>
      <c r="I1057" s="62"/>
      <c r="J1057" s="62"/>
      <c r="K1057" s="61"/>
      <c r="L1057" s="62"/>
      <c r="M1057" s="62"/>
      <c r="N1057" s="68"/>
      <c r="O1057" s="86"/>
      <c r="P1057" s="71"/>
      <c r="Q1057" s="86"/>
      <c r="R1057" s="86"/>
      <c r="S1057" s="60"/>
      <c r="T1057" s="62"/>
      <c r="U1057" s="62"/>
      <c r="V1057" s="62"/>
      <c r="W1057" s="61"/>
      <c r="X1057" s="62"/>
      <c r="Y1057" s="62"/>
      <c r="Z1057" s="68"/>
      <c r="AA1057" s="86"/>
      <c r="AB1057" s="60"/>
      <c r="AC1057" s="60"/>
      <c r="AD1057" s="60"/>
      <c r="AE1057" s="60"/>
      <c r="AF1057" s="62"/>
      <c r="AG1057" s="62"/>
      <c r="AH1057" s="62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86"/>
      <c r="D1058" s="60"/>
      <c r="E1058" s="60"/>
      <c r="F1058" s="60"/>
      <c r="G1058" s="60"/>
      <c r="H1058" s="62"/>
      <c r="I1058" s="62"/>
      <c r="J1058" s="62"/>
      <c r="K1058" s="61"/>
      <c r="L1058" s="62"/>
      <c r="M1058" s="62"/>
      <c r="N1058" s="68"/>
      <c r="O1058" s="86"/>
      <c r="P1058" s="71"/>
      <c r="Q1058" s="86"/>
      <c r="R1058" s="86"/>
      <c r="S1058" s="60"/>
      <c r="T1058" s="62"/>
      <c r="U1058" s="62"/>
      <c r="V1058" s="62"/>
      <c r="W1058" s="61"/>
      <c r="X1058" s="62"/>
      <c r="Y1058" s="62"/>
      <c r="Z1058" s="68"/>
      <c r="AA1058" s="86"/>
      <c r="AB1058" s="60"/>
      <c r="AC1058" s="60"/>
      <c r="AD1058" s="60"/>
      <c r="AE1058" s="60"/>
      <c r="AF1058" s="62"/>
      <c r="AG1058" s="62"/>
      <c r="AH1058" s="62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86"/>
      <c r="D1059" s="60"/>
      <c r="E1059" s="60"/>
      <c r="F1059" s="60"/>
      <c r="G1059" s="60"/>
      <c r="H1059" s="62"/>
      <c r="I1059" s="62"/>
      <c r="J1059" s="62"/>
      <c r="K1059" s="61"/>
      <c r="L1059" s="62"/>
      <c r="M1059" s="62"/>
      <c r="N1059" s="68"/>
      <c r="O1059" s="86"/>
      <c r="P1059" s="71"/>
      <c r="Q1059" s="86"/>
      <c r="R1059" s="86"/>
      <c r="S1059" s="60"/>
      <c r="T1059" s="62"/>
      <c r="U1059" s="62"/>
      <c r="V1059" s="62"/>
      <c r="W1059" s="61"/>
      <c r="X1059" s="62"/>
      <c r="Y1059" s="62"/>
      <c r="Z1059" s="68"/>
      <c r="AA1059" s="86"/>
      <c r="AB1059" s="60"/>
      <c r="AC1059" s="60"/>
      <c r="AD1059" s="60"/>
      <c r="AE1059" s="60"/>
      <c r="AF1059" s="62"/>
      <c r="AG1059" s="62"/>
      <c r="AH1059" s="62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86"/>
      <c r="D1060" s="60"/>
      <c r="E1060" s="60"/>
      <c r="F1060" s="60"/>
      <c r="G1060" s="60"/>
      <c r="H1060" s="62"/>
      <c r="I1060" s="62"/>
      <c r="J1060" s="62"/>
      <c r="K1060" s="61"/>
      <c r="L1060" s="62"/>
      <c r="M1060" s="62"/>
      <c r="N1060" s="68"/>
      <c r="O1060" s="86"/>
      <c r="P1060" s="71"/>
      <c r="Q1060" s="86"/>
      <c r="R1060" s="86"/>
      <c r="S1060" s="60"/>
      <c r="T1060" s="62"/>
      <c r="U1060" s="62"/>
      <c r="V1060" s="62"/>
      <c r="W1060" s="61"/>
      <c r="X1060" s="62"/>
      <c r="Y1060" s="62"/>
      <c r="Z1060" s="68"/>
      <c r="AA1060" s="86"/>
      <c r="AB1060" s="60"/>
      <c r="AC1060" s="60"/>
      <c r="AD1060" s="60"/>
      <c r="AE1060" s="60"/>
      <c r="AF1060" s="62"/>
      <c r="AG1060" s="62"/>
      <c r="AH1060" s="62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86"/>
      <c r="D1061" s="60"/>
      <c r="E1061" s="60"/>
      <c r="F1061" s="60"/>
      <c r="G1061" s="60"/>
      <c r="H1061" s="62"/>
      <c r="I1061" s="62"/>
      <c r="J1061" s="62"/>
      <c r="K1061" s="61"/>
      <c r="L1061" s="62"/>
      <c r="M1061" s="62"/>
      <c r="N1061" s="68"/>
      <c r="O1061" s="62"/>
      <c r="P1061" s="71"/>
      <c r="Q1061" s="86"/>
      <c r="R1061" s="86"/>
      <c r="S1061" s="60"/>
      <c r="T1061" s="62"/>
      <c r="U1061" s="62"/>
      <c r="V1061" s="62"/>
      <c r="W1061" s="61"/>
      <c r="X1061" s="62"/>
      <c r="Y1061" s="62"/>
      <c r="Z1061" s="68"/>
      <c r="AA1061" s="86"/>
      <c r="AB1061" s="60"/>
      <c r="AC1061" s="60"/>
      <c r="AD1061" s="60"/>
      <c r="AE1061" s="60"/>
      <c r="AF1061" s="62"/>
      <c r="AG1061" s="62"/>
      <c r="AH1061" s="62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86"/>
      <c r="D1062" s="60"/>
      <c r="E1062" s="60"/>
      <c r="F1062" s="60"/>
      <c r="G1062" s="60"/>
      <c r="H1062" s="62"/>
      <c r="I1062" s="62"/>
      <c r="J1062" s="62"/>
      <c r="K1062" s="61"/>
      <c r="L1062" s="62"/>
      <c r="M1062" s="62"/>
      <c r="N1062" s="68"/>
      <c r="O1062" s="86"/>
      <c r="P1062" s="71"/>
      <c r="Q1062" s="86"/>
      <c r="R1062" s="86"/>
      <c r="S1062" s="60"/>
      <c r="T1062" s="62"/>
      <c r="U1062" s="62"/>
      <c r="V1062" s="62"/>
      <c r="W1062" s="61"/>
      <c r="X1062" s="62"/>
      <c r="Y1062" s="62"/>
      <c r="Z1062" s="68"/>
      <c r="AA1062" s="86"/>
      <c r="AB1062" s="60"/>
      <c r="AC1062" s="60"/>
      <c r="AD1062" s="60"/>
      <c r="AE1062" s="60"/>
      <c r="AF1062" s="62"/>
      <c r="AG1062" s="62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86"/>
      <c r="D1063" s="60"/>
      <c r="E1063" s="60"/>
      <c r="F1063" s="60"/>
      <c r="G1063" s="60"/>
      <c r="H1063" s="62"/>
      <c r="I1063" s="62"/>
      <c r="J1063" s="62"/>
      <c r="K1063" s="61"/>
      <c r="L1063" s="62"/>
      <c r="M1063" s="62"/>
      <c r="N1063" s="68"/>
      <c r="O1063" s="86"/>
      <c r="P1063" s="71"/>
      <c r="Q1063" s="86"/>
      <c r="R1063" s="86"/>
      <c r="S1063" s="60"/>
      <c r="T1063" s="62"/>
      <c r="U1063" s="62"/>
      <c r="V1063" s="62"/>
      <c r="W1063" s="61"/>
      <c r="X1063" s="62"/>
      <c r="Y1063" s="62"/>
      <c r="Z1063" s="68"/>
      <c r="AA1063" s="86"/>
      <c r="AB1063" s="60"/>
      <c r="AC1063" s="60"/>
      <c r="AD1063" s="60"/>
      <c r="AE1063" s="60"/>
      <c r="AF1063" s="62"/>
      <c r="AG1063" s="62"/>
      <c r="AH1063" s="62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86"/>
      <c r="D1064" s="60"/>
      <c r="E1064" s="60"/>
      <c r="F1064" s="60"/>
      <c r="G1064" s="60"/>
      <c r="H1064" s="62"/>
      <c r="I1064" s="62"/>
      <c r="J1064" s="62"/>
      <c r="K1064" s="61"/>
      <c r="L1064" s="62"/>
      <c r="M1064" s="62"/>
      <c r="N1064" s="68"/>
      <c r="O1064" s="62"/>
      <c r="P1064" s="71"/>
      <c r="Q1064" s="86"/>
      <c r="R1064" s="86"/>
      <c r="S1064" s="60"/>
      <c r="T1064" s="62"/>
      <c r="U1064" s="62"/>
      <c r="V1064" s="62"/>
      <c r="W1064" s="61"/>
      <c r="X1064" s="62"/>
      <c r="Y1064" s="62"/>
      <c r="Z1064" s="68"/>
      <c r="AA1064" s="62"/>
      <c r="AB1064" s="60"/>
      <c r="AC1064" s="60"/>
      <c r="AD1064" s="60"/>
      <c r="AE1064" s="60"/>
      <c r="AF1064" s="62"/>
      <c r="AG1064" s="62"/>
      <c r="AH1064" s="62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86"/>
      <c r="D1065" s="60"/>
      <c r="E1065" s="60"/>
      <c r="F1065" s="60"/>
      <c r="G1065" s="60"/>
      <c r="H1065" s="62"/>
      <c r="I1065" s="62"/>
      <c r="J1065" s="62"/>
      <c r="K1065" s="61"/>
      <c r="L1065" s="62"/>
      <c r="M1065" s="62"/>
      <c r="N1065" s="68"/>
      <c r="O1065" s="86"/>
      <c r="P1065" s="71"/>
      <c r="Q1065" s="86"/>
      <c r="R1065" s="86"/>
      <c r="S1065" s="60"/>
      <c r="T1065" s="62"/>
      <c r="U1065" s="62"/>
      <c r="V1065" s="62"/>
      <c r="W1065" s="61"/>
      <c r="X1065" s="62"/>
      <c r="Y1065" s="62"/>
      <c r="Z1065" s="68"/>
      <c r="AA1065" s="86"/>
      <c r="AB1065" s="60"/>
      <c r="AC1065" s="60"/>
      <c r="AD1065" s="60"/>
      <c r="AE1065" s="60"/>
      <c r="AF1065" s="62"/>
      <c r="AG1065" s="62"/>
      <c r="AH1065" s="62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86"/>
      <c r="D1066" s="60"/>
      <c r="E1066" s="60"/>
      <c r="F1066" s="60"/>
      <c r="G1066" s="60"/>
      <c r="H1066" s="62"/>
      <c r="I1066" s="62"/>
      <c r="J1066" s="62"/>
      <c r="K1066" s="61"/>
      <c r="L1066" s="62"/>
      <c r="M1066" s="62"/>
      <c r="N1066" s="68"/>
      <c r="O1066" s="86"/>
      <c r="P1066" s="71"/>
      <c r="Q1066" s="86"/>
      <c r="R1066" s="86"/>
      <c r="S1066" s="60"/>
      <c r="T1066" s="62"/>
      <c r="U1066" s="62"/>
      <c r="V1066" s="62"/>
      <c r="W1066" s="61"/>
      <c r="X1066" s="62"/>
      <c r="Y1066" s="62"/>
      <c r="Z1066" s="68"/>
      <c r="AA1066" s="86"/>
      <c r="AB1066" s="60"/>
      <c r="AC1066" s="60"/>
      <c r="AD1066" s="60"/>
      <c r="AE1066" s="60"/>
      <c r="AF1066" s="62"/>
      <c r="AG1066" s="62"/>
      <c r="AH1066" s="62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66"/>
      <c r="D1067" s="60"/>
      <c r="E1067" s="60"/>
      <c r="F1067" s="60"/>
      <c r="G1067" s="60"/>
      <c r="H1067" s="62"/>
      <c r="I1067" s="62"/>
      <c r="J1067" s="62"/>
      <c r="K1067" s="61"/>
      <c r="L1067" s="62"/>
      <c r="M1067" s="62"/>
      <c r="N1067" s="68"/>
      <c r="O1067" s="86"/>
      <c r="P1067" s="71"/>
      <c r="Q1067" s="86"/>
      <c r="R1067" s="86"/>
      <c r="S1067" s="60"/>
      <c r="T1067" s="62"/>
      <c r="U1067" s="62"/>
      <c r="V1067" s="62"/>
      <c r="W1067" s="61"/>
      <c r="X1067" s="62"/>
      <c r="Y1067" s="62"/>
      <c r="Z1067" s="68"/>
      <c r="AA1067" s="86"/>
      <c r="AB1067" s="60"/>
      <c r="AC1067" s="60"/>
      <c r="AD1067" s="60"/>
      <c r="AE1067" s="60"/>
      <c r="AF1067" s="62"/>
      <c r="AG1067" s="62"/>
      <c r="AH1067" s="62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86"/>
      <c r="D1068" s="60"/>
      <c r="E1068" s="60"/>
      <c r="F1068" s="60"/>
      <c r="G1068" s="60"/>
      <c r="H1068" s="62"/>
      <c r="I1068" s="62"/>
      <c r="J1068" s="62"/>
      <c r="K1068" s="61"/>
      <c r="L1068" s="62"/>
      <c r="M1068" s="62"/>
      <c r="N1068" s="68"/>
      <c r="O1068" s="86"/>
      <c r="P1068" s="71"/>
      <c r="Q1068" s="86"/>
      <c r="R1068" s="86"/>
      <c r="S1068" s="60"/>
      <c r="T1068" s="62"/>
      <c r="U1068" s="62"/>
      <c r="V1068" s="62"/>
      <c r="W1068" s="61"/>
      <c r="X1068" s="62"/>
      <c r="Y1068" s="62"/>
      <c r="Z1068" s="68"/>
      <c r="AA1068" s="86"/>
      <c r="AB1068" s="60"/>
      <c r="AC1068" s="60"/>
      <c r="AD1068" s="60"/>
      <c r="AE1068" s="60"/>
      <c r="AF1068" s="62"/>
      <c r="AG1068" s="62"/>
      <c r="AH1068" s="62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86"/>
      <c r="D1069" s="60"/>
      <c r="E1069" s="60"/>
      <c r="F1069" s="60"/>
      <c r="G1069" s="60"/>
      <c r="H1069" s="62"/>
      <c r="I1069" s="62"/>
      <c r="J1069" s="62"/>
      <c r="K1069" s="61"/>
      <c r="L1069" s="62"/>
      <c r="M1069" s="62"/>
      <c r="N1069" s="68"/>
      <c r="O1069" s="86"/>
      <c r="P1069" s="71"/>
      <c r="Q1069" s="86"/>
      <c r="R1069" s="86"/>
      <c r="S1069" s="60"/>
      <c r="T1069" s="62"/>
      <c r="U1069" s="62"/>
      <c r="V1069" s="62"/>
      <c r="W1069" s="61"/>
      <c r="X1069" s="62"/>
      <c r="Y1069" s="62"/>
      <c r="Z1069" s="68"/>
      <c r="AA1069" s="86"/>
      <c r="AB1069" s="60"/>
      <c r="AC1069" s="60"/>
      <c r="AD1069" s="60"/>
      <c r="AE1069" s="60"/>
      <c r="AF1069" s="62"/>
      <c r="AG1069" s="62"/>
      <c r="AH1069" s="62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86"/>
      <c r="D1070" s="60"/>
      <c r="E1070" s="60"/>
      <c r="F1070" s="60"/>
      <c r="G1070" s="60"/>
      <c r="H1070" s="62"/>
      <c r="I1070" s="62"/>
      <c r="J1070" s="62"/>
      <c r="K1070" s="61"/>
      <c r="L1070" s="62"/>
      <c r="M1070" s="62"/>
      <c r="N1070" s="68"/>
      <c r="O1070" s="86"/>
      <c r="P1070" s="71"/>
      <c r="Q1070" s="86"/>
      <c r="R1070" s="86"/>
      <c r="S1070" s="60"/>
      <c r="T1070" s="62"/>
      <c r="U1070" s="62"/>
      <c r="V1070" s="62"/>
      <c r="W1070" s="61"/>
      <c r="X1070" s="62"/>
      <c r="Y1070" s="62"/>
      <c r="Z1070" s="68"/>
      <c r="AA1070" s="86"/>
      <c r="AB1070" s="60"/>
      <c r="AC1070" s="60"/>
      <c r="AD1070" s="60"/>
      <c r="AE1070" s="60"/>
      <c r="AF1070" s="62"/>
      <c r="AG1070" s="62"/>
      <c r="AH1070" s="62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86"/>
      <c r="D1071" s="60"/>
      <c r="E1071" s="60"/>
      <c r="F1071" s="60"/>
      <c r="G1071" s="60"/>
      <c r="H1071" s="62"/>
      <c r="I1071" s="62"/>
      <c r="J1071" s="62"/>
      <c r="K1071" s="61"/>
      <c r="L1071" s="62"/>
      <c r="M1071" s="62"/>
      <c r="N1071" s="68"/>
      <c r="O1071" s="86"/>
      <c r="P1071" s="71"/>
      <c r="Q1071" s="86"/>
      <c r="R1071" s="86"/>
      <c r="S1071" s="60"/>
      <c r="T1071" s="62"/>
      <c r="U1071" s="62"/>
      <c r="V1071" s="62"/>
      <c r="W1071" s="61"/>
      <c r="X1071" s="62"/>
      <c r="Y1071" s="62"/>
      <c r="Z1071" s="68"/>
      <c r="AA1071" s="86"/>
      <c r="AB1071" s="60"/>
      <c r="AC1071" s="60"/>
      <c r="AD1071" s="60"/>
      <c r="AE1071" s="60"/>
      <c r="AF1071" s="62"/>
      <c r="AG1071" s="62"/>
      <c r="AH1071" s="62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86"/>
      <c r="D1072" s="60"/>
      <c r="E1072" s="60"/>
      <c r="F1072" s="60"/>
      <c r="G1072" s="60"/>
      <c r="H1072" s="62"/>
      <c r="I1072" s="62"/>
      <c r="J1072" s="62"/>
      <c r="K1072" s="61"/>
      <c r="L1072" s="62"/>
      <c r="M1072" s="62"/>
      <c r="N1072" s="68"/>
      <c r="O1072" s="86"/>
      <c r="P1072" s="71"/>
      <c r="Q1072" s="86"/>
      <c r="R1072" s="86"/>
      <c r="S1072" s="60"/>
      <c r="T1072" s="62"/>
      <c r="U1072" s="62"/>
      <c r="V1072" s="62"/>
      <c r="W1072" s="61"/>
      <c r="X1072" s="62"/>
      <c r="Y1072" s="62"/>
      <c r="Z1072" s="68"/>
      <c r="AA1072" s="86"/>
      <c r="AB1072" s="60"/>
      <c r="AC1072" s="60"/>
      <c r="AD1072" s="60"/>
      <c r="AE1072" s="60"/>
      <c r="AF1072" s="62"/>
      <c r="AG1072" s="62"/>
      <c r="AH1072" s="62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86"/>
      <c r="D1073" s="60"/>
      <c r="E1073" s="60"/>
      <c r="F1073" s="60"/>
      <c r="G1073" s="60"/>
      <c r="H1073" s="62"/>
      <c r="I1073" s="62"/>
      <c r="J1073" s="62"/>
      <c r="K1073" s="61"/>
      <c r="L1073" s="62"/>
      <c r="M1073" s="62"/>
      <c r="N1073" s="68"/>
      <c r="O1073" s="86"/>
      <c r="P1073" s="71"/>
      <c r="Q1073" s="86"/>
      <c r="R1073" s="86"/>
      <c r="S1073" s="60"/>
      <c r="T1073" s="62"/>
      <c r="U1073" s="62"/>
      <c r="V1073" s="62"/>
      <c r="W1073" s="61"/>
      <c r="X1073" s="62"/>
      <c r="Y1073" s="62"/>
      <c r="Z1073" s="68"/>
      <c r="AA1073" s="86"/>
      <c r="AB1073" s="60"/>
      <c r="AC1073" s="60"/>
      <c r="AD1073" s="60"/>
      <c r="AE1073" s="60"/>
      <c r="AF1073" s="62"/>
      <c r="AG1073" s="62"/>
      <c r="AH1073" s="62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86"/>
      <c r="D1074" s="60"/>
      <c r="E1074" s="60"/>
      <c r="F1074" s="60"/>
      <c r="G1074" s="60"/>
      <c r="H1074" s="62"/>
      <c r="I1074" s="62"/>
      <c r="J1074" s="62"/>
      <c r="K1074" s="61"/>
      <c r="L1074" s="62"/>
      <c r="M1074" s="62"/>
      <c r="N1074" s="68"/>
      <c r="O1074" s="86"/>
      <c r="P1074" s="71"/>
      <c r="Q1074" s="86"/>
      <c r="R1074" s="86"/>
      <c r="S1074" s="60"/>
      <c r="T1074" s="62"/>
      <c r="U1074" s="62"/>
      <c r="V1074" s="62"/>
      <c r="W1074" s="61"/>
      <c r="X1074" s="62"/>
      <c r="Y1074" s="62"/>
      <c r="Z1074" s="68"/>
      <c r="AA1074" s="86"/>
      <c r="AB1074" s="60"/>
      <c r="AC1074" s="60"/>
      <c r="AD1074" s="60"/>
      <c r="AE1074" s="60"/>
      <c r="AF1074" s="62"/>
      <c r="AG1074" s="62"/>
      <c r="AH1074" s="62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86"/>
      <c r="D1075" s="60"/>
      <c r="E1075" s="60"/>
      <c r="F1075" s="60"/>
      <c r="G1075" s="60"/>
      <c r="H1075" s="62"/>
      <c r="I1075" s="62"/>
      <c r="J1075" s="62"/>
      <c r="K1075" s="61"/>
      <c r="L1075" s="62"/>
      <c r="M1075" s="62"/>
      <c r="N1075" s="68"/>
      <c r="O1075" s="86"/>
      <c r="P1075" s="71"/>
      <c r="Q1075" s="86"/>
      <c r="R1075" s="86"/>
      <c r="S1075" s="60"/>
      <c r="T1075" s="62"/>
      <c r="U1075" s="62"/>
      <c r="V1075" s="62"/>
      <c r="W1075" s="61"/>
      <c r="X1075" s="62"/>
      <c r="Y1075" s="62"/>
      <c r="Z1075" s="68"/>
      <c r="AA1075" s="86"/>
      <c r="AB1075" s="60"/>
      <c r="AC1075" s="60"/>
      <c r="AD1075" s="60"/>
      <c r="AE1075" s="60"/>
      <c r="AF1075" s="62"/>
      <c r="AG1075" s="62"/>
      <c r="AH1075" s="62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86"/>
      <c r="D1076" s="60"/>
      <c r="E1076" s="60"/>
      <c r="F1076" s="60"/>
      <c r="G1076" s="60"/>
      <c r="H1076" s="62"/>
      <c r="I1076" s="62"/>
      <c r="J1076" s="62"/>
      <c r="K1076" s="61"/>
      <c r="L1076" s="62"/>
      <c r="M1076" s="62"/>
      <c r="N1076" s="68"/>
      <c r="O1076" s="86"/>
      <c r="P1076" s="71"/>
      <c r="Q1076" s="86"/>
      <c r="R1076" s="86"/>
      <c r="S1076" s="60"/>
      <c r="T1076" s="62"/>
      <c r="U1076" s="62"/>
      <c r="V1076" s="62"/>
      <c r="W1076" s="61"/>
      <c r="X1076" s="62"/>
      <c r="Y1076" s="62"/>
      <c r="Z1076" s="68"/>
      <c r="AA1076" s="86"/>
      <c r="AB1076" s="60"/>
      <c r="AC1076" s="60"/>
      <c r="AD1076" s="60"/>
      <c r="AE1076" s="60"/>
      <c r="AF1076" s="62"/>
      <c r="AG1076" s="62"/>
      <c r="AH1076" s="62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8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86"/>
      <c r="P1077" s="71"/>
      <c r="Q1077" s="86"/>
      <c r="R1077" s="86"/>
      <c r="S1077" s="60"/>
      <c r="T1077" s="62"/>
      <c r="U1077" s="62"/>
      <c r="V1077" s="62"/>
      <c r="W1077" s="61"/>
      <c r="X1077" s="62"/>
      <c r="Y1077" s="62"/>
      <c r="Z1077" s="68"/>
      <c r="AA1077" s="86"/>
      <c r="AB1077" s="60"/>
      <c r="AC1077" s="60"/>
      <c r="AD1077" s="6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8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86"/>
      <c r="P1078" s="71"/>
      <c r="Q1078" s="86"/>
      <c r="R1078" s="86"/>
      <c r="S1078" s="60"/>
      <c r="T1078" s="62"/>
      <c r="U1078" s="62"/>
      <c r="V1078" s="62"/>
      <c r="W1078" s="61"/>
      <c r="X1078" s="62"/>
      <c r="Y1078" s="62"/>
      <c r="Z1078" s="68"/>
      <c r="AA1078" s="86"/>
      <c r="AB1078" s="60"/>
      <c r="AC1078" s="60"/>
      <c r="AD1078" s="6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86"/>
      <c r="D1079" s="60"/>
      <c r="E1079" s="60"/>
      <c r="F1079" s="60"/>
      <c r="G1079" s="60"/>
      <c r="H1079" s="62"/>
      <c r="I1079" s="62"/>
      <c r="J1079" s="62"/>
      <c r="K1079" s="61"/>
      <c r="L1079" s="62"/>
      <c r="M1079" s="62"/>
      <c r="N1079" s="68"/>
      <c r="O1079" s="86"/>
      <c r="P1079" s="71"/>
      <c r="Q1079" s="86"/>
      <c r="R1079" s="86"/>
      <c r="S1079" s="60"/>
      <c r="T1079" s="62"/>
      <c r="U1079" s="62"/>
      <c r="V1079" s="62"/>
      <c r="W1079" s="61"/>
      <c r="X1079" s="62"/>
      <c r="Y1079" s="62"/>
      <c r="Z1079" s="68"/>
      <c r="AA1079" s="86"/>
      <c r="AB1079" s="60"/>
      <c r="AC1079" s="60"/>
      <c r="AD1079" s="60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8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86"/>
      <c r="P1080" s="71"/>
      <c r="Q1080" s="86"/>
      <c r="R1080" s="86"/>
      <c r="S1080" s="60"/>
      <c r="T1080" s="62"/>
      <c r="U1080" s="62"/>
      <c r="V1080" s="62"/>
      <c r="W1080" s="61"/>
      <c r="X1080" s="62"/>
      <c r="Y1080" s="62"/>
      <c r="Z1080" s="68"/>
      <c r="AA1080" s="86"/>
      <c r="AB1080" s="60"/>
      <c r="AC1080" s="60"/>
      <c r="AD1080" s="6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8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62"/>
      <c r="P1081" s="71"/>
      <c r="Q1081" s="86"/>
      <c r="R1081" s="86"/>
      <c r="S1081" s="60"/>
      <c r="T1081" s="62"/>
      <c r="U1081" s="62"/>
      <c r="V1081" s="62"/>
      <c r="W1081" s="61"/>
      <c r="X1081" s="62"/>
      <c r="Y1081" s="62"/>
      <c r="Z1081" s="68"/>
      <c r="AA1081" s="86"/>
      <c r="AB1081" s="60"/>
      <c r="AC1081" s="60"/>
      <c r="AD1081" s="6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8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86"/>
      <c r="P1082" s="71"/>
      <c r="Q1082" s="86"/>
      <c r="R1082" s="86"/>
      <c r="S1082" s="60"/>
      <c r="T1082" s="62"/>
      <c r="U1082" s="62"/>
      <c r="V1082" s="62"/>
      <c r="W1082" s="61"/>
      <c r="X1082" s="62"/>
      <c r="Y1082" s="62"/>
      <c r="Z1082" s="68"/>
      <c r="AA1082" s="86"/>
      <c r="AB1082" s="60"/>
      <c r="AC1082" s="60"/>
      <c r="AD1082" s="6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6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86"/>
      <c r="O1083" s="86"/>
      <c r="P1083" s="86"/>
      <c r="Q1083" s="86"/>
      <c r="R1083" s="86"/>
      <c r="S1083" s="86"/>
      <c r="T1083" s="62"/>
      <c r="U1083" s="62"/>
      <c r="V1083" s="62"/>
      <c r="W1083" s="61"/>
      <c r="X1083" s="62"/>
      <c r="Y1083" s="62"/>
      <c r="Z1083" s="68"/>
      <c r="AA1083" s="68"/>
      <c r="AB1083" s="60"/>
      <c r="AC1083" s="60"/>
      <c r="AD1083" s="6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86"/>
      <c r="C1084" s="86"/>
      <c r="D1084" s="86"/>
      <c r="E1084" s="86"/>
      <c r="F1084" s="86"/>
      <c r="G1084" s="86"/>
      <c r="H1084" s="62"/>
      <c r="I1084" s="62"/>
      <c r="J1084" s="62"/>
      <c r="K1084" s="62"/>
      <c r="L1084" s="62"/>
      <c r="M1084" s="62"/>
      <c r="N1084" s="86"/>
      <c r="O1084" s="86"/>
      <c r="P1084" s="86"/>
      <c r="Q1084" s="86"/>
      <c r="R1084" s="86"/>
      <c r="S1084" s="86"/>
      <c r="T1084" s="62"/>
      <c r="U1084" s="62"/>
      <c r="V1084" s="62"/>
      <c r="W1084" s="62"/>
      <c r="X1084" s="62"/>
      <c r="Y1084" s="62"/>
      <c r="Z1084" s="86"/>
      <c r="AA1084" s="86"/>
      <c r="AB1084" s="86"/>
      <c r="AC1084" s="86"/>
      <c r="AD1084" s="86"/>
      <c r="AE1084" s="86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86"/>
      <c r="C1085" s="86"/>
      <c r="D1085" s="72"/>
      <c r="E1085" s="72"/>
      <c r="F1085" s="72"/>
      <c r="G1085" s="72"/>
      <c r="H1085" s="64"/>
      <c r="I1085" s="72"/>
      <c r="J1085" s="72"/>
      <c r="K1085" s="72"/>
      <c r="L1085" s="62"/>
      <c r="M1085" s="62"/>
      <c r="N1085" s="86"/>
      <c r="O1085" s="86"/>
      <c r="P1085" s="72"/>
      <c r="Q1085" s="72"/>
      <c r="R1085" s="72"/>
      <c r="S1085" s="72"/>
      <c r="T1085" s="64"/>
      <c r="U1085" s="73"/>
      <c r="V1085" s="73"/>
      <c r="W1085" s="73"/>
      <c r="X1085" s="62"/>
      <c r="Y1085" s="62"/>
      <c r="Z1085" s="86"/>
      <c r="AA1085" s="86"/>
      <c r="AB1085" s="72"/>
      <c r="AC1085" s="72"/>
      <c r="AD1085" s="72"/>
      <c r="AE1085" s="72"/>
      <c r="AF1085" s="64"/>
      <c r="AG1085" s="72"/>
      <c r="AH1085" s="72"/>
      <c r="AI1085" s="7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86"/>
      <c r="C1087" s="86"/>
      <c r="D1087" s="86"/>
      <c r="E1087" s="86"/>
      <c r="F1087" s="86"/>
      <c r="G1087" s="86"/>
      <c r="H1087" s="62"/>
      <c r="I1087" s="62"/>
      <c r="J1087" s="62"/>
      <c r="K1087" s="62"/>
      <c r="L1087" s="62"/>
      <c r="M1087" s="62"/>
      <c r="N1087" s="86"/>
      <c r="O1087" s="86"/>
      <c r="P1087" s="86"/>
      <c r="Q1087" s="86"/>
      <c r="R1087" s="86"/>
      <c r="S1087" s="86"/>
      <c r="T1087" s="62"/>
      <c r="U1087" s="62"/>
      <c r="V1087" s="62"/>
      <c r="W1087" s="62"/>
      <c r="X1087" s="62"/>
      <c r="Y1087" s="62"/>
      <c r="Z1087" s="86"/>
      <c r="AA1087" s="86"/>
      <c r="AB1087" s="86"/>
      <c r="AC1087" s="86"/>
      <c r="AD1087" s="86"/>
      <c r="AE1087" s="86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86"/>
      <c r="C1088" s="86"/>
      <c r="D1088" s="86"/>
      <c r="E1088" s="86"/>
      <c r="F1088" s="86"/>
      <c r="G1088" s="86"/>
      <c r="H1088" s="62"/>
      <c r="I1088" s="62"/>
      <c r="J1088" s="62"/>
      <c r="K1088" s="62"/>
      <c r="L1088" s="62"/>
      <c r="M1088" s="62"/>
      <c r="N1088" s="86"/>
      <c r="O1088" s="86"/>
      <c r="P1088" s="86"/>
      <c r="Q1088" s="86"/>
      <c r="R1088" s="86"/>
      <c r="S1088" s="86"/>
      <c r="T1088" s="62"/>
      <c r="U1088" s="62"/>
      <c r="V1088" s="62"/>
      <c r="W1088" s="62"/>
      <c r="X1088" s="62"/>
      <c r="Y1088" s="62"/>
      <c r="Z1088" s="86"/>
      <c r="AA1088" s="86"/>
      <c r="AB1088" s="86"/>
      <c r="AC1088" s="86"/>
      <c r="AD1088" s="86"/>
      <c r="AE1088" s="86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86"/>
      <c r="C1089" s="86"/>
      <c r="D1089" s="86"/>
      <c r="E1089" s="86"/>
      <c r="F1089" s="86"/>
      <c r="G1089" s="86"/>
      <c r="H1089" s="62"/>
      <c r="I1089" s="62"/>
      <c r="J1089" s="62"/>
      <c r="K1089" s="62"/>
      <c r="L1089" s="62"/>
      <c r="M1089" s="62"/>
      <c r="N1089" s="86"/>
      <c r="O1089" s="86"/>
      <c r="P1089" s="86"/>
      <c r="Q1089" s="86"/>
      <c r="R1089" s="86"/>
      <c r="S1089" s="86"/>
      <c r="T1089" s="62"/>
      <c r="U1089" s="62"/>
      <c r="V1089" s="62"/>
      <c r="W1089" s="62"/>
      <c r="X1089" s="62"/>
      <c r="Y1089" s="62"/>
      <c r="Z1089" s="86"/>
      <c r="AA1089" s="86"/>
      <c r="AB1089" s="86"/>
      <c r="AC1089" s="86"/>
      <c r="AD1089" s="86"/>
      <c r="AE1089" s="86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4"/>
      <c r="B1090" s="86"/>
      <c r="C1090" s="86"/>
      <c r="D1090" s="86"/>
      <c r="E1090" s="86"/>
      <c r="F1090" s="86"/>
      <c r="G1090" s="86"/>
      <c r="H1090" s="62"/>
      <c r="I1090" s="62"/>
      <c r="J1090" s="62"/>
      <c r="K1090" s="62"/>
      <c r="L1090" s="62"/>
      <c r="M1090" s="64"/>
      <c r="N1090" s="86"/>
      <c r="O1090" s="86"/>
      <c r="P1090" s="86"/>
      <c r="Q1090" s="86"/>
      <c r="R1090" s="86"/>
      <c r="S1090" s="86"/>
      <c r="T1090" s="62"/>
      <c r="U1090" s="62"/>
      <c r="V1090" s="62"/>
      <c r="W1090" s="62"/>
      <c r="X1090" s="62"/>
      <c r="Y1090" s="64"/>
      <c r="Z1090" s="86"/>
      <c r="AA1090" s="86"/>
      <c r="AB1090" s="86"/>
      <c r="AC1090" s="86"/>
      <c r="AD1090" s="86"/>
      <c r="AE1090" s="86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86"/>
      <c r="C1091" s="86"/>
      <c r="D1091" s="86"/>
      <c r="E1091" s="86"/>
      <c r="F1091" s="86"/>
      <c r="G1091" s="86"/>
      <c r="H1091" s="62"/>
      <c r="I1091" s="62"/>
      <c r="J1091" s="62"/>
      <c r="K1091" s="62"/>
      <c r="L1091" s="62"/>
      <c r="M1091" s="62"/>
      <c r="N1091" s="86"/>
      <c r="O1091" s="86"/>
      <c r="P1091" s="86"/>
      <c r="Q1091" s="86"/>
      <c r="R1091" s="86"/>
      <c r="S1091" s="86"/>
      <c r="T1091" s="62"/>
      <c r="U1091" s="62"/>
      <c r="V1091" s="62"/>
      <c r="W1091" s="62"/>
      <c r="X1091" s="62"/>
      <c r="Y1091" s="62"/>
      <c r="Z1091" s="86"/>
      <c r="AA1091" s="86"/>
      <c r="AB1091" s="86"/>
      <c r="AC1091" s="86"/>
      <c r="AD1091" s="86"/>
      <c r="AE1091" s="86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ht="15.75" x14ac:dyDescent="0.25">
      <c r="A1092" s="62"/>
      <c r="B1092" s="86"/>
      <c r="C1092" s="86"/>
      <c r="D1092" s="86"/>
      <c r="E1092" s="86"/>
      <c r="F1092" s="86"/>
      <c r="G1092" s="86"/>
      <c r="H1092" s="62"/>
      <c r="I1092" s="86"/>
      <c r="J1092" s="77"/>
      <c r="K1092" s="62"/>
      <c r="L1092" s="62"/>
      <c r="M1092" s="62"/>
      <c r="N1092" s="86"/>
      <c r="O1092" s="86"/>
      <c r="P1092" s="86"/>
      <c r="Q1092" s="86"/>
      <c r="R1092" s="86"/>
      <c r="S1092" s="86"/>
      <c r="T1092" s="62"/>
      <c r="U1092" s="86"/>
      <c r="V1092" s="77"/>
      <c r="W1092" s="62"/>
      <c r="X1092" s="62"/>
      <c r="Y1092" s="62"/>
      <c r="Z1092" s="86"/>
      <c r="AA1092" s="86"/>
      <c r="AB1092" s="86"/>
      <c r="AC1092" s="86"/>
      <c r="AD1092" s="86"/>
      <c r="AE1092" s="86"/>
      <c r="AF1092" s="62"/>
      <c r="AG1092" s="86"/>
      <c r="AH1092" s="86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5"/>
      <c r="B1093" s="86"/>
      <c r="C1093" s="86"/>
      <c r="D1093" s="86"/>
      <c r="E1093" s="86"/>
      <c r="F1093" s="86"/>
      <c r="G1093" s="86"/>
      <c r="H1093" s="62"/>
      <c r="I1093" s="66"/>
      <c r="J1093" s="66"/>
      <c r="K1093" s="62"/>
      <c r="L1093" s="62"/>
      <c r="M1093" s="65"/>
      <c r="N1093" s="86"/>
      <c r="O1093" s="86"/>
      <c r="P1093" s="86"/>
      <c r="Q1093" s="86"/>
      <c r="R1093" s="86"/>
      <c r="S1093" s="86"/>
      <c r="T1093" s="62"/>
      <c r="U1093" s="66"/>
      <c r="V1093" s="66"/>
      <c r="W1093" s="62"/>
      <c r="X1093" s="62"/>
      <c r="Y1093" s="65"/>
      <c r="Z1093" s="86"/>
      <c r="AA1093" s="86"/>
      <c r="AB1093" s="86"/>
      <c r="AC1093" s="86"/>
      <c r="AD1093" s="86"/>
      <c r="AE1093" s="86"/>
      <c r="AF1093" s="62"/>
      <c r="AG1093" s="66"/>
      <c r="AH1093" s="66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86"/>
      <c r="C1094" s="86"/>
      <c r="D1094" s="86"/>
      <c r="E1094" s="86"/>
      <c r="F1094" s="86"/>
      <c r="G1094" s="86"/>
      <c r="H1094" s="62"/>
      <c r="I1094" s="62"/>
      <c r="J1094" s="62"/>
      <c r="K1094" s="62"/>
      <c r="L1094" s="62"/>
      <c r="M1094" s="62"/>
      <c r="N1094" s="86"/>
      <c r="O1094" s="86"/>
      <c r="P1094" s="86"/>
      <c r="Q1094" s="86"/>
      <c r="R1094" s="86"/>
      <c r="S1094" s="86"/>
      <c r="T1094" s="62"/>
      <c r="U1094" s="62"/>
      <c r="V1094" s="62"/>
      <c r="W1094" s="62"/>
      <c r="X1094" s="62"/>
      <c r="Y1094" s="62"/>
      <c r="Z1094" s="86"/>
      <c r="AA1094" s="86"/>
      <c r="AB1094" s="86"/>
      <c r="AC1094" s="86"/>
      <c r="AD1094" s="86"/>
      <c r="AE1094" s="86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6"/>
      <c r="D1095" s="117"/>
      <c r="E1095" s="117"/>
      <c r="F1095" s="86"/>
      <c r="G1095" s="86"/>
      <c r="H1095" s="62"/>
      <c r="I1095" s="117"/>
      <c r="J1095" s="117"/>
      <c r="K1095" s="116"/>
      <c r="L1095" s="62"/>
      <c r="M1095" s="62"/>
      <c r="N1095" s="66"/>
      <c r="O1095" s="86"/>
      <c r="P1095" s="117"/>
      <c r="Q1095" s="117"/>
      <c r="R1095" s="86"/>
      <c r="S1095" s="86"/>
      <c r="T1095" s="62"/>
      <c r="U1095" s="117"/>
      <c r="V1095" s="117"/>
      <c r="W1095" s="116"/>
      <c r="X1095" s="62"/>
      <c r="Y1095" s="62"/>
      <c r="Z1095" s="66"/>
      <c r="AA1095" s="86"/>
      <c r="AB1095" s="117"/>
      <c r="AC1095" s="117"/>
      <c r="AD1095" s="86"/>
      <c r="AE1095" s="86"/>
      <c r="AF1095" s="62"/>
      <c r="AG1095" s="117"/>
      <c r="AH1095" s="117"/>
      <c r="AI1095" s="116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86"/>
      <c r="C1096" s="86"/>
      <c r="D1096" s="87"/>
      <c r="E1096" s="88"/>
      <c r="F1096" s="89"/>
      <c r="G1096" s="89"/>
      <c r="H1096" s="62"/>
      <c r="I1096" s="85"/>
      <c r="J1096" s="85"/>
      <c r="K1096" s="116"/>
      <c r="L1096" s="62"/>
      <c r="M1096" s="62"/>
      <c r="N1096" s="86"/>
      <c r="O1096" s="86"/>
      <c r="P1096" s="87"/>
      <c r="Q1096" s="89"/>
      <c r="R1096" s="89"/>
      <c r="S1096" s="89"/>
      <c r="T1096" s="62"/>
      <c r="U1096" s="85"/>
      <c r="V1096" s="85"/>
      <c r="W1096" s="116"/>
      <c r="X1096" s="62"/>
      <c r="Y1096" s="62"/>
      <c r="Z1096" s="86"/>
      <c r="AA1096" s="86"/>
      <c r="AB1096" s="87"/>
      <c r="AC1096" s="88"/>
      <c r="AD1096" s="89"/>
      <c r="AE1096" s="89"/>
      <c r="AF1096" s="62"/>
      <c r="AG1096" s="85"/>
      <c r="AH1096" s="85"/>
      <c r="AI1096" s="116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86"/>
      <c r="D1097" s="60"/>
      <c r="E1097" s="60"/>
      <c r="F1097" s="60"/>
      <c r="G1097" s="60"/>
      <c r="H1097" s="61"/>
      <c r="I1097" s="61"/>
      <c r="J1097" s="61"/>
      <c r="K1097" s="61"/>
      <c r="L1097" s="62"/>
      <c r="M1097" s="62"/>
      <c r="N1097" s="68"/>
      <c r="O1097" s="86"/>
      <c r="P1097" s="60"/>
      <c r="Q1097" s="60"/>
      <c r="R1097" s="60"/>
      <c r="S1097" s="60"/>
      <c r="T1097" s="61"/>
      <c r="U1097" s="61"/>
      <c r="V1097" s="61"/>
      <c r="W1097" s="61"/>
      <c r="X1097" s="62"/>
      <c r="Y1097" s="62"/>
      <c r="Z1097" s="68"/>
      <c r="AA1097" s="86"/>
      <c r="AB1097" s="60"/>
      <c r="AC1097" s="60"/>
      <c r="AD1097" s="60"/>
      <c r="AE1097" s="60"/>
      <c r="AF1097" s="61"/>
      <c r="AG1097" s="61"/>
      <c r="AH1097" s="61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86"/>
      <c r="D1098" s="60"/>
      <c r="E1098" s="60"/>
      <c r="F1098" s="60"/>
      <c r="G1098" s="60"/>
      <c r="H1098" s="61"/>
      <c r="I1098" s="61"/>
      <c r="J1098" s="61"/>
      <c r="K1098" s="61"/>
      <c r="L1098" s="62"/>
      <c r="M1098" s="62"/>
      <c r="N1098" s="68"/>
      <c r="O1098" s="86"/>
      <c r="P1098" s="60"/>
      <c r="Q1098" s="60"/>
      <c r="R1098" s="60"/>
      <c r="S1098" s="60"/>
      <c r="T1098" s="61"/>
      <c r="U1098" s="61"/>
      <c r="V1098" s="61"/>
      <c r="W1098" s="61"/>
      <c r="X1098" s="62"/>
      <c r="Y1098" s="62"/>
      <c r="Z1098" s="68"/>
      <c r="AA1098" s="86"/>
      <c r="AB1098" s="60"/>
      <c r="AC1098" s="60"/>
      <c r="AD1098" s="60"/>
      <c r="AE1098" s="60"/>
      <c r="AF1098" s="61"/>
      <c r="AG1098" s="61"/>
      <c r="AH1098" s="61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68"/>
      <c r="C1099" s="86"/>
      <c r="D1099" s="60"/>
      <c r="E1099" s="60"/>
      <c r="F1099" s="60"/>
      <c r="G1099" s="60"/>
      <c r="H1099" s="61"/>
      <c r="I1099" s="61"/>
      <c r="J1099" s="61"/>
      <c r="K1099" s="61"/>
      <c r="L1099" s="62"/>
      <c r="M1099" s="62"/>
      <c r="N1099" s="68"/>
      <c r="O1099" s="86"/>
      <c r="P1099" s="60"/>
      <c r="Q1099" s="60"/>
      <c r="R1099" s="60"/>
      <c r="S1099" s="60"/>
      <c r="T1099" s="61"/>
      <c r="U1099" s="61"/>
      <c r="V1099" s="61"/>
      <c r="W1099" s="61"/>
      <c r="X1099" s="62"/>
      <c r="Y1099" s="62"/>
      <c r="Z1099" s="68"/>
      <c r="AA1099" s="86"/>
      <c r="AB1099" s="60"/>
      <c r="AC1099" s="60"/>
      <c r="AD1099" s="60"/>
      <c r="AE1099" s="60"/>
      <c r="AF1099" s="61"/>
      <c r="AG1099" s="61"/>
      <c r="AH1099" s="61"/>
      <c r="AI1099" s="61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68"/>
      <c r="C1100" s="66"/>
      <c r="D1100" s="60"/>
      <c r="E1100" s="60"/>
      <c r="F1100" s="60"/>
      <c r="G1100" s="60"/>
      <c r="H1100" s="61"/>
      <c r="I1100" s="61"/>
      <c r="J1100" s="61"/>
      <c r="K1100" s="61"/>
      <c r="L1100" s="62"/>
      <c r="M1100" s="62"/>
      <c r="N1100" s="68"/>
      <c r="O1100" s="86"/>
      <c r="P1100" s="60"/>
      <c r="Q1100" s="60"/>
      <c r="R1100" s="60"/>
      <c r="S1100" s="60"/>
      <c r="T1100" s="61"/>
      <c r="U1100" s="61"/>
      <c r="V1100" s="61"/>
      <c r="W1100" s="61"/>
      <c r="X1100" s="62"/>
      <c r="Y1100" s="62"/>
      <c r="Z1100" s="68"/>
      <c r="AA1100" s="86"/>
      <c r="AB1100" s="60"/>
      <c r="AC1100" s="60"/>
      <c r="AD1100" s="60"/>
      <c r="AE1100" s="60"/>
      <c r="AF1100" s="61"/>
      <c r="AG1100" s="61"/>
      <c r="AH1100" s="61"/>
      <c r="AI1100" s="6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8"/>
      <c r="C1101" s="86"/>
      <c r="D1101" s="60"/>
      <c r="E1101" s="60"/>
      <c r="F1101" s="60"/>
      <c r="G1101" s="60"/>
      <c r="H1101" s="61"/>
      <c r="I1101" s="61"/>
      <c r="J1101" s="61"/>
      <c r="K1101" s="61"/>
      <c r="L1101" s="62"/>
      <c r="M1101" s="62"/>
      <c r="N1101" s="68"/>
      <c r="O1101" s="86"/>
      <c r="P1101" s="60"/>
      <c r="Q1101" s="60"/>
      <c r="R1101" s="60"/>
      <c r="S1101" s="60"/>
      <c r="T1101" s="61"/>
      <c r="U1101" s="61"/>
      <c r="V1101" s="61"/>
      <c r="W1101" s="61"/>
      <c r="X1101" s="62"/>
      <c r="Y1101" s="62"/>
      <c r="Z1101" s="68"/>
      <c r="AA1101" s="86"/>
      <c r="AB1101" s="60"/>
      <c r="AC1101" s="60"/>
      <c r="AD1101" s="60"/>
      <c r="AE1101" s="60"/>
      <c r="AF1101" s="61"/>
      <c r="AG1101" s="61"/>
      <c r="AH1101" s="61"/>
      <c r="AI1101" s="61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17"/>
      <c r="E1158" s="117"/>
      <c r="F1158" s="86"/>
      <c r="G1158" s="86"/>
      <c r="H1158" s="62"/>
      <c r="I1158" s="117"/>
      <c r="J1158" s="117"/>
      <c r="K1158" s="116"/>
      <c r="L1158" s="62"/>
      <c r="M1158" s="62"/>
      <c r="N1158" s="66"/>
      <c r="O1158" s="86"/>
      <c r="P1158" s="117"/>
      <c r="Q1158" s="117"/>
      <c r="R1158" s="86"/>
      <c r="S1158" s="86"/>
      <c r="T1158" s="62"/>
      <c r="U1158" s="117"/>
      <c r="V1158" s="117"/>
      <c r="W1158" s="116"/>
      <c r="X1158" s="62"/>
      <c r="Y1158" s="62"/>
      <c r="Z1158" s="66"/>
      <c r="AA1158" s="86"/>
      <c r="AB1158" s="117"/>
      <c r="AC1158" s="117"/>
      <c r="AD1158" s="86"/>
      <c r="AE1158" s="86"/>
      <c r="AF1158" s="62"/>
      <c r="AG1158" s="117"/>
      <c r="AH1158" s="117"/>
      <c r="AI1158" s="116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16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16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16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17"/>
      <c r="E1221" s="117"/>
      <c r="F1221" s="86"/>
      <c r="G1221" s="86"/>
      <c r="H1221" s="62"/>
      <c r="I1221" s="117"/>
      <c r="J1221" s="117"/>
      <c r="K1221" s="116"/>
      <c r="L1221" s="62"/>
      <c r="M1221" s="62"/>
      <c r="N1221" s="66"/>
      <c r="O1221" s="86"/>
      <c r="P1221" s="117"/>
      <c r="Q1221" s="117"/>
      <c r="R1221" s="86"/>
      <c r="S1221" s="86"/>
      <c r="T1221" s="62"/>
      <c r="U1221" s="117"/>
      <c r="V1221" s="117"/>
      <c r="W1221" s="116"/>
      <c r="X1221" s="62"/>
      <c r="Y1221" s="62"/>
      <c r="Z1221" s="66"/>
      <c r="AA1221" s="86"/>
      <c r="AB1221" s="117"/>
      <c r="AC1221" s="117"/>
      <c r="AD1221" s="86"/>
      <c r="AE1221" s="86"/>
      <c r="AF1221" s="62"/>
      <c r="AG1221" s="117"/>
      <c r="AH1221" s="117"/>
      <c r="AI1221" s="116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16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16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16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17"/>
      <c r="E1283" s="117"/>
      <c r="F1283" s="80"/>
      <c r="G1283" s="76"/>
      <c r="H1283" s="62"/>
      <c r="I1283" s="117"/>
      <c r="J1283" s="117"/>
      <c r="K1283" s="116"/>
      <c r="L1283" s="62"/>
      <c r="M1283" s="62"/>
      <c r="N1283" s="66"/>
      <c r="O1283" s="76"/>
      <c r="P1283" s="117"/>
      <c r="Q1283" s="117"/>
      <c r="R1283" s="80"/>
      <c r="S1283" s="76"/>
      <c r="T1283" s="62"/>
      <c r="U1283" s="117"/>
      <c r="V1283" s="117"/>
      <c r="W1283" s="116"/>
      <c r="X1283" s="62"/>
      <c r="Y1283" s="62"/>
      <c r="Z1283" s="66"/>
      <c r="AA1283" s="76"/>
      <c r="AB1283" s="117"/>
      <c r="AC1283" s="117"/>
      <c r="AD1283" s="80"/>
      <c r="AE1283" s="76"/>
      <c r="AF1283" s="62"/>
      <c r="AG1283" s="117"/>
      <c r="AH1283" s="117"/>
      <c r="AI1283" s="116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16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16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16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3">
    <mergeCell ref="W1095:W1096"/>
    <mergeCell ref="U1095:V1095"/>
    <mergeCell ref="P1095:Q1095"/>
    <mergeCell ref="AI1095:AI1096"/>
    <mergeCell ref="AG1095:AH1095"/>
    <mergeCell ref="AB1095:AC1095"/>
    <mergeCell ref="K1095:K1096"/>
    <mergeCell ref="I1095:J1095"/>
    <mergeCell ref="D1095:E1095"/>
    <mergeCell ref="AI906:AI907"/>
    <mergeCell ref="AG906:AH906"/>
    <mergeCell ref="AB906:AC906"/>
    <mergeCell ref="D969:E969"/>
    <mergeCell ref="AI969:AI970"/>
    <mergeCell ref="K906:K907"/>
    <mergeCell ref="I906:J906"/>
    <mergeCell ref="D1032:E1032"/>
    <mergeCell ref="W1032:W1033"/>
    <mergeCell ref="U1032:V1032"/>
    <mergeCell ref="P1032:Q1032"/>
    <mergeCell ref="AI1032:AI1033"/>
    <mergeCell ref="AG1032:AH1032"/>
    <mergeCell ref="AB1032:AC1032"/>
    <mergeCell ref="K1032:K1033"/>
    <mergeCell ref="I1032:J1032"/>
    <mergeCell ref="K969:K970"/>
    <mergeCell ref="I969:J969"/>
    <mergeCell ref="W969:W970"/>
    <mergeCell ref="U969:V969"/>
    <mergeCell ref="P969:Q969"/>
    <mergeCell ref="D725:E725"/>
    <mergeCell ref="K843:K844"/>
    <mergeCell ref="AG969:AH969"/>
    <mergeCell ref="AB969:AC969"/>
    <mergeCell ref="D906:E906"/>
    <mergeCell ref="W906:W907"/>
    <mergeCell ref="U906:V906"/>
    <mergeCell ref="P906:Q906"/>
    <mergeCell ref="AG560:AH560"/>
    <mergeCell ref="AB560:AC560"/>
    <mergeCell ref="K615:K616"/>
    <mergeCell ref="K560:K561"/>
    <mergeCell ref="K780:K781"/>
    <mergeCell ref="P615:Q615"/>
    <mergeCell ref="I670:J670"/>
    <mergeCell ref="AB843:AC843"/>
    <mergeCell ref="AG843:AH843"/>
    <mergeCell ref="K725:K726"/>
    <mergeCell ref="I725:J725"/>
    <mergeCell ref="U843:V843"/>
    <mergeCell ref="P843:Q843"/>
    <mergeCell ref="AI615:AI616"/>
    <mergeCell ref="AG615:AH615"/>
    <mergeCell ref="AB615:AC615"/>
    <mergeCell ref="AG780:AH780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450:E450"/>
    <mergeCell ref="I843:J843"/>
    <mergeCell ref="D843:E843"/>
    <mergeCell ref="W843:W844"/>
    <mergeCell ref="AI843:AI844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W1221:W1222"/>
    <mergeCell ref="U1221:V1221"/>
    <mergeCell ref="P1221:Q1221"/>
    <mergeCell ref="AI1221:AI1222"/>
    <mergeCell ref="AG1221:AH1221"/>
    <mergeCell ref="AB1221:AC1221"/>
    <mergeCell ref="D1158:E1158"/>
    <mergeCell ref="AI1158:AI1159"/>
    <mergeCell ref="AG1158:AH1158"/>
    <mergeCell ref="AB1158:AC1158"/>
    <mergeCell ref="K1221:K1222"/>
    <mergeCell ref="I1221:J1221"/>
    <mergeCell ref="D1221:E1221"/>
    <mergeCell ref="W1158:W1159"/>
    <mergeCell ref="U1158:V1158"/>
    <mergeCell ref="P1158:Q1158"/>
    <mergeCell ref="K1158:K1159"/>
    <mergeCell ref="I1158:J1158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2025-08-20T02:23:41Z</dcterms:modified>
</cp:coreProperties>
</file>