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65804692-591C-4724-BF18-8E49C1D4B4DE}" xr6:coauthVersionLast="45" xr6:coauthVersionMax="45" xr10:uidLastSave="{00000000-0000-0000-0000-000000000000}"/>
  <bookViews>
    <workbookView xWindow="810" yWindow="-120" windowWidth="28110" windowHeight="164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98" i="2" l="1"/>
  <c r="AB897" i="2"/>
  <c r="AB896" i="2"/>
  <c r="AB895" i="2"/>
  <c r="AB894" i="2"/>
  <c r="AE894" i="2" s="1"/>
  <c r="AI894" i="2" s="1"/>
  <c r="AB893" i="2"/>
  <c r="AH893" i="2"/>
  <c r="AB892" i="2"/>
  <c r="AE892" i="2"/>
  <c r="AI892" i="2" s="1"/>
  <c r="AA894" i="2"/>
  <c r="AA895" i="2" s="1"/>
  <c r="AA896" i="2" s="1"/>
  <c r="AA897" i="2" s="1"/>
  <c r="AA898" i="2" s="1"/>
  <c r="AA899" i="2" s="1"/>
  <c r="AE893" i="2"/>
  <c r="AE896" i="2"/>
  <c r="AI896" i="2" s="1"/>
  <c r="AE897" i="2"/>
  <c r="AI897" i="2" s="1"/>
  <c r="AE898" i="2"/>
  <c r="AI898" i="2" s="1"/>
  <c r="AE899" i="2"/>
  <c r="AI899" i="2" s="1"/>
  <c r="AE900" i="2"/>
  <c r="AI900" i="2" s="1"/>
  <c r="AE901" i="2"/>
  <c r="AI901" i="2" s="1"/>
  <c r="AE902" i="2"/>
  <c r="AI902" i="2" s="1"/>
  <c r="AE903" i="2"/>
  <c r="AI903" i="2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 s="1"/>
  <c r="AE910" i="2"/>
  <c r="AI910" i="2"/>
  <c r="AE911" i="2"/>
  <c r="AI911" i="2"/>
  <c r="AE912" i="2"/>
  <c r="AI912" i="2" s="1"/>
  <c r="AE913" i="2"/>
  <c r="AI913" i="2" s="1"/>
  <c r="AE914" i="2"/>
  <c r="AI914" i="2"/>
  <c r="AE915" i="2"/>
  <c r="AI915" i="2" s="1"/>
  <c r="AE916" i="2"/>
  <c r="AI916" i="2" s="1"/>
  <c r="AE917" i="2"/>
  <c r="AI917" i="2" s="1"/>
  <c r="AE918" i="2"/>
  <c r="AI918" i="2"/>
  <c r="AE919" i="2"/>
  <c r="AI919" i="2"/>
  <c r="AE920" i="2"/>
  <c r="AI920" i="2" s="1"/>
  <c r="AE921" i="2"/>
  <c r="AI921" i="2" s="1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/>
  <c r="AI933" i="2"/>
  <c r="AC935" i="2"/>
  <c r="AD935" i="2"/>
  <c r="AG935" i="2"/>
  <c r="AH935" i="2"/>
  <c r="P904" i="2"/>
  <c r="S904" i="2" s="1"/>
  <c r="W904" i="2" s="1"/>
  <c r="P903" i="2"/>
  <c r="P902" i="2"/>
  <c r="P901" i="2"/>
  <c r="P900" i="2"/>
  <c r="P899" i="2"/>
  <c r="P898" i="2"/>
  <c r="P897" i="2"/>
  <c r="U896" i="2"/>
  <c r="P896" i="2"/>
  <c r="P895" i="2"/>
  <c r="P894" i="2"/>
  <c r="P893" i="2"/>
  <c r="P892" i="2"/>
  <c r="O893" i="2"/>
  <c r="S893" i="2"/>
  <c r="W893" i="2"/>
  <c r="O894" i="2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S894" i="2"/>
  <c r="W894" i="2" s="1"/>
  <c r="S895" i="2"/>
  <c r="W895" i="2"/>
  <c r="S896" i="2"/>
  <c r="W896" i="2" s="1"/>
  <c r="S897" i="2"/>
  <c r="W897" i="2" s="1"/>
  <c r="S898" i="2"/>
  <c r="W898" i="2" s="1"/>
  <c r="S899" i="2"/>
  <c r="W899" i="2" s="1"/>
  <c r="U935" i="2"/>
  <c r="S900" i="2"/>
  <c r="W900" i="2"/>
  <c r="S901" i="2"/>
  <c r="W901" i="2" s="1"/>
  <c r="S902" i="2"/>
  <c r="W902" i="2" s="1"/>
  <c r="S903" i="2"/>
  <c r="W903" i="2" s="1"/>
  <c r="S905" i="2"/>
  <c r="W905" i="2" s="1"/>
  <c r="S906" i="2"/>
  <c r="W906" i="2" s="1"/>
  <c r="S907" i="2"/>
  <c r="W907" i="2"/>
  <c r="S908" i="2"/>
  <c r="W908" i="2"/>
  <c r="S909" i="2"/>
  <c r="W909" i="2"/>
  <c r="S910" i="2"/>
  <c r="W910" i="2"/>
  <c r="S911" i="2"/>
  <c r="W911" i="2"/>
  <c r="S912" i="2"/>
  <c r="W912" i="2"/>
  <c r="S913" i="2"/>
  <c r="W913" i="2"/>
  <c r="S914" i="2"/>
  <c r="W914" i="2"/>
  <c r="S915" i="2"/>
  <c r="W915" i="2"/>
  <c r="S916" i="2"/>
  <c r="W916" i="2"/>
  <c r="S917" i="2"/>
  <c r="W917" i="2"/>
  <c r="S918" i="2"/>
  <c r="W918" i="2"/>
  <c r="S919" i="2"/>
  <c r="W919" i="2"/>
  <c r="S920" i="2"/>
  <c r="W920" i="2"/>
  <c r="S921" i="2"/>
  <c r="W921" i="2"/>
  <c r="S922" i="2"/>
  <c r="W922" i="2"/>
  <c r="S923" i="2"/>
  <c r="W923" i="2"/>
  <c r="S924" i="2"/>
  <c r="W924" i="2"/>
  <c r="S925" i="2"/>
  <c r="W925" i="2"/>
  <c r="S926" i="2"/>
  <c r="W926" i="2"/>
  <c r="S927" i="2"/>
  <c r="W927" i="2"/>
  <c r="S928" i="2"/>
  <c r="W928" i="2"/>
  <c r="S929" i="2"/>
  <c r="W929" i="2"/>
  <c r="S930" i="2"/>
  <c r="W930" i="2"/>
  <c r="W931" i="2"/>
  <c r="S932" i="2"/>
  <c r="W932" i="2"/>
  <c r="W933" i="2"/>
  <c r="Q935" i="2"/>
  <c r="R935" i="2"/>
  <c r="V935" i="2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I901" i="2"/>
  <c r="D901" i="2"/>
  <c r="G901" i="2" s="1"/>
  <c r="K901" i="2" s="1"/>
  <c r="D900" i="2"/>
  <c r="G900" i="2" s="1"/>
  <c r="K900" i="2" s="1"/>
  <c r="D899" i="2"/>
  <c r="D898" i="2"/>
  <c r="G898" i="2" s="1"/>
  <c r="K898" i="2" s="1"/>
  <c r="D897" i="2"/>
  <c r="D896" i="2"/>
  <c r="G896" i="2" s="1"/>
  <c r="K896" i="2" s="1"/>
  <c r="D895" i="2"/>
  <c r="G895" i="2" s="1"/>
  <c r="K895" i="2" s="1"/>
  <c r="D894" i="2"/>
  <c r="G894" i="2" s="1"/>
  <c r="K894" i="2" s="1"/>
  <c r="D893" i="2"/>
  <c r="G893" i="2" s="1"/>
  <c r="K893" i="2" s="1"/>
  <c r="D892" i="2"/>
  <c r="C894" i="2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G897" i="2"/>
  <c r="K897" i="2" s="1"/>
  <c r="G899" i="2"/>
  <c r="K899" i="2"/>
  <c r="G902" i="2"/>
  <c r="K902" i="2"/>
  <c r="G907" i="2"/>
  <c r="K907" i="2"/>
  <c r="G908" i="2"/>
  <c r="K908" i="2" s="1"/>
  <c r="G909" i="2"/>
  <c r="K909" i="2"/>
  <c r="G910" i="2"/>
  <c r="K910" i="2" s="1"/>
  <c r="G911" i="2"/>
  <c r="K911" i="2"/>
  <c r="G912" i="2"/>
  <c r="K912" i="2" s="1"/>
  <c r="G913" i="2"/>
  <c r="K913" i="2"/>
  <c r="G914" i="2"/>
  <c r="K914" i="2" s="1"/>
  <c r="G915" i="2"/>
  <c r="K915" i="2" s="1"/>
  <c r="G916" i="2"/>
  <c r="K916" i="2"/>
  <c r="G917" i="2"/>
  <c r="K917" i="2" s="1"/>
  <c r="G918" i="2"/>
  <c r="K918" i="2"/>
  <c r="G919" i="2"/>
  <c r="K919" i="2"/>
  <c r="G920" i="2"/>
  <c r="K920" i="2"/>
  <c r="G921" i="2"/>
  <c r="K921" i="2"/>
  <c r="G922" i="2"/>
  <c r="K922" i="2"/>
  <c r="G923" i="2"/>
  <c r="K923" i="2"/>
  <c r="G924" i="2"/>
  <c r="K924" i="2"/>
  <c r="G925" i="2"/>
  <c r="K925" i="2" s="1"/>
  <c r="G932" i="2"/>
  <c r="K932" i="2"/>
  <c r="E935" i="2"/>
  <c r="F935" i="2"/>
  <c r="I935" i="2"/>
  <c r="J935" i="2"/>
  <c r="AB935" i="2" l="1"/>
  <c r="AI893" i="2"/>
  <c r="AE895" i="2"/>
  <c r="AI895" i="2" s="1"/>
  <c r="AI935" i="2" s="1"/>
  <c r="P935" i="2"/>
  <c r="S892" i="2"/>
  <c r="W892" i="2" s="1"/>
  <c r="S935" i="2"/>
  <c r="W935" i="2"/>
  <c r="D935" i="2"/>
  <c r="G892" i="2"/>
  <c r="G935" i="2"/>
  <c r="K892" i="2"/>
  <c r="K935" i="2" s="1"/>
  <c r="AB847" i="2"/>
  <c r="AE847" i="2" s="1"/>
  <c r="AI847" i="2" s="1"/>
  <c r="AB846" i="2"/>
  <c r="AB845" i="2"/>
  <c r="AB844" i="2"/>
  <c r="AB843" i="2"/>
  <c r="AE843" i="2" s="1"/>
  <c r="AI843" i="2" s="1"/>
  <c r="AH842" i="2"/>
  <c r="AI842" i="2" s="1"/>
  <c r="AB842" i="2"/>
  <c r="AB841" i="2"/>
  <c r="AB840" i="2"/>
  <c r="AE840" i="2" s="1"/>
  <c r="AI840" i="2" s="1"/>
  <c r="AB839" i="2"/>
  <c r="AB838" i="2"/>
  <c r="AG837" i="2"/>
  <c r="AB837" i="2"/>
  <c r="AE837" i="2" s="1"/>
  <c r="AI837" i="2" s="1"/>
  <c r="AA839" i="2"/>
  <c r="AA840" i="2" s="1"/>
  <c r="AA841" i="2" s="1"/>
  <c r="AA842" i="2" s="1"/>
  <c r="AA843" i="2" s="1"/>
  <c r="AA844" i="2" s="1"/>
  <c r="AA845" i="2" s="1"/>
  <c r="AA846" i="2" s="1"/>
  <c r="AA847" i="2" s="1"/>
  <c r="AA838" i="2"/>
  <c r="AE838" i="2"/>
  <c r="AE839" i="2"/>
  <c r="AI839" i="2" s="1"/>
  <c r="AE841" i="2"/>
  <c r="AI841" i="2" s="1"/>
  <c r="AE842" i="2"/>
  <c r="AE844" i="2"/>
  <c r="AI844" i="2"/>
  <c r="AE845" i="2"/>
  <c r="AI845" i="2" s="1"/>
  <c r="AE846" i="2"/>
  <c r="AI846" i="2" s="1"/>
  <c r="AE848" i="2"/>
  <c r="AI848" i="2" s="1"/>
  <c r="AE849" i="2"/>
  <c r="AI849" i="2"/>
  <c r="AE850" i="2"/>
  <c r="AI850" i="2"/>
  <c r="AE851" i="2"/>
  <c r="AI851" i="2"/>
  <c r="AE852" i="2"/>
  <c r="AI852" i="2"/>
  <c r="AE853" i="2"/>
  <c r="AI853" i="2" s="1"/>
  <c r="AE854" i="2"/>
  <c r="AI854" i="2" s="1"/>
  <c r="AE855" i="2"/>
  <c r="AI855" i="2" s="1"/>
  <c r="AE856" i="2"/>
  <c r="AI856" i="2"/>
  <c r="AE857" i="2"/>
  <c r="AI857" i="2"/>
  <c r="AE858" i="2"/>
  <c r="AI858" i="2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/>
  <c r="AE866" i="2"/>
  <c r="AI866" i="2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/>
  <c r="AE874" i="2"/>
  <c r="AI874" i="2"/>
  <c r="AE875" i="2"/>
  <c r="AI875" i="2"/>
  <c r="AI876" i="2"/>
  <c r="AE877" i="2"/>
  <c r="AI877" i="2"/>
  <c r="AI878" i="2"/>
  <c r="AC880" i="2"/>
  <c r="AD880" i="2"/>
  <c r="AG880" i="2"/>
  <c r="AH880" i="2"/>
  <c r="P851" i="2"/>
  <c r="P850" i="2"/>
  <c r="P849" i="2"/>
  <c r="S849" i="2"/>
  <c r="W849" i="2" s="1"/>
  <c r="P848" i="2"/>
  <c r="S848" i="2" s="1"/>
  <c r="W848" i="2" s="1"/>
  <c r="P847" i="2"/>
  <c r="S847" i="2" s="1"/>
  <c r="W847" i="2" s="1"/>
  <c r="P846" i="2"/>
  <c r="S846" i="2" s="1"/>
  <c r="W846" i="2" s="1"/>
  <c r="P845" i="2"/>
  <c r="U844" i="2"/>
  <c r="P844" i="2"/>
  <c r="S844" i="2" s="1"/>
  <c r="W844" i="2" s="1"/>
  <c r="P843" i="2"/>
  <c r="S843" i="2" s="1"/>
  <c r="W843" i="2" s="1"/>
  <c r="P842" i="2"/>
  <c r="P841" i="2"/>
  <c r="P840" i="2"/>
  <c r="P839" i="2"/>
  <c r="S839" i="2"/>
  <c r="W839" i="2" s="1"/>
  <c r="P838" i="2"/>
  <c r="P837" i="2"/>
  <c r="O838" i="2"/>
  <c r="S838" i="2"/>
  <c r="W838" i="2" s="1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S840" i="2"/>
  <c r="W840" i="2" s="1"/>
  <c r="S841" i="2"/>
  <c r="W841" i="2" s="1"/>
  <c r="S842" i="2"/>
  <c r="W842" i="2" s="1"/>
  <c r="S845" i="2"/>
  <c r="W845" i="2" s="1"/>
  <c r="S850" i="2"/>
  <c r="W850" i="2" s="1"/>
  <c r="S851" i="2"/>
  <c r="W851" i="2" s="1"/>
  <c r="S852" i="2"/>
  <c r="W852" i="2" s="1"/>
  <c r="S853" i="2"/>
  <c r="W853" i="2" s="1"/>
  <c r="S854" i="2"/>
  <c r="W854" i="2" s="1"/>
  <c r="S855" i="2"/>
  <c r="W855" i="2" s="1"/>
  <c r="S856" i="2"/>
  <c r="W856" i="2" s="1"/>
  <c r="S857" i="2"/>
  <c r="W857" i="2" s="1"/>
  <c r="S858" i="2"/>
  <c r="W858" i="2"/>
  <c r="S859" i="2"/>
  <c r="W859" i="2" s="1"/>
  <c r="S860" i="2"/>
  <c r="W860" i="2" s="1"/>
  <c r="S861" i="2"/>
  <c r="W861" i="2"/>
  <c r="S862" i="2"/>
  <c r="W862" i="2" s="1"/>
  <c r="S863" i="2"/>
  <c r="W863" i="2" s="1"/>
  <c r="S864" i="2"/>
  <c r="W864" i="2"/>
  <c r="S865" i="2"/>
  <c r="W865" i="2"/>
  <c r="S866" i="2"/>
  <c r="W866" i="2"/>
  <c r="S867" i="2"/>
  <c r="W867" i="2" s="1"/>
  <c r="S868" i="2"/>
  <c r="W868" i="2" s="1"/>
  <c r="S869" i="2"/>
  <c r="W869" i="2"/>
  <c r="S870" i="2"/>
  <c r="W870" i="2" s="1"/>
  <c r="S871" i="2"/>
  <c r="W871" i="2"/>
  <c r="S872" i="2"/>
  <c r="W872" i="2"/>
  <c r="S873" i="2"/>
  <c r="W873" i="2"/>
  <c r="S874" i="2"/>
  <c r="W874" i="2" s="1"/>
  <c r="S875" i="2"/>
  <c r="W875" i="2" s="1"/>
  <c r="W876" i="2"/>
  <c r="S877" i="2"/>
  <c r="W877" i="2"/>
  <c r="W878" i="2"/>
  <c r="Q880" i="2"/>
  <c r="R880" i="2"/>
  <c r="U880" i="2"/>
  <c r="V880" i="2"/>
  <c r="D860" i="2"/>
  <c r="G860" i="2" s="1"/>
  <c r="K860" i="2" s="1"/>
  <c r="D859" i="2"/>
  <c r="D858" i="2"/>
  <c r="D857" i="2"/>
  <c r="D856" i="2"/>
  <c r="G856" i="2" s="1"/>
  <c r="K856" i="2" s="1"/>
  <c r="D855" i="2"/>
  <c r="D854" i="2"/>
  <c r="C859" i="2"/>
  <c r="C860" i="2" s="1"/>
  <c r="C854" i="2"/>
  <c r="C855" i="2"/>
  <c r="C856" i="2"/>
  <c r="C857" i="2" s="1"/>
  <c r="C858" i="2" s="1"/>
  <c r="D853" i="2"/>
  <c r="G853" i="2" s="1"/>
  <c r="K853" i="2" s="1"/>
  <c r="D852" i="2"/>
  <c r="G852" i="2" s="1"/>
  <c r="K852" i="2" s="1"/>
  <c r="D851" i="2"/>
  <c r="G851" i="2" s="1"/>
  <c r="K851" i="2" s="1"/>
  <c r="D850" i="2"/>
  <c r="D849" i="2"/>
  <c r="G849" i="2" s="1"/>
  <c r="K849" i="2" s="1"/>
  <c r="D848" i="2"/>
  <c r="G848" i="2" s="1"/>
  <c r="K848" i="2" s="1"/>
  <c r="D847" i="2"/>
  <c r="D846" i="2"/>
  <c r="G846" i="2" s="1"/>
  <c r="K846" i="2" s="1"/>
  <c r="D845" i="2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K837" i="2" s="1"/>
  <c r="C839" i="2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G845" i="2"/>
  <c r="K845" i="2" s="1"/>
  <c r="G847" i="2"/>
  <c r="K847" i="2" s="1"/>
  <c r="G850" i="2"/>
  <c r="K850" i="2" s="1"/>
  <c r="G854" i="2"/>
  <c r="K854" i="2"/>
  <c r="G855" i="2"/>
  <c r="K855" i="2" s="1"/>
  <c r="G857" i="2"/>
  <c r="K857" i="2" s="1"/>
  <c r="G858" i="2"/>
  <c r="K858" i="2" s="1"/>
  <c r="G859" i="2"/>
  <c r="K859" i="2" s="1"/>
  <c r="G861" i="2"/>
  <c r="K861" i="2"/>
  <c r="G862" i="2"/>
  <c r="K862" i="2"/>
  <c r="G863" i="2"/>
  <c r="K863" i="2" s="1"/>
  <c r="G864" i="2"/>
  <c r="K864" i="2"/>
  <c r="G865" i="2"/>
  <c r="K865" i="2"/>
  <c r="G866" i="2"/>
  <c r="K866" i="2"/>
  <c r="G867" i="2"/>
  <c r="K867" i="2"/>
  <c r="G868" i="2"/>
  <c r="K868" i="2" s="1"/>
  <c r="G869" i="2"/>
  <c r="K869" i="2"/>
  <c r="G870" i="2"/>
  <c r="K870" i="2"/>
  <c r="G877" i="2"/>
  <c r="K877" i="2" s="1"/>
  <c r="E880" i="2"/>
  <c r="F880" i="2"/>
  <c r="I880" i="2"/>
  <c r="J880" i="2"/>
  <c r="AE935" i="2" l="1"/>
  <c r="AE880" i="2"/>
  <c r="AI838" i="2"/>
  <c r="AI880" i="2" s="1"/>
  <c r="AB880" i="2"/>
  <c r="P880" i="2"/>
  <c r="S837" i="2"/>
  <c r="S880" i="2"/>
  <c r="W837" i="2"/>
  <c r="W880" i="2" s="1"/>
  <c r="D880" i="2"/>
  <c r="G880" i="2"/>
  <c r="K880" i="2"/>
  <c r="AG783" i="2"/>
  <c r="AB783" i="2"/>
  <c r="AE783" i="2" s="1"/>
  <c r="AI783" i="2" s="1"/>
  <c r="AH782" i="2"/>
  <c r="AH825" i="2" s="1"/>
  <c r="AG782" i="2"/>
  <c r="AB782" i="2"/>
  <c r="AE782" i="2"/>
  <c r="AA783" i="2"/>
  <c r="AE784" i="2"/>
  <c r="AI784" i="2"/>
  <c r="AE785" i="2"/>
  <c r="AI785" i="2"/>
  <c r="AE786" i="2"/>
  <c r="AI786" i="2"/>
  <c r="AE787" i="2"/>
  <c r="AI787" i="2" s="1"/>
  <c r="AE788" i="2"/>
  <c r="AI788" i="2"/>
  <c r="AE789" i="2"/>
  <c r="AI789" i="2"/>
  <c r="AE790" i="2"/>
  <c r="AI790" i="2"/>
  <c r="AE791" i="2"/>
  <c r="AI791" i="2" s="1"/>
  <c r="AE792" i="2"/>
  <c r="AI792" i="2"/>
  <c r="AE793" i="2"/>
  <c r="AI793" i="2"/>
  <c r="AE794" i="2"/>
  <c r="AI794" i="2"/>
  <c r="AE795" i="2"/>
  <c r="AI795" i="2" s="1"/>
  <c r="AE796" i="2"/>
  <c r="AI796" i="2"/>
  <c r="AE797" i="2"/>
  <c r="AI797" i="2"/>
  <c r="AE798" i="2"/>
  <c r="AI798" i="2"/>
  <c r="AE799" i="2"/>
  <c r="AI799" i="2" s="1"/>
  <c r="AE800" i="2"/>
  <c r="AI800" i="2"/>
  <c r="AE801" i="2"/>
  <c r="AI801" i="2"/>
  <c r="AE802" i="2"/>
  <c r="AI802" i="2"/>
  <c r="AE803" i="2"/>
  <c r="AI803" i="2"/>
  <c r="AE804" i="2"/>
  <c r="AI804" i="2"/>
  <c r="AE805" i="2"/>
  <c r="AI805" i="2"/>
  <c r="AE806" i="2"/>
  <c r="AI806" i="2"/>
  <c r="AE807" i="2"/>
  <c r="AI807" i="2"/>
  <c r="AE808" i="2"/>
  <c r="AI808" i="2"/>
  <c r="AE809" i="2"/>
  <c r="AI809" i="2"/>
  <c r="AE810" i="2"/>
  <c r="AI810" i="2"/>
  <c r="AE811" i="2"/>
  <c r="AI811" i="2"/>
  <c r="AE812" i="2"/>
  <c r="AI812" i="2"/>
  <c r="AE813" i="2"/>
  <c r="AI813" i="2"/>
  <c r="AE814" i="2"/>
  <c r="AI814" i="2"/>
  <c r="AE815" i="2"/>
  <c r="AI815" i="2"/>
  <c r="AE816" i="2"/>
  <c r="AI816" i="2"/>
  <c r="AE817" i="2"/>
  <c r="AI817" i="2"/>
  <c r="AE818" i="2"/>
  <c r="AI818" i="2" s="1"/>
  <c r="AE819" i="2"/>
  <c r="AI819" i="2"/>
  <c r="AE820" i="2"/>
  <c r="AI820" i="2"/>
  <c r="AI821" i="2"/>
  <c r="AE822" i="2"/>
  <c r="AI822" i="2"/>
  <c r="AI823" i="2"/>
  <c r="AC825" i="2"/>
  <c r="AD825" i="2"/>
  <c r="AG825" i="2"/>
  <c r="P799" i="2"/>
  <c r="P798" i="2"/>
  <c r="P797" i="2"/>
  <c r="P796" i="2"/>
  <c r="P795" i="2"/>
  <c r="P794" i="2"/>
  <c r="S794" i="2" s="1"/>
  <c r="W794" i="2" s="1"/>
  <c r="P793" i="2"/>
  <c r="S793" i="2" s="1"/>
  <c r="W793" i="2" s="1"/>
  <c r="P792" i="2"/>
  <c r="P791" i="2"/>
  <c r="S791" i="2" s="1"/>
  <c r="W791" i="2" s="1"/>
  <c r="P790" i="2"/>
  <c r="P789" i="2"/>
  <c r="P788" i="2"/>
  <c r="P787" i="2"/>
  <c r="P786" i="2"/>
  <c r="P785" i="2"/>
  <c r="P784" i="2"/>
  <c r="P783" i="2"/>
  <c r="S783" i="2" s="1"/>
  <c r="W783" i="2" s="1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S784" i="2"/>
  <c r="W784" i="2" s="1"/>
  <c r="S785" i="2"/>
  <c r="W785" i="2"/>
  <c r="S786" i="2"/>
  <c r="W786" i="2" s="1"/>
  <c r="S787" i="2"/>
  <c r="W787" i="2"/>
  <c r="S788" i="2"/>
  <c r="W788" i="2"/>
  <c r="S789" i="2"/>
  <c r="W789" i="2" s="1"/>
  <c r="S790" i="2"/>
  <c r="W790" i="2" s="1"/>
  <c r="S792" i="2"/>
  <c r="W792" i="2"/>
  <c r="S795" i="2"/>
  <c r="W795" i="2"/>
  <c r="S796" i="2"/>
  <c r="W796" i="2" s="1"/>
  <c r="S797" i="2"/>
  <c r="W797" i="2" s="1"/>
  <c r="S798" i="2"/>
  <c r="W798" i="2" s="1"/>
  <c r="S799" i="2"/>
  <c r="W799" i="2" s="1"/>
  <c r="S800" i="2"/>
  <c r="W800" i="2" s="1"/>
  <c r="S801" i="2"/>
  <c r="W801" i="2" s="1"/>
  <c r="S802" i="2"/>
  <c r="W802" i="2"/>
  <c r="S803" i="2"/>
  <c r="W803" i="2"/>
  <c r="S804" i="2"/>
  <c r="W804" i="2"/>
  <c r="S805" i="2"/>
  <c r="W805" i="2" s="1"/>
  <c r="S806" i="2"/>
  <c r="W806" i="2"/>
  <c r="S807" i="2"/>
  <c r="W807" i="2"/>
  <c r="S808" i="2"/>
  <c r="W808" i="2"/>
  <c r="S809" i="2"/>
  <c r="W809" i="2" s="1"/>
  <c r="S810" i="2"/>
  <c r="W810" i="2"/>
  <c r="S811" i="2"/>
  <c r="W811" i="2"/>
  <c r="S812" i="2"/>
  <c r="W812" i="2"/>
  <c r="S813" i="2"/>
  <c r="W813" i="2" s="1"/>
  <c r="S814" i="2"/>
  <c r="W814" i="2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U825" i="2"/>
  <c r="V825" i="2"/>
  <c r="D798" i="2"/>
  <c r="G798" i="2" s="1"/>
  <c r="K798" i="2" s="1"/>
  <c r="D797" i="2"/>
  <c r="G797" i="2" s="1"/>
  <c r="K797" i="2" s="1"/>
  <c r="D796" i="2"/>
  <c r="D795" i="2"/>
  <c r="G795" i="2" s="1"/>
  <c r="K795" i="2" s="1"/>
  <c r="D794" i="2"/>
  <c r="D793" i="2"/>
  <c r="G793" i="2" s="1"/>
  <c r="K793" i="2" s="1"/>
  <c r="D792" i="2"/>
  <c r="D791" i="2"/>
  <c r="D790" i="2"/>
  <c r="G790" i="2" s="1"/>
  <c r="K790" i="2" s="1"/>
  <c r="D789" i="2"/>
  <c r="D788" i="2"/>
  <c r="D787" i="2"/>
  <c r="G787" i="2" s="1"/>
  <c r="K787" i="2" s="1"/>
  <c r="D786" i="2"/>
  <c r="D785" i="2"/>
  <c r="D784" i="2"/>
  <c r="G784" i="2" s="1"/>
  <c r="K784" i="2" s="1"/>
  <c r="D783" i="2"/>
  <c r="D782" i="2"/>
  <c r="G782" i="2"/>
  <c r="K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G783" i="2"/>
  <c r="K783" i="2" s="1"/>
  <c r="G785" i="2"/>
  <c r="K785" i="2" s="1"/>
  <c r="G786" i="2"/>
  <c r="K786" i="2" s="1"/>
  <c r="G788" i="2"/>
  <c r="K788" i="2" s="1"/>
  <c r="G789" i="2"/>
  <c r="K789" i="2" s="1"/>
  <c r="G791" i="2"/>
  <c r="K791" i="2" s="1"/>
  <c r="G792" i="2"/>
  <c r="K792" i="2" s="1"/>
  <c r="G794" i="2"/>
  <c r="K794" i="2" s="1"/>
  <c r="G796" i="2"/>
  <c r="K796" i="2" s="1"/>
  <c r="G799" i="2"/>
  <c r="K799" i="2" s="1"/>
  <c r="G800" i="2"/>
  <c r="K800" i="2" s="1"/>
  <c r="G801" i="2"/>
  <c r="K801" i="2" s="1"/>
  <c r="G802" i="2"/>
  <c r="K802" i="2"/>
  <c r="G803" i="2"/>
  <c r="K803" i="2"/>
  <c r="G804" i="2"/>
  <c r="K804" i="2" s="1"/>
  <c r="G805" i="2"/>
  <c r="K805" i="2" s="1"/>
  <c r="G806" i="2"/>
  <c r="K806" i="2"/>
  <c r="G807" i="2"/>
  <c r="K807" i="2"/>
  <c r="G808" i="2"/>
  <c r="K808" i="2"/>
  <c r="G809" i="2"/>
  <c r="K809" i="2"/>
  <c r="G810" i="2"/>
  <c r="K810" i="2"/>
  <c r="G811" i="2"/>
  <c r="K811" i="2"/>
  <c r="G812" i="2"/>
  <c r="K812" i="2"/>
  <c r="G813" i="2"/>
  <c r="K813" i="2" s="1"/>
  <c r="G814" i="2"/>
  <c r="K814" i="2"/>
  <c r="G815" i="2"/>
  <c r="K815" i="2"/>
  <c r="G822" i="2"/>
  <c r="K822" i="2"/>
  <c r="E825" i="2"/>
  <c r="F825" i="2"/>
  <c r="I825" i="2"/>
  <c r="J825" i="2"/>
  <c r="AE825" i="2" l="1"/>
  <c r="AB825" i="2"/>
  <c r="AI782" i="2"/>
  <c r="AI825" i="2" s="1"/>
  <c r="P825" i="2"/>
  <c r="S825" i="2"/>
  <c r="W825" i="2"/>
  <c r="K825" i="2"/>
  <c r="G825" i="2"/>
  <c r="D825" i="2"/>
  <c r="AB729" i="2"/>
  <c r="AH728" i="2"/>
  <c r="AC728" i="2"/>
  <c r="AC770" i="2" s="1"/>
  <c r="AB728" i="2"/>
  <c r="AG727" i="2"/>
  <c r="AG770" i="2" s="1"/>
  <c r="AB727" i="2"/>
  <c r="AE727" i="2" s="1"/>
  <c r="AA729" i="2"/>
  <c r="AA728" i="2"/>
  <c r="AE728" i="2"/>
  <c r="AE729" i="2"/>
  <c r="AI729" i="2" s="1"/>
  <c r="AE730" i="2"/>
  <c r="AI730" i="2" s="1"/>
  <c r="AE731" i="2"/>
  <c r="AI731" i="2"/>
  <c r="AE732" i="2"/>
  <c r="AI732" i="2" s="1"/>
  <c r="AE733" i="2"/>
  <c r="AI733" i="2" s="1"/>
  <c r="AE734" i="2"/>
  <c r="AI734" i="2"/>
  <c r="AE735" i="2"/>
  <c r="AI735" i="2" s="1"/>
  <c r="AE736" i="2"/>
  <c r="AI736" i="2" s="1"/>
  <c r="AE737" i="2"/>
  <c r="AI737" i="2" s="1"/>
  <c r="AE738" i="2"/>
  <c r="AI738" i="2"/>
  <c r="AE739" i="2"/>
  <c r="AI739" i="2"/>
  <c r="AE740" i="2"/>
  <c r="AI740" i="2"/>
  <c r="AE741" i="2"/>
  <c r="AI741" i="2" s="1"/>
  <c r="AE742" i="2"/>
  <c r="AI742" i="2"/>
  <c r="AE743" i="2"/>
  <c r="AI743" i="2"/>
  <c r="AE744" i="2"/>
  <c r="AI744" i="2"/>
  <c r="AE745" i="2"/>
  <c r="AI745" i="2" s="1"/>
  <c r="AE746" i="2"/>
  <c r="AI746" i="2"/>
  <c r="AE747" i="2"/>
  <c r="AI747" i="2"/>
  <c r="AE748" i="2"/>
  <c r="AI748" i="2"/>
  <c r="AE749" i="2"/>
  <c r="AI749" i="2" s="1"/>
  <c r="AE750" i="2"/>
  <c r="AI750" i="2"/>
  <c r="AE751" i="2"/>
  <c r="AI751" i="2"/>
  <c r="AE752" i="2"/>
  <c r="AI752" i="2"/>
  <c r="AE753" i="2"/>
  <c r="AI753" i="2" s="1"/>
  <c r="AE754" i="2"/>
  <c r="AI754" i="2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 s="1"/>
  <c r="AE762" i="2"/>
  <c r="AI762" i="2"/>
  <c r="AE763" i="2"/>
  <c r="AI763" i="2"/>
  <c r="AE764" i="2"/>
  <c r="AI764" i="2"/>
  <c r="AE765" i="2"/>
  <c r="AI765" i="2" s="1"/>
  <c r="AI766" i="2"/>
  <c r="AE767" i="2"/>
  <c r="AI767" i="2"/>
  <c r="AI768" i="2"/>
  <c r="AD770" i="2"/>
  <c r="AH770" i="2"/>
  <c r="P730" i="2"/>
  <c r="P770" i="2" s="1"/>
  <c r="P729" i="2"/>
  <c r="S729" i="2" s="1"/>
  <c r="W729" i="2" s="1"/>
  <c r="U728" i="2"/>
  <c r="P728" i="2"/>
  <c r="P727" i="2"/>
  <c r="S727" i="2"/>
  <c r="W727" i="2" s="1"/>
  <c r="O728" i="2"/>
  <c r="O729" i="2" s="1"/>
  <c r="O730" i="2" s="1"/>
  <c r="S728" i="2"/>
  <c r="W728" i="2" s="1"/>
  <c r="S731" i="2"/>
  <c r="W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/>
  <c r="S742" i="2"/>
  <c r="W742" i="2"/>
  <c r="S743" i="2"/>
  <c r="W743" i="2"/>
  <c r="S744" i="2"/>
  <c r="W744" i="2" s="1"/>
  <c r="S745" i="2"/>
  <c r="W745" i="2"/>
  <c r="S746" i="2"/>
  <c r="W746" i="2"/>
  <c r="S747" i="2"/>
  <c r="W747" i="2"/>
  <c r="S748" i="2"/>
  <c r="W748" i="2"/>
  <c r="S749" i="2"/>
  <c r="W749" i="2"/>
  <c r="S750" i="2"/>
  <c r="W750" i="2"/>
  <c r="S751" i="2"/>
  <c r="W751" i="2"/>
  <c r="S752" i="2"/>
  <c r="W752" i="2"/>
  <c r="S753" i="2"/>
  <c r="W753" i="2"/>
  <c r="S754" i="2"/>
  <c r="W754" i="2"/>
  <c r="S755" i="2"/>
  <c r="W755" i="2"/>
  <c r="S756" i="2"/>
  <c r="W756" i="2"/>
  <c r="S757" i="2"/>
  <c r="W757" i="2"/>
  <c r="S758" i="2"/>
  <c r="W758" i="2"/>
  <c r="S759" i="2"/>
  <c r="W759" i="2"/>
  <c r="S760" i="2"/>
  <c r="W760" i="2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U770" i="2"/>
  <c r="V770" i="2"/>
  <c r="D750" i="2"/>
  <c r="D749" i="2"/>
  <c r="D748" i="2"/>
  <c r="G748" i="2" s="1"/>
  <c r="K748" i="2" s="1"/>
  <c r="D747" i="2"/>
  <c r="G747" i="2" s="1"/>
  <c r="K747" i="2" s="1"/>
  <c r="D746" i="2"/>
  <c r="D745" i="2"/>
  <c r="D744" i="2"/>
  <c r="G744" i="2" s="1"/>
  <c r="K744" i="2" s="1"/>
  <c r="D743" i="2"/>
  <c r="G743" i="2" s="1"/>
  <c r="K743" i="2" s="1"/>
  <c r="D742" i="2"/>
  <c r="D741" i="2"/>
  <c r="G741" i="2" s="1"/>
  <c r="K741" i="2" s="1"/>
  <c r="D740" i="2"/>
  <c r="G740" i="2" s="1"/>
  <c r="K740" i="2" s="1"/>
  <c r="D739" i="2"/>
  <c r="D738" i="2"/>
  <c r="D737" i="2"/>
  <c r="G737" i="2"/>
  <c r="K737" i="2" s="1"/>
  <c r="D736" i="2"/>
  <c r="D735" i="2"/>
  <c r="D734" i="2"/>
  <c r="G734" i="2" s="1"/>
  <c r="K734" i="2" s="1"/>
  <c r="D733" i="2"/>
  <c r="G733" i="2" s="1"/>
  <c r="K733" i="2" s="1"/>
  <c r="D732" i="2"/>
  <c r="D731" i="2"/>
  <c r="D730" i="2"/>
  <c r="D729" i="2"/>
  <c r="G729" i="2" s="1"/>
  <c r="K729" i="2" s="1"/>
  <c r="D728" i="2"/>
  <c r="D727" i="2"/>
  <c r="C729" i="2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J770" i="2"/>
  <c r="I770" i="2"/>
  <c r="F770" i="2"/>
  <c r="E770" i="2"/>
  <c r="K767" i="2"/>
  <c r="G767" i="2"/>
  <c r="K760" i="2"/>
  <c r="G760" i="2"/>
  <c r="K759" i="2"/>
  <c r="G759" i="2"/>
  <c r="K758" i="2"/>
  <c r="G758" i="2"/>
  <c r="K757" i="2"/>
  <c r="G757" i="2"/>
  <c r="K756" i="2"/>
  <c r="G756" i="2"/>
  <c r="K755" i="2"/>
  <c r="G755" i="2"/>
  <c r="G754" i="2"/>
  <c r="K754" i="2" s="1"/>
  <c r="K753" i="2"/>
  <c r="G753" i="2"/>
  <c r="G752" i="2"/>
  <c r="K752" i="2" s="1"/>
  <c r="K751" i="2"/>
  <c r="G751" i="2"/>
  <c r="G750" i="2"/>
  <c r="K750" i="2" s="1"/>
  <c r="G749" i="2"/>
  <c r="K749" i="2" s="1"/>
  <c r="G746" i="2"/>
  <c r="K746" i="2" s="1"/>
  <c r="G745" i="2"/>
  <c r="K745" i="2" s="1"/>
  <c r="G742" i="2"/>
  <c r="K742" i="2" s="1"/>
  <c r="G739" i="2"/>
  <c r="K739" i="2" s="1"/>
  <c r="G738" i="2"/>
  <c r="K738" i="2" s="1"/>
  <c r="G736" i="2"/>
  <c r="K736" i="2" s="1"/>
  <c r="G735" i="2"/>
  <c r="K735" i="2" s="1"/>
  <c r="K732" i="2"/>
  <c r="G732" i="2"/>
  <c r="G731" i="2"/>
  <c r="K731" i="2" s="1"/>
  <c r="G730" i="2"/>
  <c r="K730" i="2" s="1"/>
  <c r="G728" i="2"/>
  <c r="K728" i="2" s="1"/>
  <c r="C728" i="2"/>
  <c r="G727" i="2"/>
  <c r="K727" i="2" s="1"/>
  <c r="AI727" i="2" l="1"/>
  <c r="AB770" i="2"/>
  <c r="AI728" i="2"/>
  <c r="AE770" i="2"/>
  <c r="S730" i="2"/>
  <c r="W730" i="2" s="1"/>
  <c r="W770" i="2" s="1"/>
  <c r="D770" i="2"/>
  <c r="K770" i="2"/>
  <c r="G770" i="2"/>
  <c r="U681" i="2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AI770" i="2" l="1"/>
  <c r="S770" i="2"/>
  <c r="P715" i="2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D26" i="1" s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5C999C6E-5C0A-452F-98BD-A5E5E376A4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727" authorId="0" shapeId="0" xr:uid="{D1AA012E-7FE9-4BC2-A3C4-7B7EB8A815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</t>
        </r>
      </text>
    </comment>
    <comment ref="AA727" authorId="0" shapeId="0" xr:uid="{CCC2AF94-1687-41CA-8609-447543DA1E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COMM.
POB, SALUG</t>
        </r>
      </text>
    </comment>
    <comment ref="C728" authorId="0" shapeId="0" xr:uid="{BEFB5E7F-11CE-4798-A6C0-503122B5AF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RMT STORE
POB, SINDANGAN</t>
        </r>
      </text>
    </comment>
    <comment ref="O728" authorId="0" shapeId="0" xr:uid="{281B8C42-AE23-40AA-9DEA-B85EBF35D1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
POB, BACUNGAN</t>
        </r>
      </text>
    </comment>
    <comment ref="AA728" authorId="0" shapeId="0" xr:uid="{57E98A6C-BB9A-402C-A24D-37183F5D8C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POB, SALUG</t>
        </r>
      </text>
    </comment>
    <comment ref="C729" authorId="0" shapeId="0" xr:uid="{BE213654-F245-434B-8D70-B8C67094FD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 STORE
POB, SINDANGAN</t>
        </r>
      </text>
    </comment>
    <comment ref="O729" authorId="0" shapeId="0" xr:uid="{421D8ABF-9809-4E2B-9A8C-28496475A6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AA729" authorId="0" shapeId="0" xr:uid="{E159C4F8-D94A-48F5-B9B5-E8E6C82917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TROCIO
BACONG, SALUG</t>
        </r>
      </text>
    </comment>
    <comment ref="C730" authorId="0" shapeId="0" xr:uid="{384FE347-F418-48A1-B5A6-1E77070E9F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POB, DISUD
</t>
        </r>
      </text>
    </comment>
    <comment ref="O730" authorId="0" shapeId="0" xr:uid="{955ADD77-9B35-4436-835A-911AD2E916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C731" authorId="0" shapeId="0" xr:uid="{E6F63B7C-12C8-46B9-845A-F145B1D602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THREE M STORE
DISUD, SINDANGAN</t>
        </r>
      </text>
    </comment>
    <comment ref="C732" authorId="0" shapeId="0" xr:uid="{9DB2E8E0-44A3-4AFD-83C5-9470DA8A8B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 STORE
DISUD, SINDANGAN</t>
        </r>
      </text>
    </comment>
    <comment ref="C733" authorId="0" shapeId="0" xr:uid="{EFB6E68A-471F-420B-B8AD-9F7AE96517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734" authorId="0" shapeId="0" xr:uid="{CEE44D58-86A5-4A89-A5BD-B42248AC2A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735" authorId="0" shapeId="0" xr:uid="{BB383146-34A2-4046-BC28-5F2D90BD0C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736" authorId="0" shapeId="0" xr:uid="{E8C53C2C-783E-4482-994A-6B0B0D8B38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 STORE
DISUD, SINDANGAN</t>
        </r>
      </text>
    </comment>
    <comment ref="C737" authorId="0" shapeId="0" xr:uid="{71EDD8F3-CA6B-42B2-9B20-BEA548B7F1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C738" authorId="0" shapeId="0" xr:uid="{139DAAF9-727B-4944-93A7-C4F2F8623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
LABAKID, SINDANGAN</t>
        </r>
      </text>
    </comment>
    <comment ref="C739" authorId="0" shapeId="0" xr:uid="{91132A15-88DC-4C10-B484-B53A9B20C6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MIRAY ANADIO
DUMALOGDOG, SINDANGAN</t>
        </r>
      </text>
    </comment>
    <comment ref="C740" authorId="0" shapeId="0" xr:uid="{D8786695-F788-4036-AB4D-DC64FE6EFD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GING-GING PETRO STORE
MAWAL, SINDANGAN</t>
        </r>
      </text>
    </comment>
    <comment ref="C741" authorId="0" shapeId="0" xr:uid="{C3CF9771-A474-449A-9106-8E1D0848B2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 ANALON
MAWAL, SINDANGAN</t>
        </r>
      </text>
    </comment>
    <comment ref="C742" authorId="0" shapeId="0" xr:uid="{A7B90A0B-1D83-4D7E-9DD2-4689239D69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ARMAN POLONIO
DUMALOGDOG, SINDANGAN</t>
        </r>
      </text>
    </comment>
    <comment ref="C743" authorId="0" shapeId="0" xr:uid="{8D5C62A9-333E-4501-B051-E702B9DF6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PEDRA SABANAL
DUMALOGDOG, SINDANGAN</t>
        </r>
      </text>
    </comment>
    <comment ref="C744" authorId="0" shapeId="0" xr:uid="{00BF0DFE-438F-4638-8478-FF6BAF751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PADILLA STRELLA
DUMALOGDOG, SINDANGAN</t>
        </r>
      </text>
    </comment>
    <comment ref="C745" authorId="0" shapeId="0" xr:uid="{24F11EE2-9B61-42C8-BA5A-438EA28D4D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SUMINGGIT
DICUYONG, SINDANGAN</t>
        </r>
      </text>
    </comment>
    <comment ref="C746" authorId="0" shapeId="0" xr:uid="{43B582D7-84F5-40FD-B650-5F3142B6AB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LABAKID, SINDANGAN</t>
        </r>
      </text>
    </comment>
    <comment ref="C747" authorId="0" shapeId="0" xr:uid="{703E9A7C-59DC-4FB7-8FA4-843C2533E5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
LABAKID, SINDANGAN</t>
        </r>
      </text>
    </comment>
    <comment ref="C748" authorId="0" shapeId="0" xr:uid="{11A1B82E-3190-4A19-AC88-BE2A1988A1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749" authorId="0" shapeId="0" xr:uid="{68295A18-ED58-4E9F-ACFD-8086CCB365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C750" authorId="0" shapeId="0" xr:uid="{F7FC2570-AA0F-4A33-98D8-74FD493A6C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782" authorId="0" shapeId="0" xr:uid="{17BAA9C6-F3EC-49ED-954E-F385C141C5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</t>
        </r>
      </text>
    </comment>
    <comment ref="O782" authorId="0" shapeId="0" xr:uid="{E98D9E7C-DCBA-4B90-A60F-144D265D9C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
GOLEO, SINDANGAN</t>
        </r>
      </text>
    </comment>
    <comment ref="AA782" authorId="0" shapeId="0" xr:uid="{0C132CF9-2F1A-4330-9222-2BFFD10197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783" authorId="0" shapeId="0" xr:uid="{05E18100-D27A-47B2-80D2-8CAC245BF6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</t>
        </r>
      </text>
    </comment>
    <comment ref="O783" authorId="0" shapeId="0" xr:uid="{9E35C266-D3D1-4181-8E27-09734BB0D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</t>
        </r>
      </text>
    </comment>
    <comment ref="AA783" authorId="0" shapeId="0" xr:uid="{B7193E88-AE5F-4B64-B3A5-4C565507F0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PLAZA
BAYBAY, LILOY</t>
        </r>
      </text>
    </comment>
    <comment ref="C784" authorId="0" shapeId="0" xr:uid="{2FE56A9F-AF93-4D9C-9CB1-D34444FDD2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</t>
        </r>
      </text>
    </comment>
    <comment ref="O784" authorId="0" shapeId="0" xr:uid="{7137ECB5-C096-4542-860F-D727F6FAB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AVILES STORE
MANDIH, SINDANGAN</t>
        </r>
      </text>
    </comment>
    <comment ref="C785" authorId="0" shapeId="0" xr:uid="{F1BD56F7-AAA6-443B-9B7B-E675C024A2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TAC-AN</t>
        </r>
      </text>
    </comment>
    <comment ref="O785" authorId="0" shapeId="0" xr:uid="{F58CFD1F-720F-4F5B-B240-54DCC8F01F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EBALLES STORE
MARAS, SINDANGAN</t>
        </r>
      </text>
    </comment>
    <comment ref="C786" authorId="0" shapeId="0" xr:uid="{2A93A2D7-9359-4E40-82CA-2600EFBCBA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AZUCENA
POB, SIAYAN</t>
        </r>
      </text>
    </comment>
    <comment ref="O786" authorId="0" shapeId="0" xr:uid="{EDD2025E-3A8F-48D7-BEC8-274F295C9F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C787" authorId="0" shapeId="0" xr:uid="{D782EB15-AD31-47A4-B4B9-C937064499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
POB, SIAYAN</t>
        </r>
      </text>
    </comment>
    <comment ref="O787" authorId="0" shapeId="0" xr:uid="{A4035CA3-A4E4-4F20-92E0-517FCFBD2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BAGUIO STORE
TALINGA, BACUNGAN</t>
        </r>
      </text>
    </comment>
    <comment ref="C788" authorId="0" shapeId="0" xr:uid="{AE29A246-5F6E-4AC9-87C0-C8F4C82319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
POB, SIAYAN</t>
        </r>
      </text>
    </comment>
    <comment ref="O788" authorId="0" shapeId="0" xr:uid="{A8FE3F8D-C843-4116-A776-F3A91E7F0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AKBAYAN
TALINGA, BACUNGAN</t>
        </r>
      </text>
    </comment>
    <comment ref="C789" authorId="0" shapeId="0" xr:uid="{877010B0-E822-4F3F-98EC-3CAE6C0BE8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GENEBEB
POB, SIAYAN</t>
        </r>
      </text>
    </comment>
    <comment ref="O789" authorId="0" shapeId="0" xr:uid="{FD1B6577-BDC8-45DD-BFE2-95082A33D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RITCHIE
TALINGA, BACUNGAN</t>
        </r>
      </text>
    </comment>
    <comment ref="C790" authorId="0" shapeId="0" xr:uid="{32E4D2D6-E3AC-4997-9365-23C9C2182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ABORQUE
POB, SIAYAN</t>
        </r>
      </text>
    </comment>
    <comment ref="O790" authorId="0" shapeId="0" xr:uid="{B4AF86BD-6ED3-45CE-8358-29998F8FAE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1" authorId="0" shapeId="0" xr:uid="{8C909674-DD4D-47EF-8310-34F87B1291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O791" authorId="0" shapeId="0" xr:uid="{73261DEA-C240-4F65-95E7-C9AB5B8FB3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2" authorId="0" shapeId="0" xr:uid="{E0CE0FFD-2CB7-4989-A587-3522CA7AD8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O792" authorId="0" shapeId="0" xr:uid="{BAE46AA6-03AF-4577-8E3C-CF88743FC4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</t>
        </r>
      </text>
    </comment>
    <comment ref="C793" authorId="0" shapeId="0" xr:uid="{2BB420F3-3EEA-4269-90DD-AC365EFAD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VAR
POB, SIAYAN</t>
        </r>
      </text>
    </comment>
    <comment ref="O793" authorId="0" shapeId="0" xr:uid="{AAC655C2-8ADD-4EB7-B551-3C372EC0B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TA-ATA
GOLEO, SINDANGAN</t>
        </r>
      </text>
    </comment>
    <comment ref="C794" authorId="0" shapeId="0" xr:uid="{186539E6-7B3A-4DFF-8432-F67B965D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CAMILION
POLAYO, SIAYAN</t>
        </r>
      </text>
    </comment>
    <comment ref="O794" authorId="0" shapeId="0" xr:uid="{ED330D4F-8D81-48C1-BBCC-2D50BE8D8A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C795" authorId="0" shapeId="0" xr:uid="{AD86D432-EB3E-489B-9FAC-C8133CD5A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DULAT
POLAYO, SIAYAN</t>
        </r>
      </text>
    </comment>
    <comment ref="O795" authorId="0" shapeId="0" xr:uid="{9E371125-5255-46FE-AB3D-E87253CB6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GERIAN
GOLEO, SINDANGAN</t>
        </r>
      </text>
    </comment>
    <comment ref="C796" authorId="0" shapeId="0" xr:uid="{4F8514BF-A4D5-4258-A0B6-2E415DC8D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VAR. STORE
DENOYAN, SIAYAN</t>
        </r>
      </text>
    </comment>
    <comment ref="O796" authorId="0" shapeId="0" xr:uid="{9BDF5937-9673-4355-BAC2-35984D3B6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YANOS
GOLEO, SINDANGAN</t>
        </r>
      </text>
    </comment>
    <comment ref="C797" authorId="0" shapeId="0" xr:uid="{05CE31AD-370D-4857-9677-AC0287CD5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VAR. STORE
DENOYAN, SIAYAN</t>
        </r>
      </text>
    </comment>
    <comment ref="O797" authorId="0" shapeId="0" xr:uid="{65D138D2-1B49-423D-BD76-5BF1862659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PARILLA
GOLEO, SINDANGAN</t>
        </r>
      </text>
    </comment>
    <comment ref="C798" authorId="0" shapeId="0" xr:uid="{1E7498AB-5BC0-40F7-AEDC-C5753F7DD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O798" authorId="0" shapeId="0" xr:uid="{63645C65-8660-4F86-AAEE-6E98C65FB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O799" authorId="0" shapeId="0" xr:uid="{09D51F31-36A0-43A4-B93F-A3278C1239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C837" authorId="0" shapeId="0" xr:uid="{95B746FD-B19D-4353-85A8-006362BED4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POB, SINDANGAN</t>
        </r>
      </text>
    </comment>
    <comment ref="O837" authorId="0" shapeId="0" xr:uid="{1965D6BC-CED6-4AF8-B48D-3D223D8C87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837" authorId="0" shapeId="0" xr:uid="{6B2B202E-8678-4E3F-A305-8F79265CD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BENLOT
SANTO NIÑO, SALUG
</t>
        </r>
      </text>
    </comment>
    <comment ref="C838" authorId="0" shapeId="0" xr:uid="{AB0ED2C2-0D70-4B73-9F78-FE56AFC6FF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838" authorId="0" shapeId="0" xr:uid="{A58E88E8-610B-4805-8394-F84E8DA46F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AA838" authorId="0" shapeId="0" xr:uid="{5D7A4FC5-46F4-40BA-A650-F4B15F44F5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CUEVAS, MARIO
SANTO NIÑO, SALUG</t>
        </r>
      </text>
    </comment>
    <comment ref="C839" authorId="0" shapeId="0" xr:uid="{CC1A13E3-6215-432A-9025-226C317FC0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39" authorId="0" shapeId="0" xr:uid="{1C36285A-341C-4BAA-BA95-4E66CC39F0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JOYCE STORE
MARAS, SINDANGAN</t>
        </r>
      </text>
    </comment>
    <comment ref="AA839" authorId="0" shapeId="0" xr:uid="{56766220-8663-44D6-99EF-301CBF6AC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DUBDUBAN
SANTO NIÑO, SALUG</t>
        </r>
      </text>
    </comment>
    <comment ref="C840" authorId="0" shapeId="0" xr:uid="{FAD601E1-7DED-4ECE-A585-292B650AE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840" authorId="0" shapeId="0" xr:uid="{E1AC36F1-DA6D-446F-A5B9-8EAA35F76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40" authorId="0" shapeId="0" xr:uid="{01B665A1-F32E-453F-9AA5-B5040A426F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PAUSAL
SANTO NIÑO, SALUG</t>
        </r>
      </text>
    </comment>
    <comment ref="C841" authorId="0" shapeId="0" xr:uid="{7B96D5A0-C50B-44C5-A2B3-21D5F3A8D0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
DAPAON, SINDANGAN</t>
        </r>
      </text>
    </comment>
    <comment ref="O841" authorId="0" shapeId="0" xr:uid="{0E9A067B-7806-4127-8BCB-A3217BB2C8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MAWAL, BACUNGAN</t>
        </r>
      </text>
    </comment>
    <comment ref="AA841" authorId="0" shapeId="0" xr:uid="{ABBA1D2C-D2FA-42A8-AFB7-614591DA69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AMIT
BACONG, SALUG</t>
        </r>
      </text>
    </comment>
    <comment ref="C842" authorId="0" shapeId="0" xr:uid="{0518915C-800A-491C-AE34-15098061FB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NELIA ORAIZ STORE
POB, DAPAON</t>
        </r>
      </text>
    </comment>
    <comment ref="O842" authorId="0" shapeId="0" xr:uid="{277312D3-97FB-4AB1-8050-475A3D2496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PAJUWAY STORE
MAWAL, BACUNGAN</t>
        </r>
      </text>
    </comment>
    <comment ref="AA842" authorId="0" shapeId="0" xr:uid="{D285DBF1-0E91-46B9-BCAE-C903835B6A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NUGAS
BACONG, SALUG</t>
        </r>
      </text>
    </comment>
    <comment ref="C843" authorId="0" shapeId="0" xr:uid="{A621F406-64EE-4764-A317-A2DC263DA7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 KIM ESCUADRO
RM, SINDANGAN</t>
        </r>
      </text>
    </comment>
    <comment ref="O843" authorId="0" shapeId="0" xr:uid="{5003EF9D-39A8-4E3F-9D8A-A346CC9EBC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AGON STORE
POB, BAUNGAN</t>
        </r>
      </text>
    </comment>
    <comment ref="AA843" authorId="0" shapeId="0" xr:uid="{68E12EC7-901D-4512-9641-C7AE0833AB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MAÑOSA
POB, SALUG</t>
        </r>
      </text>
    </comment>
    <comment ref="C844" authorId="0" shapeId="0" xr:uid="{446FCF01-40F3-407E-9F00-4C13DACF1C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844" authorId="0" shapeId="0" xr:uid="{25F20BBB-3042-40F2-8E8A-555B009F4A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YASSY
TALINGA, BACUNGAN</t>
        </r>
      </text>
    </comment>
    <comment ref="AA844" authorId="0" shapeId="0" xr:uid="{F2D543CF-452A-4436-9517-19BDD0379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GEMINI 
</t>
        </r>
      </text>
    </comment>
    <comment ref="C845" authorId="0" shapeId="0" xr:uid="{B79FF0A2-58FE-43F2-8B7A-84DD57C72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845" authorId="0" shapeId="0" xr:uid="{4D4D6DE4-F89C-4957-97AE-862383DB55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5" authorId="0" shapeId="0" xr:uid="{6231CE58-0BFF-4CF6-AB37-D3DDA0F3E8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846" authorId="0" shapeId="0" xr:uid="{266BA9E1-5FA3-4FE6-91B7-751B9FFF43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O846" authorId="0" shapeId="0" xr:uid="{2D13C583-F0C0-444B-83E1-C3F9E69F59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6" authorId="0" shapeId="0" xr:uid="{C1D63E68-97EF-4724-80C6-F7C501004B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ALCANTARA
CANAWAN, SALUG</t>
        </r>
      </text>
    </comment>
    <comment ref="C847" authorId="0" shapeId="0" xr:uid="{F85454DB-5560-47AE-9FD2-FE3C710B0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O847" authorId="0" shapeId="0" xr:uid="{02E60EEF-40C5-4CF7-B4D4-D5B3BD37E6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 TIM STORE
TALINGA, BACUNGAN</t>
        </r>
      </text>
    </comment>
    <comment ref="AA847" authorId="0" shapeId="0" xr:uid="{9E29B068-15DA-4711-A7F7-5BB84C7866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MERIAM APDUHAN
CANAWAN, SALUG</t>
        </r>
      </text>
    </comment>
    <comment ref="C848" authorId="0" shapeId="0" xr:uid="{1D89861C-0074-4172-A11D-081FBFB2AA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848" authorId="0" shapeId="0" xr:uid="{2222B8AD-1678-4B00-98CB-E52D5AA92F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 STORE
MANDIH, SINDANGAN</t>
        </r>
      </text>
    </comment>
    <comment ref="C849" authorId="0" shapeId="0" xr:uid="{6344B6C9-180A-468E-832B-A2387A19C1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849" authorId="0" shapeId="0" xr:uid="{71E33BAE-B902-407A-8F00-F67791D5B1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CATUBAG STORE
GOLEO, SINDANGAN</t>
        </r>
      </text>
    </comment>
    <comment ref="C850" authorId="0" shapeId="0" xr:uid="{97A39082-EA4C-481A-BE01-5461DB9C01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850" authorId="0" shapeId="0" xr:uid="{44C9E532-CD57-4F42-B6E3-F8E74D3AA2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GARCIA STORE
GOLEO, SINDANGAN</t>
        </r>
      </text>
    </comment>
    <comment ref="C851" authorId="0" shapeId="0" xr:uid="{C3A19C08-CAEB-43AA-ABA8-665ACED0DE0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O851" authorId="0" shapeId="0" xr:uid="{6BCB40AC-2744-42BD-BF5E-F9AE9555B32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CAMELLA STORE
GOLEO, SINDANGAN</t>
        </r>
      </text>
    </comment>
    <comment ref="C852" authorId="0" shapeId="0" xr:uid="{0E24B4BE-7315-44F4-BE48-AA91EA631C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JANYNA STORE
POB, SINDANGAN</t>
        </r>
      </text>
    </comment>
    <comment ref="C853" authorId="0" shapeId="0" xr:uid="{02FF656F-F683-4AEF-952F-3049E02CD7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854" authorId="0" shapeId="0" xr:uid="{B46DC9D7-A2E9-495A-A5E5-339E26A91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C855" authorId="0" shapeId="0" xr:uid="{B85CAE68-E999-40F1-A93C-B8CBF604A6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856" authorId="0" shapeId="0" xr:uid="{A172A443-1E4D-4AD2-8E00-DB097503A3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C857" authorId="0" shapeId="0" xr:uid="{2DEC2E60-EDE9-49F6-8F8C-91E24AF74A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STORE
LABAKID, SINDANGAN</t>
        </r>
      </text>
    </comment>
    <comment ref="C858" authorId="0" shapeId="0" xr:uid="{DEA4AC27-6E67-4E1D-8035-1D7A95432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WENDY CAMION
LABAKID, SINDANGAN</t>
        </r>
      </text>
    </comment>
    <comment ref="C859" authorId="0" shapeId="0" xr:uid="{BE6F13CA-C01B-4224-89C6-D35D1C8AB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860" authorId="0" shapeId="0" xr:uid="{A0039253-A798-4B2B-9A8D-5F8C4C17E3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892" authorId="0" shapeId="0" xr:uid="{F06A12B3-1974-415B-803E-8F33841FF6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O892" authorId="0" shapeId="0" xr:uid="{E64F1F54-57DA-41FB-BC06-442C1ADE50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BARRIENTOS
MAWAL, BACUNGAN</t>
        </r>
      </text>
    </comment>
    <comment ref="AA892" authorId="0" shapeId="0" xr:uid="{13CD2EEC-9EC8-4F9E-8B26-AE16BCBA81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MANAWAN, SALUG</t>
        </r>
      </text>
    </comment>
    <comment ref="C893" authorId="0" shapeId="0" xr:uid="{3A76394F-595F-4B08-88E1-5881260432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AIZA ILAGAN
DENOYAN, SIAYAN</t>
        </r>
      </text>
    </comment>
    <comment ref="O893" authorId="0" shapeId="0" xr:uid="{9CF49EA7-E737-4CDA-8541-ABDE4C6D5F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BAGUIOSO STORE
BACUNGAN</t>
        </r>
      </text>
    </comment>
    <comment ref="AA893" authorId="0" shapeId="0" xr:uid="{82525B37-64F5-444B-AC54-25CC7697A1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TAN STORE
BAYBAY, LILOY</t>
        </r>
      </text>
    </comment>
    <comment ref="C894" authorId="0" shapeId="0" xr:uid="{25572224-2843-4682-A2CC-599C7D6EF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
DENOYAN, SIAYAN</t>
        </r>
      </text>
    </comment>
    <comment ref="O894" authorId="0" shapeId="0" xr:uid="{97988E99-843C-48A9-98EE-36705C391B1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
TALINGA, BACUNGAN</t>
        </r>
      </text>
    </comment>
    <comment ref="AA894" authorId="0" shapeId="0" xr:uid="{2D98DDA8-DA95-4312-80DB-A5B00845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C895" authorId="0" shapeId="0" xr:uid="{321CE0F7-2BD9-47CD-80A4-1E28CE7DC3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O895" authorId="0" shapeId="0" xr:uid="{1EC5619A-5F11-446C-9CD0-834ECB1081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895" authorId="0" shapeId="0" xr:uid="{0396E499-8A66-45BD-B4A8-FAD371A63D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PACARO STORE
LAMAO, LILOY</t>
        </r>
      </text>
    </comment>
    <comment ref="C896" authorId="0" shapeId="0" xr:uid="{D6E8D9E5-5E47-45BB-8061-161806745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PAULIBYAN
DENOYAN, SIAYAN</t>
        </r>
      </text>
    </comment>
    <comment ref="O896" authorId="0" shapeId="0" xr:uid="{30314E12-7F9C-47B4-82A7-C48CC6421A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FLOR BASIA
TALINGA, BACUNGAN</t>
        </r>
      </text>
    </comment>
    <comment ref="AA896" authorId="0" shapeId="0" xr:uid="{AB6BA77E-5487-4E18-9F59-C220DF0EFA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 STORE
LAMAO, LILOY</t>
        </r>
      </text>
    </comment>
    <comment ref="C897" authorId="0" shapeId="0" xr:uid="{332A7BC9-24CC-4DF0-8FD4-85157A0F4F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897" authorId="0" shapeId="0" xr:uid="{AE4276EE-FBB9-4DD8-B4CC-5A1B2F4478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AA897" authorId="0" shapeId="0" xr:uid="{1759F3EC-C6A5-4201-9C10-3E4A1B89E8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RESSAN VIP
BAYBAY, LILOY</t>
        </r>
      </text>
    </comment>
    <comment ref="C898" authorId="0" shapeId="0" xr:uid="{C6AC75D3-1588-4BF9-BF6D-5DC90242FC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98" authorId="0" shapeId="0" xr:uid="{85E64070-2C55-4A20-8375-ED791EB02F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COSEP
TALINGA, BACUNGAN</t>
        </r>
      </text>
    </comment>
    <comment ref="AA898" authorId="0" shapeId="0" xr:uid="{AFD2E581-C0C7-486E-8975-8D90A21283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99" authorId="0" shapeId="0" xr:uid="{ED017854-DCF6-4780-B7EB-7B17B1F10F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99" authorId="0" shapeId="0" xr:uid="{922794BF-DBE1-4622-983E-5CFC365D3C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AA899" authorId="0" shapeId="0" xr:uid="{A28BA717-767C-4262-A5D9-FEA416D84E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BACONG, SALUG</t>
        </r>
      </text>
    </comment>
    <comment ref="C900" authorId="0" shapeId="0" xr:uid="{9B7ADEED-D307-41AE-916F-506F15DE34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900" authorId="0" shapeId="0" xr:uid="{945FAC54-C341-474B-B4EC-AA52F7B39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901" authorId="0" shapeId="0" xr:uid="{D632D381-724E-4CCD-8F97-8BDF50327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901" authorId="0" shapeId="0" xr:uid="{6D03D3D8-5454-4F7F-8DF6-E57D34183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02" authorId="0" shapeId="0" xr:uid="{CC8624D6-C25E-4673-A385-01437A9599B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POB, SIAYAN</t>
        </r>
      </text>
    </comment>
    <comment ref="O902" authorId="0" shapeId="0" xr:uid="{DE3AF23C-2DB8-4E25-8A75-98070BC40C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SULTAN STORE
MARAS, SINDANGAN</t>
        </r>
      </text>
    </comment>
    <comment ref="C903" authorId="0" shapeId="0" xr:uid="{1B9BED9D-84EF-4787-B793-3F6DBF3DBA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JOE CATUBAY
DENOYAN, SIAYAN</t>
        </r>
      </text>
    </comment>
    <comment ref="O903" authorId="0" shapeId="0" xr:uid="{DD00CA45-BE98-455D-A712-58C5EE4FB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
MARAS, SINDANGAN</t>
        </r>
      </text>
    </comment>
    <comment ref="C904" authorId="0" shapeId="0" xr:uid="{32E0CD44-EAD2-47E9-8648-D4CFFB9F3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BUYOS, SINDANGAN</t>
        </r>
      </text>
    </comment>
    <comment ref="O904" authorId="0" shapeId="0" xr:uid="{4F5079B1-988C-45A6-BA34-2AE9BA7D7F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
POB, BACUNGAN</t>
        </r>
      </text>
    </comment>
    <comment ref="C905" authorId="0" shapeId="0" xr:uid="{3E86534E-B772-4A9A-8DB6-8818DF0356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906" authorId="0" shapeId="0" xr:uid="{B4C7B1BC-B507-4DBB-9086-6315B8CC11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 SENYA
PIAO,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<sst xmlns="http://schemas.openxmlformats.org/spreadsheetml/2006/main" count="1145" uniqueCount="86">
  <si>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</si>
  <si>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</si>
  <si>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</si>
  <si>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</si>
  <si>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</si>
  <si>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</si>
  <si>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</si>
  <si>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</si>
  <si>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</si>
  <si>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</si>
  <si>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</si>
  <si>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</si>
  <si>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</si>
  <si>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</si>
  <si>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</si>
  <si>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</si>
  <si>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</si>
  <si>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</si>
  <si>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</si>
  <si>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</si>
  <si>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</si>
  <si>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</si>
  <si>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</si>
  <si>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</si>
  <si>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</si>
  <si>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</si>
  <si>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</si>
  <si>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</si>
  <si>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</si>
  <si>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</si>
  <si>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</si>
  <si>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</si>
  <si>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</si>
  <si>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</si>
  <si>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</si>
  <si>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</si>
  <si>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</si>
  <si>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</si>
  <si>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</si>
  <si>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</si>
  <si>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</si>
  <si>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</si>
  <si>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</si>
  <si>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</si>
  <si>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</si>
  <si>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</si>
  <si>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</si>
  <si>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</si>
  <si>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</si>
  <si>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</si>
  <si>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</si>
  <si>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</si>
  <si>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</si>
  <si>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</si>
  <si>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</si>
  <si>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</si>
  <si>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</si>
  <si>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</si>
  <si>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</si>
  <si>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</si>
  <si>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</si>
  <si>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</si>
  <si>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</si>
  <si>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</si>
  <si>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</si>
  <si>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</si>
  <si>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</si>
  <si>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</si>
  <si>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</si>
  <si>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</si>
  <si>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</si>
  <si>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</si>
  <si>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</si>
  <si>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</si>
  <si>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</si>
  <si>
    <t>OCTOBER 17, 2025</t>
  </si>
  <si>
    <t>10/17/2025</t>
  </si>
  <si>
    <t>6497-6520/6433-6436/6384-6386</t>
  </si>
  <si>
    <t>OCTOBER 18, 2025</t>
  </si>
  <si>
    <t>10/18/2025</t>
  </si>
  <si>
    <t>6521-6537/6601-6618/6387-6388</t>
  </si>
  <si>
    <t>OCTOBER 20, 2025</t>
  </si>
  <si>
    <t>10/20/2025</t>
  </si>
  <si>
    <t>5097,6538-6560/6619-6633/6389-6399</t>
  </si>
  <si>
    <t>OCTOBER 21, 2025</t>
  </si>
  <si>
    <t>10/21/2025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</si>
</sst>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3" zoomScaleNormal="100" workbookViewId="0">
      <selection activeCell="F30" sqref="F3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2" t="s">
        <v>41</v>
      </c>
      <c r="B6" s="11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 t="s">
        <v>77</v>
      </c>
      <c r="D26" s="16">
        <f t="shared" si="1"/>
        <v>736369</v>
      </c>
      <c r="F26" s="14">
        <v>197684</v>
      </c>
      <c r="G26" s="14">
        <v>180995</v>
      </c>
      <c r="H26" s="14">
        <v>357690</v>
      </c>
      <c r="I26" s="14"/>
      <c r="J26" s="17">
        <f t="shared" si="0"/>
        <v>736369</v>
      </c>
    </row>
    <row r="27" spans="1:10" x14ac:dyDescent="0.25">
      <c r="A27" s="10">
        <f t="shared" si="2"/>
        <v>18</v>
      </c>
      <c r="B27" s="56" t="s">
        <v>5</v>
      </c>
      <c r="C27" s="12" t="s">
        <v>80</v>
      </c>
      <c r="D27" s="16">
        <f t="shared" si="1"/>
        <v>564929.5</v>
      </c>
      <c r="F27" s="14">
        <v>199645</v>
      </c>
      <c r="G27" s="14">
        <v>139577.5</v>
      </c>
      <c r="H27" s="14">
        <v>225707</v>
      </c>
      <c r="I27" s="14"/>
      <c r="J27" s="17">
        <f t="shared" si="0"/>
        <v>564929.5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 t="s">
        <v>83</v>
      </c>
      <c r="D29" s="16">
        <f t="shared" si="1"/>
        <v>473649</v>
      </c>
      <c r="F29" s="14">
        <v>142002</v>
      </c>
      <c r="G29" s="14">
        <v>159348.5</v>
      </c>
      <c r="H29" s="14">
        <v>172298.5</v>
      </c>
      <c r="I29" s="14"/>
      <c r="J29" s="17">
        <f t="shared" si="0"/>
        <v>473649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3" t="s">
        <v>10</v>
      </c>
      <c r="B42" s="114"/>
      <c r="C42" s="115"/>
      <c r="D42" s="48">
        <f>SUM(D2:D39)</f>
        <v>9288064.5</v>
      </c>
      <c r="J42" s="49">
        <f>SUM(J10:J41)</f>
        <v>9288064.5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874" zoomScaleNormal="100" workbookViewId="0">
      <selection activeCell="Z887" sqref="Z887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0" t="s">
        <v>18</v>
      </c>
      <c r="E10" s="120"/>
      <c r="F10" s="77"/>
      <c r="G10" s="27"/>
      <c r="I10" s="121" t="s">
        <v>19</v>
      </c>
      <c r="J10" s="122"/>
      <c r="K10" s="116" t="s">
        <v>20</v>
      </c>
      <c r="N10" s="25"/>
      <c r="O10" s="26"/>
      <c r="P10" s="120" t="s">
        <v>18</v>
      </c>
      <c r="Q10" s="120"/>
      <c r="R10" s="77"/>
      <c r="S10" s="27"/>
      <c r="U10" s="121" t="s">
        <v>19</v>
      </c>
      <c r="V10" s="122"/>
      <c r="W10" s="116" t="s">
        <v>20</v>
      </c>
      <c r="Z10" s="25"/>
      <c r="AA10" s="26"/>
      <c r="AB10" s="120" t="s">
        <v>18</v>
      </c>
      <c r="AC10" s="120"/>
      <c r="AD10" s="77"/>
      <c r="AE10" s="27"/>
      <c r="AG10" s="121" t="s">
        <v>19</v>
      </c>
      <c r="AH10" s="122"/>
      <c r="AI10" s="116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7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7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7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19"/>
      <c r="E65" s="119"/>
      <c r="F65" s="88"/>
      <c r="G65" s="88"/>
      <c r="H65" s="62"/>
      <c r="I65" s="119"/>
      <c r="J65" s="119"/>
      <c r="K65" s="118"/>
      <c r="N65" s="25"/>
      <c r="O65" s="26"/>
      <c r="P65" s="120" t="s">
        <v>18</v>
      </c>
      <c r="Q65" s="120"/>
      <c r="R65" s="89"/>
      <c r="S65" s="27"/>
      <c r="U65" s="121" t="s">
        <v>19</v>
      </c>
      <c r="V65" s="122"/>
      <c r="W65" s="116" t="s">
        <v>20</v>
      </c>
      <c r="Z65" s="25"/>
      <c r="AA65" s="26"/>
      <c r="AB65" s="120" t="s">
        <v>18</v>
      </c>
      <c r="AC65" s="120"/>
      <c r="AD65" s="89"/>
      <c r="AE65" s="27"/>
      <c r="AG65" s="121" t="s">
        <v>19</v>
      </c>
      <c r="AH65" s="122"/>
      <c r="AI65" s="116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18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7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7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19"/>
      <c r="AO67" s="119"/>
      <c r="AP67" s="88"/>
      <c r="AQ67" s="62"/>
      <c r="AR67" s="119"/>
      <c r="AS67" s="119"/>
      <c r="AT67" s="118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18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0" t="s">
        <v>18</v>
      </c>
      <c r="E120" s="120"/>
      <c r="F120" s="90"/>
      <c r="G120" s="27"/>
      <c r="I120" s="121" t="s">
        <v>19</v>
      </c>
      <c r="J120" s="122"/>
      <c r="K120" s="116" t="s">
        <v>20</v>
      </c>
      <c r="M120" s="62"/>
      <c r="N120" s="65"/>
      <c r="O120" s="88"/>
      <c r="P120" s="119"/>
      <c r="Q120" s="119"/>
      <c r="R120" s="88"/>
      <c r="S120" s="88"/>
      <c r="T120" s="62"/>
      <c r="U120" s="119"/>
      <c r="V120" s="119"/>
      <c r="W120" s="118"/>
      <c r="Z120" s="25"/>
      <c r="AA120" s="26"/>
      <c r="AB120" s="120" t="s">
        <v>18</v>
      </c>
      <c r="AC120" s="120"/>
      <c r="AD120" s="90"/>
      <c r="AE120" s="27"/>
      <c r="AG120" s="121" t="s">
        <v>19</v>
      </c>
      <c r="AH120" s="122"/>
      <c r="AI120" s="11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7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18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0" t="s">
        <v>18</v>
      </c>
      <c r="E175" s="120"/>
      <c r="F175" s="91"/>
      <c r="G175" s="27"/>
      <c r="I175" s="121" t="s">
        <v>19</v>
      </c>
      <c r="J175" s="122"/>
      <c r="K175" s="116" t="s">
        <v>20</v>
      </c>
      <c r="N175" s="25"/>
      <c r="O175" s="26"/>
      <c r="P175" s="120" t="s">
        <v>18</v>
      </c>
      <c r="Q175" s="120"/>
      <c r="R175" s="91"/>
      <c r="S175" s="27"/>
      <c r="U175" s="121" t="s">
        <v>19</v>
      </c>
      <c r="V175" s="122"/>
      <c r="W175" s="116" t="s">
        <v>20</v>
      </c>
      <c r="Z175" s="25"/>
      <c r="AA175" s="26"/>
      <c r="AB175" s="120" t="s">
        <v>18</v>
      </c>
      <c r="AC175" s="120"/>
      <c r="AD175" s="91"/>
      <c r="AE175" s="27"/>
      <c r="AG175" s="121" t="s">
        <v>19</v>
      </c>
      <c r="AH175" s="122"/>
      <c r="AI175" s="116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7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7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7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19"/>
      <c r="AO181" s="119"/>
      <c r="AP181" s="88"/>
      <c r="AQ181" s="62"/>
      <c r="AR181" s="119"/>
      <c r="AS181" s="119"/>
      <c r="AT181" s="118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18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0" t="s">
        <v>18</v>
      </c>
      <c r="E230" s="120"/>
      <c r="F230" s="92"/>
      <c r="G230" s="27"/>
      <c r="I230" s="121" t="s">
        <v>19</v>
      </c>
      <c r="J230" s="122"/>
      <c r="K230" s="116" t="s">
        <v>20</v>
      </c>
      <c r="M230" s="62"/>
      <c r="N230" s="65"/>
      <c r="O230" s="88"/>
      <c r="P230" s="119"/>
      <c r="Q230" s="119"/>
      <c r="R230" s="88"/>
      <c r="S230" s="88"/>
      <c r="T230" s="62"/>
      <c r="U230" s="119"/>
      <c r="V230" s="119"/>
      <c r="W230" s="118"/>
      <c r="Z230" s="25"/>
      <c r="AA230" s="26"/>
      <c r="AB230" s="120" t="s">
        <v>18</v>
      </c>
      <c r="AC230" s="120"/>
      <c r="AD230" s="92"/>
      <c r="AE230" s="27"/>
      <c r="AG230" s="121" t="s">
        <v>19</v>
      </c>
      <c r="AH230" s="122"/>
      <c r="AI230" s="11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7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18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19"/>
      <c r="E285" s="119"/>
      <c r="F285" s="88"/>
      <c r="G285" s="88"/>
      <c r="H285" s="62"/>
      <c r="I285" s="119"/>
      <c r="J285" s="119"/>
      <c r="K285" s="118"/>
      <c r="L285" s="62"/>
      <c r="M285" s="62"/>
      <c r="N285" s="65"/>
      <c r="O285" s="88"/>
      <c r="P285" s="119"/>
      <c r="Q285" s="119"/>
      <c r="R285" s="88"/>
      <c r="S285" s="88"/>
      <c r="T285" s="62"/>
      <c r="U285" s="119"/>
      <c r="V285" s="119"/>
      <c r="W285" s="118"/>
      <c r="Z285" s="25"/>
      <c r="AA285" s="26"/>
      <c r="AB285" s="120" t="s">
        <v>18</v>
      </c>
      <c r="AC285" s="120"/>
      <c r="AD285" s="93"/>
      <c r="AE285" s="27"/>
      <c r="AG285" s="121" t="s">
        <v>19</v>
      </c>
      <c r="AH285" s="122"/>
      <c r="AI285" s="11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18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18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0" t="s">
        <v>18</v>
      </c>
      <c r="E340" s="120"/>
      <c r="F340" s="96"/>
      <c r="G340" s="27"/>
      <c r="I340" s="121" t="s">
        <v>19</v>
      </c>
      <c r="J340" s="122"/>
      <c r="K340" s="116" t="s">
        <v>20</v>
      </c>
      <c r="N340" s="25"/>
      <c r="O340" s="26"/>
      <c r="P340" s="120" t="s">
        <v>18</v>
      </c>
      <c r="Q340" s="120"/>
      <c r="R340" s="96"/>
      <c r="S340" s="27"/>
      <c r="U340" s="121" t="s">
        <v>19</v>
      </c>
      <c r="V340" s="122"/>
      <c r="W340" s="116" t="s">
        <v>20</v>
      </c>
      <c r="Z340" s="25"/>
      <c r="AA340" s="26"/>
      <c r="AB340" s="120" t="s">
        <v>18</v>
      </c>
      <c r="AC340" s="120"/>
      <c r="AD340" s="94"/>
      <c r="AE340" s="27"/>
      <c r="AG340" s="121" t="s">
        <v>19</v>
      </c>
      <c r="AH340" s="122"/>
      <c r="AI340" s="11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7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7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19"/>
      <c r="E395" s="119"/>
      <c r="F395" s="88"/>
      <c r="G395" s="88"/>
      <c r="H395" s="62"/>
      <c r="I395" s="119"/>
      <c r="J395" s="119"/>
      <c r="K395" s="118"/>
      <c r="N395" s="25"/>
      <c r="O395" s="26"/>
      <c r="P395" s="120" t="s">
        <v>18</v>
      </c>
      <c r="Q395" s="120"/>
      <c r="R395" s="97"/>
      <c r="S395" s="27"/>
      <c r="U395" s="121" t="s">
        <v>19</v>
      </c>
      <c r="V395" s="122"/>
      <c r="W395" s="116" t="s">
        <v>20</v>
      </c>
      <c r="Z395" s="25"/>
      <c r="AA395" s="26"/>
      <c r="AB395" s="120" t="s">
        <v>18</v>
      </c>
      <c r="AC395" s="120"/>
      <c r="AD395" s="97"/>
      <c r="AE395" s="27"/>
      <c r="AG395" s="121" t="s">
        <v>19</v>
      </c>
      <c r="AH395" s="122"/>
      <c r="AI395" s="11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18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7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0" t="s">
        <v>18</v>
      </c>
      <c r="E450" s="120"/>
      <c r="F450" s="98"/>
      <c r="G450" s="27"/>
      <c r="I450" s="121" t="s">
        <v>19</v>
      </c>
      <c r="J450" s="122"/>
      <c r="K450" s="116" t="s">
        <v>20</v>
      </c>
      <c r="N450" s="25"/>
      <c r="O450" s="26"/>
      <c r="P450" s="120" t="s">
        <v>18</v>
      </c>
      <c r="Q450" s="120"/>
      <c r="R450" s="98"/>
      <c r="S450" s="27"/>
      <c r="U450" s="121" t="s">
        <v>19</v>
      </c>
      <c r="V450" s="122"/>
      <c r="W450" s="116" t="s">
        <v>20</v>
      </c>
      <c r="Z450" s="25"/>
      <c r="AA450" s="26"/>
      <c r="AB450" s="120" t="s">
        <v>18</v>
      </c>
      <c r="AC450" s="120"/>
      <c r="AD450" s="98"/>
      <c r="AE450" s="27"/>
      <c r="AG450" s="121" t="s">
        <v>19</v>
      </c>
      <c r="AH450" s="122"/>
      <c r="AI450" s="116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7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7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7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0" t="s">
        <v>18</v>
      </c>
      <c r="E505" s="120"/>
      <c r="F505" s="99"/>
      <c r="G505" s="27"/>
      <c r="I505" s="121" t="s">
        <v>19</v>
      </c>
      <c r="J505" s="122"/>
      <c r="K505" s="116" t="s">
        <v>20</v>
      </c>
      <c r="N505" s="25"/>
      <c r="O505" s="26"/>
      <c r="P505" s="120" t="s">
        <v>18</v>
      </c>
      <c r="Q505" s="120"/>
      <c r="R505" s="100"/>
      <c r="S505" s="27"/>
      <c r="U505" s="121" t="s">
        <v>19</v>
      </c>
      <c r="V505" s="122"/>
      <c r="W505" s="116" t="s">
        <v>20</v>
      </c>
      <c r="Z505" s="25"/>
      <c r="AA505" s="26"/>
      <c r="AB505" s="120" t="s">
        <v>18</v>
      </c>
      <c r="AC505" s="120"/>
      <c r="AD505" s="101"/>
      <c r="AE505" s="27"/>
      <c r="AG505" s="121" t="s">
        <v>19</v>
      </c>
      <c r="AH505" s="122"/>
      <c r="AI505" s="116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7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7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7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20" t="s">
        <v>18</v>
      </c>
      <c r="E560" s="120"/>
      <c r="F560" s="102"/>
      <c r="G560" s="27"/>
      <c r="I560" s="121" t="s">
        <v>19</v>
      </c>
      <c r="J560" s="122"/>
      <c r="K560" s="116" t="s">
        <v>20</v>
      </c>
      <c r="N560" s="25"/>
      <c r="O560" s="26"/>
      <c r="P560" s="120" t="s">
        <v>18</v>
      </c>
      <c r="Q560" s="120"/>
      <c r="R560" s="102"/>
      <c r="S560" s="27"/>
      <c r="U560" s="121" t="s">
        <v>19</v>
      </c>
      <c r="V560" s="122"/>
      <c r="W560" s="116" t="s">
        <v>20</v>
      </c>
      <c r="Z560" s="25"/>
      <c r="AA560" s="26"/>
      <c r="AB560" s="120" t="s">
        <v>18</v>
      </c>
      <c r="AC560" s="120"/>
      <c r="AD560" s="102"/>
      <c r="AE560" s="27"/>
      <c r="AG560" s="121" t="s">
        <v>19</v>
      </c>
      <c r="AH560" s="122"/>
      <c r="AI560" s="116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7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7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7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20" t="s">
        <v>18</v>
      </c>
      <c r="E615" s="120"/>
      <c r="F615" s="103"/>
      <c r="G615" s="27"/>
      <c r="I615" s="121" t="s">
        <v>19</v>
      </c>
      <c r="J615" s="122"/>
      <c r="K615" s="116" t="s">
        <v>20</v>
      </c>
      <c r="M615" s="62"/>
      <c r="N615" s="65"/>
      <c r="O615" s="88"/>
      <c r="P615" s="119"/>
      <c r="Q615" s="119"/>
      <c r="R615" s="88"/>
      <c r="S615" s="88"/>
      <c r="T615" s="62"/>
      <c r="U615" s="119"/>
      <c r="V615" s="119"/>
      <c r="W615" s="118"/>
      <c r="X615" s="62"/>
      <c r="Y615" s="62"/>
      <c r="Z615" s="65"/>
      <c r="AA615" s="105"/>
      <c r="AB615" s="119"/>
      <c r="AC615" s="119"/>
      <c r="AD615" s="105"/>
      <c r="AE615" s="105"/>
      <c r="AF615" s="62"/>
      <c r="AG615" s="119"/>
      <c r="AH615" s="119"/>
      <c r="AI615" s="118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7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18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18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19"/>
      <c r="E670" s="119"/>
      <c r="F670" s="88"/>
      <c r="G670" s="88"/>
      <c r="H670" s="62"/>
      <c r="I670" s="119"/>
      <c r="J670" s="119"/>
      <c r="K670" s="118"/>
      <c r="N670" s="25"/>
      <c r="O670" s="26"/>
      <c r="P670" s="120" t="s">
        <v>18</v>
      </c>
      <c r="Q670" s="120"/>
      <c r="R670" s="107"/>
      <c r="S670" s="27"/>
      <c r="U670" s="121" t="s">
        <v>19</v>
      </c>
      <c r="V670" s="122"/>
      <c r="W670" s="116" t="s">
        <v>20</v>
      </c>
      <c r="Z670" s="25"/>
      <c r="AA670" s="26"/>
      <c r="AB670" s="120" t="s">
        <v>18</v>
      </c>
      <c r="AC670" s="120"/>
      <c r="AD670" s="106"/>
      <c r="AE670" s="27"/>
      <c r="AG670" s="121" t="s">
        <v>19</v>
      </c>
      <c r="AH670" s="122"/>
      <c r="AI670" s="116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18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7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7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39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39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39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36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33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34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0" t="s">
        <v>18</v>
      </c>
      <c r="E725" s="120"/>
      <c r="F725" s="108"/>
      <c r="G725" s="27"/>
      <c r="I725" s="121" t="s">
        <v>19</v>
      </c>
      <c r="J725" s="122"/>
      <c r="K725" s="116" t="s">
        <v>20</v>
      </c>
      <c r="N725" s="25"/>
      <c r="O725" s="26"/>
      <c r="P725" s="120" t="s">
        <v>18</v>
      </c>
      <c r="Q725" s="120"/>
      <c r="R725" s="108"/>
      <c r="S725" s="27"/>
      <c r="U725" s="121" t="s">
        <v>19</v>
      </c>
      <c r="V725" s="122"/>
      <c r="W725" s="116" t="s">
        <v>20</v>
      </c>
      <c r="Z725" s="25"/>
      <c r="AA725" s="26"/>
      <c r="AB725" s="120" t="s">
        <v>18</v>
      </c>
      <c r="AC725" s="120"/>
      <c r="AD725" s="108"/>
      <c r="AE725" s="27"/>
      <c r="AG725" s="121" t="s">
        <v>19</v>
      </c>
      <c r="AH725" s="122"/>
      <c r="AI725" s="116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35</v>
      </c>
      <c r="G726" s="80" t="s">
        <v>25</v>
      </c>
      <c r="I726" s="29" t="s">
        <v>26</v>
      </c>
      <c r="J726" s="29" t="s">
        <v>27</v>
      </c>
      <c r="K726" s="117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35</v>
      </c>
      <c r="S726" s="80" t="s">
        <v>25</v>
      </c>
      <c r="U726" s="29" t="s">
        <v>26</v>
      </c>
      <c r="V726" s="29" t="s">
        <v>27</v>
      </c>
      <c r="W726" s="117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35</v>
      </c>
      <c r="AE726" s="80" t="s">
        <v>25</v>
      </c>
      <c r="AG726" s="29" t="s">
        <v>26</v>
      </c>
      <c r="AH726" s="29" t="s">
        <v>27</v>
      </c>
      <c r="AI726" s="117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6497</v>
      </c>
      <c r="D727" s="32">
        <f>1878+614+913+596+674+1300+9.5*4+500</f>
        <v>6513</v>
      </c>
      <c r="E727" s="32"/>
      <c r="F727" s="32"/>
      <c r="G727" s="32">
        <f t="shared" ref="G727:G760" si="151">SUM(D727:E727)</f>
        <v>6513</v>
      </c>
      <c r="H727" s="12"/>
      <c r="I727" s="12">
        <v>33</v>
      </c>
      <c r="J727" s="12"/>
      <c r="K727" s="12">
        <f t="shared" ref="K727:K760" si="152">SUM(G727:J727)</f>
        <v>6546</v>
      </c>
      <c r="M727" s="10">
        <v>1</v>
      </c>
      <c r="N727" s="30" t="s">
        <v>76</v>
      </c>
      <c r="O727" s="31">
        <v>6433</v>
      </c>
      <c r="P727" s="32">
        <f>3756+57</f>
        <v>3813</v>
      </c>
      <c r="Q727" s="32"/>
      <c r="R727" s="32"/>
      <c r="S727" s="32">
        <f>SUM(P727:Q727)</f>
        <v>3813</v>
      </c>
      <c r="T727" s="12"/>
      <c r="U727" s="12">
        <v>4.5</v>
      </c>
      <c r="V727" s="12"/>
      <c r="W727" s="12">
        <f>SUM(S727:V727)</f>
        <v>3817.5</v>
      </c>
      <c r="Y727" s="10">
        <v>1</v>
      </c>
      <c r="Z727" s="30" t="s">
        <v>76</v>
      </c>
      <c r="AA727" s="31">
        <v>6384</v>
      </c>
      <c r="AB727" s="32">
        <f>626*295+20*614+596*30+832*3+229*4</f>
        <v>218242</v>
      </c>
      <c r="AC727" s="32"/>
      <c r="AD727" s="32"/>
      <c r="AE727" s="32">
        <f>SUM(AB727:AC727)</f>
        <v>218242</v>
      </c>
      <c r="AF727" s="12"/>
      <c r="AG727" s="12">
        <f>240+36852+78</f>
        <v>37170</v>
      </c>
      <c r="AH727" s="12"/>
      <c r="AI727" s="12">
        <f>SUM(AE727:AH727)</f>
        <v>255412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6498</v>
      </c>
      <c r="D728" s="32">
        <f>2504+614+38</f>
        <v>3156</v>
      </c>
      <c r="E728" s="32"/>
      <c r="F728" s="32"/>
      <c r="G728" s="32">
        <f t="shared" si="151"/>
        <v>3156</v>
      </c>
      <c r="H728" s="12"/>
      <c r="I728" s="12">
        <v>27</v>
      </c>
      <c r="J728" s="12"/>
      <c r="K728" s="12">
        <f t="shared" si="152"/>
        <v>3183</v>
      </c>
      <c r="M728" s="10">
        <v>2</v>
      </c>
      <c r="N728" s="30" t="s">
        <v>76</v>
      </c>
      <c r="O728" s="31">
        <f>O727+1</f>
        <v>6434</v>
      </c>
      <c r="P728" s="32">
        <f>135216+2061</f>
        <v>137277</v>
      </c>
      <c r="Q728" s="32">
        <v>-2025</v>
      </c>
      <c r="R728" s="32"/>
      <c r="S728" s="32">
        <f t="shared" ref="S728:S765" si="153">SUM(P728:Q728)</f>
        <v>135252</v>
      </c>
      <c r="T728" s="12"/>
      <c r="U728" s="12">
        <f>19980+702</f>
        <v>20682</v>
      </c>
      <c r="V728" s="12"/>
      <c r="W728" s="12">
        <f t="shared" ref="W728:W768" si="154">SUM(S728:V728)</f>
        <v>155934</v>
      </c>
      <c r="Y728" s="10">
        <v>2</v>
      </c>
      <c r="Z728" s="30" t="s">
        <v>76</v>
      </c>
      <c r="AA728" s="31">
        <f>AA727+1</f>
        <v>6385</v>
      </c>
      <c r="AB728" s="32">
        <f>135216+4718</f>
        <v>139934</v>
      </c>
      <c r="AC728" s="32">
        <f>-223*6</f>
        <v>-1338</v>
      </c>
      <c r="AD728" s="32"/>
      <c r="AE728" s="32">
        <f t="shared" ref="AE728:AE736" si="155">SUM(AB728:AC728)</f>
        <v>138596</v>
      </c>
      <c r="AF728" s="12"/>
      <c r="AG728" s="12"/>
      <c r="AH728" s="12">
        <f>-1092+-924</f>
        <v>-2016</v>
      </c>
      <c r="AI728" s="12">
        <f t="shared" ref="AI728:AI768" si="156">SUM(AE728:AH728)</f>
        <v>136580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50" si="157">C728+1</f>
        <v>6499</v>
      </c>
      <c r="D729" s="33">
        <f>3756+1788</f>
        <v>5544</v>
      </c>
      <c r="E729" s="33"/>
      <c r="F729" s="33"/>
      <c r="G729" s="33">
        <f t="shared" si="151"/>
        <v>5544</v>
      </c>
      <c r="H729" s="34"/>
      <c r="I729" s="34"/>
      <c r="J729" s="34"/>
      <c r="K729" s="34">
        <f t="shared" si="152"/>
        <v>5544</v>
      </c>
      <c r="M729" s="10">
        <v>3</v>
      </c>
      <c r="N729" s="30" t="s">
        <v>76</v>
      </c>
      <c r="O729" s="31">
        <f t="shared" ref="O729:O730" si="158">O728+1</f>
        <v>6435</v>
      </c>
      <c r="P729" s="32">
        <f>626+614</f>
        <v>1240</v>
      </c>
      <c r="Q729" s="32"/>
      <c r="R729" s="32"/>
      <c r="S729" s="32">
        <f t="shared" si="153"/>
        <v>1240</v>
      </c>
      <c r="T729" s="12"/>
      <c r="U729" s="12"/>
      <c r="V729" s="12"/>
      <c r="W729" s="12">
        <f t="shared" si="154"/>
        <v>1240</v>
      </c>
      <c r="Y729" s="10">
        <v>3</v>
      </c>
      <c r="Z729" s="30" t="s">
        <v>76</v>
      </c>
      <c r="AA729" s="31">
        <f t="shared" ref="AA729" si="159">AA728+1</f>
        <v>6386</v>
      </c>
      <c r="AB729" s="33">
        <f>852</f>
        <v>852</v>
      </c>
      <c r="AC729" s="33"/>
      <c r="AD729" s="32"/>
      <c r="AE729" s="32">
        <f t="shared" si="155"/>
        <v>852</v>
      </c>
      <c r="AF729" s="12"/>
      <c r="AG729" s="12"/>
      <c r="AH729" s="12"/>
      <c r="AI729" s="12">
        <f t="shared" si="156"/>
        <v>852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157"/>
        <v>6500</v>
      </c>
      <c r="D730" s="32">
        <f>1252+1192+38</f>
        <v>2482</v>
      </c>
      <c r="E730" s="32"/>
      <c r="F730" s="32"/>
      <c r="G730" s="32">
        <f t="shared" si="151"/>
        <v>2482</v>
      </c>
      <c r="H730" s="12"/>
      <c r="I730" s="12"/>
      <c r="J730" s="12"/>
      <c r="K730" s="12">
        <f t="shared" si="152"/>
        <v>2482</v>
      </c>
      <c r="M730" s="10">
        <v>4</v>
      </c>
      <c r="N730" s="30" t="s">
        <v>76</v>
      </c>
      <c r="O730" s="31">
        <f t="shared" si="158"/>
        <v>6436</v>
      </c>
      <c r="P730" s="32">
        <f>626*65</f>
        <v>40690</v>
      </c>
      <c r="Q730" s="32"/>
      <c r="R730" s="32"/>
      <c r="S730" s="32">
        <f t="shared" si="153"/>
        <v>40690</v>
      </c>
      <c r="T730" s="12"/>
      <c r="U730" s="12"/>
      <c r="V730" s="12"/>
      <c r="W730" s="12">
        <f t="shared" si="154"/>
        <v>40690</v>
      </c>
      <c r="Y730" s="10">
        <v>4</v>
      </c>
      <c r="Z730" s="30"/>
      <c r="AA730" s="11" t="s">
        <v>28</v>
      </c>
      <c r="AB730" s="32"/>
      <c r="AC730" s="32"/>
      <c r="AD730" s="32"/>
      <c r="AE730" s="32">
        <f t="shared" si="155"/>
        <v>0</v>
      </c>
      <c r="AF730" s="12"/>
      <c r="AH730" s="12"/>
      <c r="AI730" s="12">
        <f t="shared" si="156"/>
        <v>0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157"/>
        <v>6501</v>
      </c>
      <c r="D731" s="32">
        <f>6886+1228+1192+124</f>
        <v>9430</v>
      </c>
      <c r="E731" s="32"/>
      <c r="F731" s="32"/>
      <c r="G731" s="32">
        <f t="shared" si="151"/>
        <v>9430</v>
      </c>
      <c r="H731" s="12"/>
      <c r="I731" s="12"/>
      <c r="J731" s="12"/>
      <c r="K731" s="12">
        <f t="shared" si="152"/>
        <v>9430</v>
      </c>
      <c r="M731" s="10">
        <v>5</v>
      </c>
      <c r="N731" s="30"/>
      <c r="O731" s="11" t="s">
        <v>28</v>
      </c>
      <c r="P731" s="32"/>
      <c r="Q731" s="32"/>
      <c r="R731" s="32"/>
      <c r="S731" s="32">
        <f t="shared" si="153"/>
        <v>0</v>
      </c>
      <c r="T731" s="12"/>
      <c r="U731" s="12"/>
      <c r="V731" s="12"/>
      <c r="W731" s="12">
        <f t="shared" si="154"/>
        <v>0</v>
      </c>
      <c r="Y731" s="10">
        <v>5</v>
      </c>
      <c r="Z731" s="30"/>
      <c r="AA731" s="31"/>
      <c r="AB731" s="32"/>
      <c r="AC731" s="32"/>
      <c r="AD731" s="32"/>
      <c r="AE731" s="32">
        <f t="shared" si="155"/>
        <v>0</v>
      </c>
      <c r="AF731" s="12"/>
      <c r="AG731" s="12"/>
      <c r="AH731" s="12"/>
      <c r="AI731" s="12">
        <f t="shared" si="156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157"/>
        <v>6502</v>
      </c>
      <c r="D732" s="32">
        <f>1878+28+250</f>
        <v>2156</v>
      </c>
      <c r="E732" s="32"/>
      <c r="F732" s="32"/>
      <c r="G732" s="32">
        <f t="shared" si="151"/>
        <v>2156</v>
      </c>
      <c r="H732" s="12"/>
      <c r="I732" s="12"/>
      <c r="J732" s="12"/>
      <c r="K732" s="12">
        <f t="shared" si="152"/>
        <v>2156</v>
      </c>
      <c r="M732" s="10">
        <v>6</v>
      </c>
      <c r="N732" s="30"/>
      <c r="O732" s="31"/>
      <c r="P732" s="32"/>
      <c r="Q732" s="32"/>
      <c r="R732" s="32"/>
      <c r="S732" s="32">
        <f t="shared" si="153"/>
        <v>0</v>
      </c>
      <c r="T732" s="12"/>
      <c r="U732" s="12"/>
      <c r="V732" s="10"/>
      <c r="W732" s="12">
        <f t="shared" si="154"/>
        <v>0</v>
      </c>
      <c r="Y732" s="10">
        <v>6</v>
      </c>
      <c r="Z732" s="30"/>
      <c r="AA732" s="31"/>
      <c r="AB732" s="32"/>
      <c r="AC732" s="32"/>
      <c r="AD732" s="32"/>
      <c r="AE732" s="32">
        <f t="shared" si="155"/>
        <v>0</v>
      </c>
      <c r="AF732" s="12"/>
      <c r="AG732" s="12"/>
      <c r="AH732" s="10"/>
      <c r="AI732" s="12">
        <f t="shared" si="156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157"/>
        <v>6503</v>
      </c>
      <c r="D733" s="32">
        <f>1252+614+19</f>
        <v>1885</v>
      </c>
      <c r="E733" s="32"/>
      <c r="F733" s="32"/>
      <c r="G733" s="32">
        <f t="shared" si="151"/>
        <v>1885</v>
      </c>
      <c r="H733" s="12"/>
      <c r="I733" s="12"/>
      <c r="J733" s="12"/>
      <c r="K733" s="12">
        <f t="shared" si="152"/>
        <v>1885</v>
      </c>
      <c r="M733" s="10">
        <v>7</v>
      </c>
      <c r="N733" s="30"/>
      <c r="O733" s="31"/>
      <c r="P733" s="32"/>
      <c r="Q733" s="32"/>
      <c r="R733" s="32"/>
      <c r="S733" s="32">
        <f t="shared" si="153"/>
        <v>0</v>
      </c>
      <c r="T733" s="12"/>
      <c r="U733" s="12"/>
      <c r="V733" s="12"/>
      <c r="W733" s="12">
        <f t="shared" si="154"/>
        <v>0</v>
      </c>
      <c r="Y733" s="10">
        <v>7</v>
      </c>
      <c r="Z733" s="30"/>
      <c r="AA733" s="31"/>
      <c r="AB733" s="32"/>
      <c r="AC733" s="32"/>
      <c r="AD733" s="32"/>
      <c r="AE733" s="32">
        <f t="shared" si="155"/>
        <v>0</v>
      </c>
      <c r="AF733" s="12"/>
      <c r="AG733" s="58"/>
      <c r="AH733" s="12"/>
      <c r="AI733" s="12">
        <f t="shared" si="156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157"/>
        <v>6504</v>
      </c>
      <c r="D734" s="32">
        <f>1878+28</f>
        <v>1906</v>
      </c>
      <c r="E734" s="32"/>
      <c r="F734" s="32"/>
      <c r="G734" s="32">
        <f t="shared" si="151"/>
        <v>1906</v>
      </c>
      <c r="H734" s="12"/>
      <c r="I734" s="12"/>
      <c r="J734" s="12"/>
      <c r="K734" s="12">
        <f t="shared" si="152"/>
        <v>1906</v>
      </c>
      <c r="M734" s="10">
        <v>8</v>
      </c>
      <c r="N734" s="30"/>
      <c r="O734" s="31"/>
      <c r="P734" s="32"/>
      <c r="Q734" s="32"/>
      <c r="R734" s="32"/>
      <c r="S734" s="32">
        <f t="shared" si="153"/>
        <v>0</v>
      </c>
      <c r="T734" s="12"/>
      <c r="U734" s="12"/>
      <c r="V734" s="12"/>
      <c r="W734" s="12">
        <f t="shared" si="154"/>
        <v>0</v>
      </c>
      <c r="Y734" s="10">
        <v>8</v>
      </c>
      <c r="Z734" s="30"/>
      <c r="AA734" s="31"/>
      <c r="AB734" s="32"/>
      <c r="AC734" s="32"/>
      <c r="AE734" s="32">
        <f t="shared" si="155"/>
        <v>0</v>
      </c>
      <c r="AF734" s="12"/>
      <c r="AG734" s="12"/>
      <c r="AH734" s="12"/>
      <c r="AI734" s="12">
        <f t="shared" si="156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157"/>
        <v>6505</v>
      </c>
      <c r="D735" s="32">
        <f>1878+28</f>
        <v>1906</v>
      </c>
      <c r="E735" s="32"/>
      <c r="F735" s="32"/>
      <c r="G735" s="32">
        <f t="shared" si="151"/>
        <v>1906</v>
      </c>
      <c r="H735" s="12"/>
      <c r="I735" s="12"/>
      <c r="J735" s="12"/>
      <c r="K735" s="12">
        <f t="shared" si="152"/>
        <v>1906</v>
      </c>
      <c r="M735" s="10">
        <v>9</v>
      </c>
      <c r="N735" s="30"/>
      <c r="O735" s="31"/>
      <c r="P735" s="32"/>
      <c r="Q735" s="32"/>
      <c r="R735" s="32"/>
      <c r="S735" s="32">
        <f t="shared" si="153"/>
        <v>0</v>
      </c>
      <c r="T735" s="12"/>
      <c r="U735" s="12"/>
      <c r="V735" s="12"/>
      <c r="W735" s="12">
        <f t="shared" si="154"/>
        <v>0</v>
      </c>
      <c r="Y735" s="10">
        <v>9</v>
      </c>
      <c r="Z735" s="30"/>
      <c r="AA735" s="31"/>
      <c r="AB735" s="95"/>
      <c r="AC735" s="32"/>
      <c r="AD735" s="32"/>
      <c r="AE735" s="32">
        <f t="shared" si="155"/>
        <v>0</v>
      </c>
      <c r="AF735" s="12"/>
      <c r="AH735" s="12"/>
      <c r="AI735" s="12">
        <f t="shared" si="156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157"/>
        <v>6506</v>
      </c>
      <c r="D736" s="32">
        <f>1228</f>
        <v>1228</v>
      </c>
      <c r="E736" s="32"/>
      <c r="F736" s="32"/>
      <c r="G736" s="32">
        <f t="shared" si="151"/>
        <v>1228</v>
      </c>
      <c r="H736" s="12"/>
      <c r="I736" s="12"/>
      <c r="J736" s="12"/>
      <c r="K736" s="12">
        <f t="shared" si="152"/>
        <v>1228</v>
      </c>
      <c r="M736" s="10">
        <v>10</v>
      </c>
      <c r="N736" s="30"/>
      <c r="O736" s="31"/>
      <c r="P736" s="32"/>
      <c r="Q736" s="32"/>
      <c r="R736" s="32"/>
      <c r="S736" s="32">
        <f t="shared" si="153"/>
        <v>0</v>
      </c>
      <c r="T736" s="12"/>
      <c r="U736" s="12"/>
      <c r="V736" s="12"/>
      <c r="W736" s="12">
        <f t="shared" si="154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55"/>
        <v>0</v>
      </c>
      <c r="AF736" s="12"/>
      <c r="AG736" s="12"/>
      <c r="AH736" s="12"/>
      <c r="AI736" s="12">
        <f t="shared" si="156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157"/>
        <v>6507</v>
      </c>
      <c r="D737" s="32">
        <f>73868+614*4+6740+5960+1582+2010+2496+1374</f>
        <v>96486</v>
      </c>
      <c r="E737" s="32"/>
      <c r="F737" s="32"/>
      <c r="G737" s="32">
        <f t="shared" si="151"/>
        <v>96486</v>
      </c>
      <c r="H737" s="12"/>
      <c r="I737" s="12">
        <v>222</v>
      </c>
      <c r="J737" s="12"/>
      <c r="K737" s="12">
        <f t="shared" si="152"/>
        <v>96708</v>
      </c>
      <c r="M737" s="10">
        <v>11</v>
      </c>
      <c r="N737" s="30"/>
      <c r="O737" s="31"/>
      <c r="P737" s="32"/>
      <c r="Q737" s="32"/>
      <c r="R737" s="32"/>
      <c r="S737" s="32">
        <f t="shared" si="153"/>
        <v>0</v>
      </c>
      <c r="T737" s="12"/>
      <c r="U737" s="12"/>
      <c r="V737" s="12"/>
      <c r="W737" s="12">
        <f t="shared" si="154"/>
        <v>0</v>
      </c>
      <c r="Y737" s="10">
        <v>11</v>
      </c>
      <c r="Z737" s="30"/>
      <c r="AA737" s="31"/>
      <c r="AB737" s="32"/>
      <c r="AC737" s="32"/>
      <c r="AD737" s="32"/>
      <c r="AE737" s="32">
        <f t="shared" ref="AE737:AE765" si="160">SUM(AB737:AC737)</f>
        <v>0</v>
      </c>
      <c r="AF737" s="12"/>
      <c r="AG737" s="12"/>
      <c r="AH737" s="12"/>
      <c r="AI737" s="12">
        <f t="shared" si="156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157"/>
        <v>6508</v>
      </c>
      <c r="D738" s="32">
        <f>2504+38</f>
        <v>2542</v>
      </c>
      <c r="E738" s="32"/>
      <c r="F738" s="32"/>
      <c r="G738" s="32">
        <f t="shared" si="151"/>
        <v>2542</v>
      </c>
      <c r="H738" s="12"/>
      <c r="I738" s="12"/>
      <c r="J738" s="10"/>
      <c r="K738" s="12">
        <f t="shared" si="152"/>
        <v>2542</v>
      </c>
      <c r="M738" s="10">
        <v>12</v>
      </c>
      <c r="N738" s="30"/>
      <c r="O738" s="31"/>
      <c r="P738" s="32"/>
      <c r="Q738" s="32"/>
      <c r="R738" s="32"/>
      <c r="S738" s="32">
        <f t="shared" si="153"/>
        <v>0</v>
      </c>
      <c r="T738" s="12"/>
      <c r="U738" s="12"/>
      <c r="V738" s="12"/>
      <c r="W738" s="12">
        <f t="shared" si="154"/>
        <v>0</v>
      </c>
      <c r="Y738" s="10">
        <v>12</v>
      </c>
      <c r="Z738" s="30"/>
      <c r="AA738" s="31"/>
      <c r="AB738" s="32"/>
      <c r="AC738" s="32"/>
      <c r="AD738" s="32"/>
      <c r="AE738" s="32">
        <f t="shared" si="160"/>
        <v>0</v>
      </c>
      <c r="AF738" s="12"/>
      <c r="AG738" s="12"/>
      <c r="AH738" s="12"/>
      <c r="AI738" s="12">
        <f t="shared" si="156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157"/>
        <v>6509</v>
      </c>
      <c r="D739" s="32">
        <f>1878+28</f>
        <v>1906</v>
      </c>
      <c r="E739" s="32"/>
      <c r="F739" s="32"/>
      <c r="G739" s="32">
        <f t="shared" si="151"/>
        <v>1906</v>
      </c>
      <c r="H739" s="12"/>
      <c r="I739" s="12"/>
      <c r="J739" s="12"/>
      <c r="K739" s="12">
        <f t="shared" si="152"/>
        <v>1906</v>
      </c>
      <c r="M739" s="10">
        <v>13</v>
      </c>
      <c r="N739" s="30"/>
      <c r="O739" s="31"/>
      <c r="P739" s="32"/>
      <c r="Q739" s="32"/>
      <c r="R739" s="32"/>
      <c r="S739" s="32">
        <f t="shared" si="153"/>
        <v>0</v>
      </c>
      <c r="T739" s="12"/>
      <c r="U739" s="12"/>
      <c r="V739" s="12"/>
      <c r="W739" s="12">
        <f t="shared" si="154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60"/>
        <v>0</v>
      </c>
      <c r="AF739" s="12"/>
      <c r="AG739" s="12"/>
      <c r="AH739" s="12"/>
      <c r="AI739" s="12">
        <f t="shared" si="156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157"/>
        <v>6510</v>
      </c>
      <c r="D740" s="32">
        <f>1252+1192+38</f>
        <v>2482</v>
      </c>
      <c r="E740" s="32"/>
      <c r="F740" s="32"/>
      <c r="G740" s="32">
        <f t="shared" si="151"/>
        <v>2482</v>
      </c>
      <c r="H740" s="12"/>
      <c r="I740" s="12"/>
      <c r="J740" s="12"/>
      <c r="K740" s="12">
        <f t="shared" si="152"/>
        <v>2482</v>
      </c>
      <c r="M740" s="10">
        <v>14</v>
      </c>
      <c r="N740" s="30"/>
      <c r="O740" s="31"/>
      <c r="P740" s="32"/>
      <c r="Q740" s="32"/>
      <c r="R740" s="32"/>
      <c r="S740" s="32">
        <f t="shared" si="153"/>
        <v>0</v>
      </c>
      <c r="T740" s="12"/>
      <c r="U740" s="12"/>
      <c r="V740" s="12"/>
      <c r="W740" s="12">
        <f t="shared" si="154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60"/>
        <v>0</v>
      </c>
      <c r="AF740" s="12"/>
      <c r="AG740" s="12"/>
      <c r="AH740" s="12"/>
      <c r="AI740" s="12">
        <f t="shared" si="156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157"/>
        <v>6511</v>
      </c>
      <c r="D741" s="32">
        <f>1252+596+28</f>
        <v>1876</v>
      </c>
      <c r="E741" s="32"/>
      <c r="F741" s="32"/>
      <c r="G741" s="32">
        <f t="shared" si="151"/>
        <v>1876</v>
      </c>
      <c r="H741" s="12"/>
      <c r="I741" s="12"/>
      <c r="J741" s="12"/>
      <c r="K741" s="12">
        <f t="shared" si="152"/>
        <v>1876</v>
      </c>
      <c r="M741" s="10">
        <v>15</v>
      </c>
      <c r="N741" s="30"/>
      <c r="O741" s="31"/>
      <c r="P741" s="32"/>
      <c r="Q741" s="32"/>
      <c r="R741" s="32"/>
      <c r="S741" s="32">
        <f t="shared" si="153"/>
        <v>0</v>
      </c>
      <c r="T741" s="12"/>
      <c r="U741" s="12"/>
      <c r="V741" s="12"/>
      <c r="W741" s="12">
        <f t="shared" si="154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60"/>
        <v>0</v>
      </c>
      <c r="AF741" s="12"/>
      <c r="AG741" s="12"/>
      <c r="AH741" s="12"/>
      <c r="AI741" s="12">
        <f t="shared" si="156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157"/>
        <v>6512</v>
      </c>
      <c r="D742" s="32">
        <f>3130+48</f>
        <v>3178</v>
      </c>
      <c r="E742" s="32"/>
      <c r="F742" s="32"/>
      <c r="G742" s="32">
        <f t="shared" si="151"/>
        <v>3178</v>
      </c>
      <c r="H742" s="12"/>
      <c r="I742" s="12"/>
      <c r="J742" s="12"/>
      <c r="K742" s="12">
        <f t="shared" si="152"/>
        <v>3178</v>
      </c>
      <c r="M742" s="10">
        <v>16</v>
      </c>
      <c r="N742" s="30"/>
      <c r="O742" s="31"/>
      <c r="P742" s="32"/>
      <c r="Q742" s="32"/>
      <c r="R742" s="32"/>
      <c r="S742" s="32">
        <f t="shared" si="153"/>
        <v>0</v>
      </c>
      <c r="T742" s="12"/>
      <c r="U742" s="12"/>
      <c r="V742" s="12"/>
      <c r="W742" s="12">
        <f t="shared" si="154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60"/>
        <v>0</v>
      </c>
      <c r="AF742" s="12"/>
      <c r="AG742" s="12"/>
      <c r="AH742" s="12"/>
      <c r="AI742" s="12">
        <f t="shared" si="156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157"/>
        <v>6513</v>
      </c>
      <c r="D743" s="32">
        <f>1252+19</f>
        <v>1271</v>
      </c>
      <c r="E743" s="32"/>
      <c r="F743" s="32"/>
      <c r="G743" s="32">
        <f t="shared" si="151"/>
        <v>1271</v>
      </c>
      <c r="H743" s="12"/>
      <c r="I743" s="12"/>
      <c r="J743" s="12"/>
      <c r="K743" s="12">
        <f t="shared" si="152"/>
        <v>1271</v>
      </c>
      <c r="M743" s="10">
        <v>17</v>
      </c>
      <c r="N743" s="30"/>
      <c r="O743" s="31"/>
      <c r="P743" s="35"/>
      <c r="Q743" s="32"/>
      <c r="R743" s="32"/>
      <c r="S743" s="32">
        <f t="shared" si="153"/>
        <v>0</v>
      </c>
      <c r="T743" s="12"/>
      <c r="U743" s="12"/>
      <c r="V743" s="12"/>
      <c r="W743" s="12">
        <f t="shared" si="154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60"/>
        <v>0</v>
      </c>
      <c r="AF743" s="12"/>
      <c r="AG743" s="12"/>
      <c r="AH743" s="12"/>
      <c r="AI743" s="12">
        <f t="shared" si="156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157"/>
        <v>6514</v>
      </c>
      <c r="D744" s="32">
        <f>1252+19</f>
        <v>1271</v>
      </c>
      <c r="E744" s="32"/>
      <c r="F744" s="32"/>
      <c r="G744" s="32">
        <f t="shared" si="151"/>
        <v>1271</v>
      </c>
      <c r="H744" s="12"/>
      <c r="I744" s="12"/>
      <c r="J744" s="12"/>
      <c r="K744" s="12">
        <f t="shared" si="152"/>
        <v>1271</v>
      </c>
      <c r="M744" s="10">
        <v>18</v>
      </c>
      <c r="N744" s="30"/>
      <c r="O744" s="31"/>
      <c r="P744" s="32"/>
      <c r="Q744" s="32"/>
      <c r="R744" s="32"/>
      <c r="S744" s="32">
        <f t="shared" si="153"/>
        <v>0</v>
      </c>
      <c r="T744" s="12"/>
      <c r="U744" s="12"/>
      <c r="V744" s="12"/>
      <c r="W744" s="12">
        <f t="shared" si="154"/>
        <v>0</v>
      </c>
      <c r="Y744" s="10">
        <v>18</v>
      </c>
      <c r="Z744" s="30"/>
      <c r="AB744" s="32"/>
      <c r="AC744" s="32"/>
      <c r="AD744" s="32"/>
      <c r="AE744" s="32">
        <f t="shared" si="160"/>
        <v>0</v>
      </c>
      <c r="AF744" s="12"/>
      <c r="AG744" s="12"/>
      <c r="AH744" s="12"/>
      <c r="AI744" s="12">
        <f t="shared" si="156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157"/>
        <v>6515</v>
      </c>
      <c r="D745" s="32">
        <f>3756+1228+1192+76</f>
        <v>6252</v>
      </c>
      <c r="E745" s="32"/>
      <c r="F745" s="32"/>
      <c r="G745" s="32">
        <f t="shared" si="151"/>
        <v>6252</v>
      </c>
      <c r="H745" s="12"/>
      <c r="I745" s="12"/>
      <c r="J745" s="12"/>
      <c r="K745" s="12">
        <f t="shared" si="152"/>
        <v>6252</v>
      </c>
      <c r="M745" s="10">
        <v>19</v>
      </c>
      <c r="N745" s="30"/>
      <c r="O745" s="31"/>
      <c r="P745" s="32"/>
      <c r="Q745" s="32"/>
      <c r="R745" s="32"/>
      <c r="S745" s="32">
        <f t="shared" si="153"/>
        <v>0</v>
      </c>
      <c r="T745" s="12"/>
      <c r="U745" s="12"/>
      <c r="V745" s="12"/>
      <c r="W745" s="12">
        <f t="shared" si="154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60"/>
        <v>0</v>
      </c>
      <c r="AF745" s="12"/>
      <c r="AG745" s="12"/>
      <c r="AH745" s="12"/>
      <c r="AI745" s="12">
        <f t="shared" si="156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157"/>
        <v>6516</v>
      </c>
      <c r="D746" s="32">
        <f>1252+596+28</f>
        <v>1876</v>
      </c>
      <c r="E746" s="32"/>
      <c r="F746" s="32"/>
      <c r="G746" s="32">
        <f t="shared" si="151"/>
        <v>1876</v>
      </c>
      <c r="H746" s="12"/>
      <c r="I746" s="12"/>
      <c r="J746" s="12"/>
      <c r="K746" s="12">
        <f t="shared" si="152"/>
        <v>1876</v>
      </c>
      <c r="M746" s="10">
        <v>20</v>
      </c>
      <c r="N746" s="30"/>
      <c r="O746" s="31"/>
      <c r="P746" s="32"/>
      <c r="Q746" s="32"/>
      <c r="R746" s="32"/>
      <c r="S746" s="32">
        <f t="shared" si="153"/>
        <v>0</v>
      </c>
      <c r="T746" s="12"/>
      <c r="U746" s="12"/>
      <c r="V746" s="12"/>
      <c r="W746" s="12">
        <f t="shared" si="154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60"/>
        <v>0</v>
      </c>
      <c r="AF746" s="12"/>
      <c r="AG746" s="12"/>
      <c r="AH746" s="12"/>
      <c r="AI746" s="12">
        <f t="shared" si="156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157"/>
        <v>6517</v>
      </c>
      <c r="D747" s="32">
        <f>6260+95</f>
        <v>6355</v>
      </c>
      <c r="E747" s="32"/>
      <c r="F747" s="32"/>
      <c r="G747" s="32">
        <f t="shared" si="151"/>
        <v>6355</v>
      </c>
      <c r="H747" s="10"/>
      <c r="I747" s="10"/>
      <c r="J747" s="10"/>
      <c r="K747" s="12">
        <f t="shared" si="152"/>
        <v>6355</v>
      </c>
      <c r="M747" s="10">
        <v>21</v>
      </c>
      <c r="N747" s="30"/>
      <c r="P747" s="46"/>
      <c r="Q747" s="31"/>
      <c r="R747" s="31"/>
      <c r="S747" s="32">
        <f t="shared" si="153"/>
        <v>0</v>
      </c>
      <c r="T747" s="10"/>
      <c r="U747" s="10"/>
      <c r="V747" s="10"/>
      <c r="W747" s="12">
        <f t="shared" si="154"/>
        <v>0</v>
      </c>
      <c r="Y747" s="10">
        <v>21</v>
      </c>
      <c r="Z747" s="30"/>
      <c r="AB747" s="46"/>
      <c r="AC747" s="31"/>
      <c r="AD747" s="31"/>
      <c r="AE747" s="32">
        <f t="shared" si="160"/>
        <v>0</v>
      </c>
      <c r="AF747" s="10"/>
      <c r="AG747" s="10"/>
      <c r="AH747" s="10"/>
      <c r="AI747" s="12">
        <f t="shared" si="156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157"/>
        <v>6518</v>
      </c>
      <c r="D748" s="32">
        <f>18260+1005+832</f>
        <v>20097</v>
      </c>
      <c r="E748" s="32"/>
      <c r="F748" s="32"/>
      <c r="G748" s="32">
        <f t="shared" si="151"/>
        <v>20097</v>
      </c>
      <c r="H748" s="10"/>
      <c r="I748" s="10"/>
      <c r="J748" s="10"/>
      <c r="K748" s="12">
        <f t="shared" si="152"/>
        <v>20097</v>
      </c>
      <c r="M748" s="10">
        <v>22</v>
      </c>
      <c r="N748" s="30"/>
      <c r="O748" s="31"/>
      <c r="P748" s="45"/>
      <c r="Q748" s="31"/>
      <c r="R748" s="31"/>
      <c r="S748" s="32">
        <f t="shared" si="153"/>
        <v>0</v>
      </c>
      <c r="T748" s="10"/>
      <c r="U748" s="10"/>
      <c r="V748" s="10"/>
      <c r="W748" s="12">
        <f t="shared" si="154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60"/>
        <v>0</v>
      </c>
      <c r="AF748" s="10"/>
      <c r="AG748" s="10"/>
      <c r="AH748" s="10"/>
      <c r="AI748" s="12">
        <f t="shared" si="156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157"/>
        <v>6519</v>
      </c>
      <c r="D749" s="32">
        <f>6260+7304</f>
        <v>13564</v>
      </c>
      <c r="E749" s="32"/>
      <c r="F749" s="32"/>
      <c r="G749" s="32">
        <f t="shared" si="151"/>
        <v>13564</v>
      </c>
      <c r="H749" s="10"/>
      <c r="I749" s="10"/>
      <c r="J749" s="12"/>
      <c r="K749" s="12">
        <f t="shared" si="152"/>
        <v>13564</v>
      </c>
      <c r="M749" s="10">
        <v>23</v>
      </c>
      <c r="N749" s="30"/>
      <c r="O749" s="31"/>
      <c r="P749" s="47"/>
      <c r="Q749" s="31"/>
      <c r="S749" s="32">
        <f t="shared" si="153"/>
        <v>0</v>
      </c>
      <c r="T749" s="10"/>
      <c r="U749" s="10"/>
      <c r="V749" s="10"/>
      <c r="W749" s="12">
        <f t="shared" si="154"/>
        <v>0</v>
      </c>
      <c r="Y749" s="10">
        <v>23</v>
      </c>
      <c r="Z749" s="30"/>
      <c r="AA749" s="31"/>
      <c r="AB749" s="47"/>
      <c r="AE749" s="32">
        <f t="shared" si="160"/>
        <v>0</v>
      </c>
      <c r="AF749" s="10"/>
      <c r="AG749" s="10"/>
      <c r="AH749" s="10"/>
      <c r="AI749" s="12">
        <f t="shared" si="156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 t="s">
        <v>76</v>
      </c>
      <c r="C750" s="31">
        <f t="shared" si="157"/>
        <v>6520</v>
      </c>
      <c r="D750" s="32">
        <f>1878+416+28</f>
        <v>2322</v>
      </c>
      <c r="E750" s="32"/>
      <c r="F750" s="32"/>
      <c r="G750" s="32">
        <f t="shared" si="151"/>
        <v>2322</v>
      </c>
      <c r="H750" s="10"/>
      <c r="I750" s="10"/>
      <c r="J750" s="10"/>
      <c r="K750" s="12">
        <f t="shared" si="152"/>
        <v>2322</v>
      </c>
      <c r="M750" s="10">
        <v>24</v>
      </c>
      <c r="N750" s="30"/>
      <c r="O750" s="31"/>
      <c r="P750" s="47"/>
      <c r="Q750" s="31"/>
      <c r="R750" s="31"/>
      <c r="S750" s="32">
        <f t="shared" si="153"/>
        <v>0</v>
      </c>
      <c r="T750" s="10"/>
      <c r="U750" s="10"/>
      <c r="V750" s="10"/>
      <c r="W750" s="12">
        <f t="shared" si="154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60"/>
        <v>0</v>
      </c>
      <c r="AF750" s="10"/>
      <c r="AG750" s="10"/>
      <c r="AH750" s="10"/>
      <c r="AI750" s="12">
        <f t="shared" si="156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11" t="s">
        <v>28</v>
      </c>
      <c r="D751" s="32"/>
      <c r="E751" s="32"/>
      <c r="F751" s="32"/>
      <c r="G751" s="32">
        <f t="shared" si="151"/>
        <v>0</v>
      </c>
      <c r="H751" s="10"/>
      <c r="I751" s="10"/>
      <c r="J751" s="10"/>
      <c r="K751" s="12">
        <f t="shared" si="152"/>
        <v>0</v>
      </c>
      <c r="M751" s="10">
        <v>25</v>
      </c>
      <c r="N751" s="30"/>
      <c r="O751" s="31"/>
      <c r="P751" s="47"/>
      <c r="Q751" s="31"/>
      <c r="R751" s="31"/>
      <c r="S751" s="32">
        <f t="shared" si="153"/>
        <v>0</v>
      </c>
      <c r="T751" s="10"/>
      <c r="U751" s="10"/>
      <c r="V751" s="10"/>
      <c r="W751" s="12">
        <f t="shared" si="154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60"/>
        <v>0</v>
      </c>
      <c r="AF751" s="10"/>
      <c r="AG751" s="10"/>
      <c r="AH751" s="10"/>
      <c r="AI751" s="12">
        <f t="shared" si="156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51"/>
        <v>0</v>
      </c>
      <c r="H752" s="10"/>
      <c r="I752" s="10"/>
      <c r="J752" s="10"/>
      <c r="K752" s="12">
        <f t="shared" si="152"/>
        <v>0</v>
      </c>
      <c r="M752" s="10">
        <v>26</v>
      </c>
      <c r="N752" s="30"/>
      <c r="P752" s="47"/>
      <c r="Q752" s="31"/>
      <c r="R752" s="31"/>
      <c r="S752" s="32">
        <f t="shared" si="153"/>
        <v>0</v>
      </c>
      <c r="T752" s="10"/>
      <c r="U752" s="10"/>
      <c r="V752" s="10"/>
      <c r="W752" s="12">
        <f t="shared" si="154"/>
        <v>0</v>
      </c>
      <c r="Y752" s="10">
        <v>26</v>
      </c>
      <c r="Z752" s="30"/>
      <c r="AA752" s="31"/>
      <c r="AB752" s="47"/>
      <c r="AC752" s="31"/>
      <c r="AD752" s="31"/>
      <c r="AE752" s="32">
        <f t="shared" si="160"/>
        <v>0</v>
      </c>
      <c r="AF752" s="10"/>
      <c r="AG752" s="10"/>
      <c r="AH752" s="10"/>
      <c r="AI752" s="12">
        <f t="shared" si="156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51"/>
        <v>0</v>
      </c>
      <c r="H753" s="10"/>
      <c r="I753" s="10"/>
      <c r="J753" s="10"/>
      <c r="K753" s="12">
        <f t="shared" si="152"/>
        <v>0</v>
      </c>
      <c r="M753" s="10">
        <v>27</v>
      </c>
      <c r="N753" s="30"/>
      <c r="O753" s="31"/>
      <c r="P753" s="47"/>
      <c r="Q753" s="31"/>
      <c r="R753" s="31"/>
      <c r="S753" s="32">
        <f t="shared" si="153"/>
        <v>0</v>
      </c>
      <c r="T753" s="10"/>
      <c r="U753" s="10"/>
      <c r="V753" s="10"/>
      <c r="W753" s="12">
        <f t="shared" si="154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60"/>
        <v>0</v>
      </c>
      <c r="AF753" s="10"/>
      <c r="AG753" s="10"/>
      <c r="AH753" s="10"/>
      <c r="AI753" s="12">
        <f t="shared" si="156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51"/>
        <v>0</v>
      </c>
      <c r="H754" s="10"/>
      <c r="I754" s="10"/>
      <c r="J754" s="10"/>
      <c r="K754" s="12">
        <f t="shared" si="152"/>
        <v>0</v>
      </c>
      <c r="M754" s="10">
        <v>28</v>
      </c>
      <c r="N754" s="30"/>
      <c r="O754" s="31"/>
      <c r="P754" s="47"/>
      <c r="Q754" s="31"/>
      <c r="R754" s="31"/>
      <c r="S754" s="32">
        <f t="shared" si="153"/>
        <v>0</v>
      </c>
      <c r="T754" s="10"/>
      <c r="U754" s="10"/>
      <c r="V754" s="10"/>
      <c r="W754" s="12">
        <f t="shared" si="154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60"/>
        <v>0</v>
      </c>
      <c r="AF754" s="10"/>
      <c r="AG754" s="10"/>
      <c r="AH754" s="10"/>
      <c r="AI754" s="12">
        <f t="shared" si="156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D755" s="32"/>
      <c r="E755" s="32"/>
      <c r="F755" s="32"/>
      <c r="G755" s="32">
        <f t="shared" si="151"/>
        <v>0</v>
      </c>
      <c r="H755" s="10"/>
      <c r="I755" s="10"/>
      <c r="J755" s="10"/>
      <c r="K755" s="12">
        <f t="shared" si="152"/>
        <v>0</v>
      </c>
      <c r="M755" s="10">
        <v>29</v>
      </c>
      <c r="N755" s="30"/>
      <c r="O755" s="31"/>
      <c r="P755" s="47"/>
      <c r="Q755" s="31"/>
      <c r="R755" s="31"/>
      <c r="S755" s="32">
        <f t="shared" si="153"/>
        <v>0</v>
      </c>
      <c r="T755" s="10"/>
      <c r="U755" s="10"/>
      <c r="V755" s="10"/>
      <c r="W755" s="12">
        <f t="shared" si="154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60"/>
        <v>0</v>
      </c>
      <c r="AF755" s="10"/>
      <c r="AG755" s="10"/>
      <c r="AH755" s="10"/>
      <c r="AI755" s="12">
        <f t="shared" si="156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11"/>
      <c r="D756" s="32"/>
      <c r="E756" s="32"/>
      <c r="F756" s="32"/>
      <c r="G756" s="32">
        <f t="shared" si="151"/>
        <v>0</v>
      </c>
      <c r="H756" s="10"/>
      <c r="I756" s="10"/>
      <c r="J756" s="10"/>
      <c r="K756" s="12">
        <f t="shared" si="152"/>
        <v>0</v>
      </c>
      <c r="M756" s="10">
        <v>30</v>
      </c>
      <c r="N756" s="30"/>
      <c r="P756" s="47"/>
      <c r="Q756" s="31"/>
      <c r="R756" s="31"/>
      <c r="S756" s="32">
        <f t="shared" si="153"/>
        <v>0</v>
      </c>
      <c r="T756" s="10"/>
      <c r="U756" s="10"/>
      <c r="V756" s="10"/>
      <c r="W756" s="12">
        <f t="shared" si="154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60"/>
        <v>0</v>
      </c>
      <c r="AF756" s="10"/>
      <c r="AG756" s="10"/>
      <c r="AH756" s="10"/>
      <c r="AI756" s="12">
        <f t="shared" si="156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11"/>
      <c r="D757" s="32"/>
      <c r="E757" s="32"/>
      <c r="F757" s="32"/>
      <c r="G757" s="32">
        <f t="shared" si="151"/>
        <v>0</v>
      </c>
      <c r="H757" s="10"/>
      <c r="I757" s="10"/>
      <c r="J757" s="10"/>
      <c r="K757" s="12">
        <f t="shared" si="152"/>
        <v>0</v>
      </c>
      <c r="M757" s="10">
        <v>31</v>
      </c>
      <c r="N757" s="30"/>
      <c r="O757" s="31"/>
      <c r="P757" s="47"/>
      <c r="Q757" s="31"/>
      <c r="R757" s="31"/>
      <c r="S757" s="32">
        <f t="shared" si="153"/>
        <v>0</v>
      </c>
      <c r="T757" s="10"/>
      <c r="U757" s="10"/>
      <c r="V757" s="10"/>
      <c r="W757" s="12">
        <f t="shared" si="154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60"/>
        <v>0</v>
      </c>
      <c r="AF757" s="10"/>
      <c r="AG757" s="10"/>
      <c r="AH757" s="10"/>
      <c r="AI757" s="12">
        <f t="shared" si="156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11"/>
      <c r="D758" s="32"/>
      <c r="E758" s="32"/>
      <c r="F758" s="32"/>
      <c r="G758" s="32">
        <f t="shared" si="151"/>
        <v>0</v>
      </c>
      <c r="H758" s="10"/>
      <c r="I758" s="10"/>
      <c r="J758" s="10"/>
      <c r="K758" s="12">
        <f t="shared" si="152"/>
        <v>0</v>
      </c>
      <c r="M758" s="10">
        <v>32</v>
      </c>
      <c r="N758" s="30"/>
      <c r="O758" s="31"/>
      <c r="P758" s="47"/>
      <c r="Q758" s="31"/>
      <c r="R758" s="31"/>
      <c r="S758" s="32">
        <f t="shared" si="153"/>
        <v>0</v>
      </c>
      <c r="T758" s="10"/>
      <c r="U758" s="10"/>
      <c r="V758" s="10"/>
      <c r="W758" s="12">
        <f t="shared" si="154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60"/>
        <v>0</v>
      </c>
      <c r="AF758" s="10"/>
      <c r="AG758" s="10"/>
      <c r="AH758" s="10"/>
      <c r="AI758" s="12">
        <f t="shared" si="156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11"/>
      <c r="D759" s="32"/>
      <c r="E759" s="32"/>
      <c r="F759" s="32"/>
      <c r="G759" s="32">
        <f t="shared" si="151"/>
        <v>0</v>
      </c>
      <c r="H759" s="10"/>
      <c r="I759" s="10"/>
      <c r="J759" s="10"/>
      <c r="K759" s="12">
        <f t="shared" si="152"/>
        <v>0</v>
      </c>
      <c r="M759" s="10">
        <v>33</v>
      </c>
      <c r="N759" s="30"/>
      <c r="O759" s="31"/>
      <c r="P759" s="47"/>
      <c r="Q759" s="31"/>
      <c r="R759" s="31"/>
      <c r="S759" s="32">
        <f t="shared" si="153"/>
        <v>0</v>
      </c>
      <c r="T759" s="10"/>
      <c r="U759" s="10"/>
      <c r="V759" s="10"/>
      <c r="W759" s="12">
        <f t="shared" si="154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60"/>
        <v>0</v>
      </c>
      <c r="AF759" s="10"/>
      <c r="AG759" s="10"/>
      <c r="AH759" s="10"/>
      <c r="AI759" s="12">
        <f t="shared" si="156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11"/>
      <c r="D760" s="32"/>
      <c r="E760" s="32"/>
      <c r="F760" s="32"/>
      <c r="G760" s="32">
        <f t="shared" si="151"/>
        <v>0</v>
      </c>
      <c r="H760" s="10"/>
      <c r="I760" s="10"/>
      <c r="J760" s="10"/>
      <c r="K760" s="12">
        <f t="shared" si="152"/>
        <v>0</v>
      </c>
      <c r="M760" s="10">
        <v>34</v>
      </c>
      <c r="N760" s="30"/>
      <c r="O760" s="31"/>
      <c r="P760" s="47"/>
      <c r="Q760" s="31"/>
      <c r="R760" s="31"/>
      <c r="S760" s="32">
        <f t="shared" si="153"/>
        <v>0</v>
      </c>
      <c r="T760" s="10"/>
      <c r="U760" s="10"/>
      <c r="V760" s="10"/>
      <c r="W760" s="12">
        <f t="shared" si="154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60"/>
        <v>0</v>
      </c>
      <c r="AF760" s="10"/>
      <c r="AG760" s="10"/>
      <c r="AH760" s="10"/>
      <c r="AI760" s="12">
        <f t="shared" si="156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1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53"/>
        <v>0</v>
      </c>
      <c r="T761" s="10"/>
      <c r="U761" s="10"/>
      <c r="V761" s="10"/>
      <c r="W761" s="12">
        <f t="shared" si="154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60"/>
        <v>0</v>
      </c>
      <c r="AF761" s="10"/>
      <c r="AG761" s="10"/>
      <c r="AH761" s="10"/>
      <c r="AI761" s="12">
        <f t="shared" si="156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1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53"/>
        <v>0</v>
      </c>
      <c r="T762" s="10"/>
      <c r="U762" s="10"/>
      <c r="V762" s="10"/>
      <c r="W762" s="12">
        <f t="shared" si="154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60"/>
        <v>0</v>
      </c>
      <c r="AF762" s="10"/>
      <c r="AG762" s="10"/>
      <c r="AH762" s="10"/>
      <c r="AI762" s="12">
        <f t="shared" si="156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1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53"/>
        <v>0</v>
      </c>
      <c r="T763" s="10"/>
      <c r="U763" s="10"/>
      <c r="V763" s="10"/>
      <c r="W763" s="12">
        <f t="shared" si="154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60"/>
        <v>0</v>
      </c>
      <c r="AF763" s="10"/>
      <c r="AG763" s="10"/>
      <c r="AH763" s="10"/>
      <c r="AI763" s="12">
        <f t="shared" si="156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53"/>
        <v>0</v>
      </c>
      <c r="T764" s="10"/>
      <c r="U764" s="10"/>
      <c r="V764" s="10"/>
      <c r="W764" s="12">
        <f t="shared" si="154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60"/>
        <v>0</v>
      </c>
      <c r="AF764" s="10"/>
      <c r="AG764" s="10"/>
      <c r="AH764" s="10"/>
      <c r="AI764" s="12">
        <f t="shared" si="156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53"/>
        <v>0</v>
      </c>
      <c r="T765" s="10"/>
      <c r="U765" s="10"/>
      <c r="V765" s="10"/>
      <c r="W765" s="12">
        <f t="shared" si="154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60"/>
        <v>0</v>
      </c>
      <c r="AF765" s="10"/>
      <c r="AG765" s="10"/>
      <c r="AH765" s="10"/>
      <c r="AI765" s="12">
        <f t="shared" si="156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54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56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161">SUM(D767:E767)</f>
        <v>0</v>
      </c>
      <c r="H767" s="10"/>
      <c r="I767" s="10"/>
      <c r="J767" s="10"/>
      <c r="K767" s="12">
        <f t="shared" ref="K767" si="162">SUM(G767:J767)</f>
        <v>0</v>
      </c>
      <c r="M767" s="10"/>
      <c r="N767" s="30"/>
      <c r="O767" s="31"/>
      <c r="P767" s="47"/>
      <c r="Q767" s="31"/>
      <c r="R767" s="31"/>
      <c r="S767" s="32">
        <f t="shared" ref="S767" si="163">SUM(P767:Q767)</f>
        <v>0</v>
      </c>
      <c r="T767" s="10"/>
      <c r="U767" s="10"/>
      <c r="V767" s="10"/>
      <c r="W767" s="12">
        <f t="shared" si="154"/>
        <v>0</v>
      </c>
      <c r="Y767" s="10"/>
      <c r="Z767" s="30"/>
      <c r="AA767" s="31"/>
      <c r="AB767" s="47"/>
      <c r="AC767" s="31"/>
      <c r="AD767" s="31"/>
      <c r="AE767" s="32">
        <f t="shared" ref="AE767" si="164">SUM(AB767:AC767)</f>
        <v>0</v>
      </c>
      <c r="AF767" s="10"/>
      <c r="AG767" s="10"/>
      <c r="AH767" s="10"/>
      <c r="AI767" s="12">
        <f t="shared" si="156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54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56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197684</v>
      </c>
      <c r="E770" s="38">
        <f t="shared" ref="E770:F770" si="165">SUM(E727:E767)</f>
        <v>0</v>
      </c>
      <c r="F770" s="38">
        <f t="shared" si="165"/>
        <v>0</v>
      </c>
      <c r="G770" s="38">
        <f>SUM(G727:G769)</f>
        <v>197684</v>
      </c>
      <c r="H770" s="4"/>
      <c r="I770" s="39">
        <f>SUM(I727:I769)</f>
        <v>282</v>
      </c>
      <c r="J770" s="39">
        <f>SUM(J727:J769)</f>
        <v>0</v>
      </c>
      <c r="K770" s="40">
        <f>SUM(K727:K769)</f>
        <v>197966</v>
      </c>
      <c r="N770" s="57"/>
      <c r="O770" s="57"/>
      <c r="P770" s="38">
        <f>SUM(P727:P769)</f>
        <v>183020</v>
      </c>
      <c r="Q770" s="38">
        <f>SUM(Q727:Q751)</f>
        <v>-2025</v>
      </c>
      <c r="R770" s="38">
        <f>SUM(R727:R751)</f>
        <v>0</v>
      </c>
      <c r="S770" s="38">
        <f>SUM(S727:S769)</f>
        <v>180995</v>
      </c>
      <c r="T770" s="4"/>
      <c r="U770" s="41">
        <f>SUM(U727:U769)</f>
        <v>20686.5</v>
      </c>
      <c r="V770" s="41">
        <f>SUM(V727:V751)</f>
        <v>0</v>
      </c>
      <c r="W770" s="42">
        <f>SUM(W727:W769)</f>
        <v>201681.5</v>
      </c>
      <c r="Z770" s="57"/>
      <c r="AA770" s="57"/>
      <c r="AB770" s="38">
        <f>SUM(AB727:AB769)</f>
        <v>359028</v>
      </c>
      <c r="AC770" s="38">
        <f>SUM(AC727:AC751)</f>
        <v>-1338</v>
      </c>
      <c r="AD770" s="38">
        <f>SUM(AD727:AD751)</f>
        <v>0</v>
      </c>
      <c r="AE770" s="38">
        <f>SUM(AE727:AE769)</f>
        <v>357690</v>
      </c>
      <c r="AF770" s="4"/>
      <c r="AG770" s="41">
        <f>SUM(AG727:AG769)</f>
        <v>37170</v>
      </c>
      <c r="AH770" s="41">
        <f>SUM(AH727:AH751)</f>
        <v>-2016</v>
      </c>
      <c r="AI770" s="42">
        <f>SUM(AI727:AI769)</f>
        <v>392844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45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45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45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36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33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34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20" t="s">
        <v>18</v>
      </c>
      <c r="E780" s="120"/>
      <c r="F780" s="109"/>
      <c r="G780" s="27"/>
      <c r="I780" s="121" t="s">
        <v>19</v>
      </c>
      <c r="J780" s="122"/>
      <c r="K780" s="116" t="s">
        <v>20</v>
      </c>
      <c r="N780" s="25"/>
      <c r="O780" s="26"/>
      <c r="P780" s="120" t="s">
        <v>18</v>
      </c>
      <c r="Q780" s="120"/>
      <c r="R780" s="109"/>
      <c r="S780" s="27"/>
      <c r="U780" s="121" t="s">
        <v>19</v>
      </c>
      <c r="V780" s="122"/>
      <c r="W780" s="116" t="s">
        <v>20</v>
      </c>
      <c r="Z780" s="25"/>
      <c r="AA780" s="26"/>
      <c r="AB780" s="120" t="s">
        <v>18</v>
      </c>
      <c r="AC780" s="120"/>
      <c r="AD780" s="109"/>
      <c r="AE780" s="27"/>
      <c r="AG780" s="121" t="s">
        <v>19</v>
      </c>
      <c r="AH780" s="122"/>
      <c r="AI780" s="116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35</v>
      </c>
      <c r="G781" s="80" t="s">
        <v>25</v>
      </c>
      <c r="I781" s="29" t="s">
        <v>26</v>
      </c>
      <c r="J781" s="29" t="s">
        <v>27</v>
      </c>
      <c r="K781" s="117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35</v>
      </c>
      <c r="S781" s="80" t="s">
        <v>25</v>
      </c>
      <c r="U781" s="29" t="s">
        <v>26</v>
      </c>
      <c r="V781" s="29" t="s">
        <v>27</v>
      </c>
      <c r="W781" s="117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35</v>
      </c>
      <c r="AE781" s="80" t="s">
        <v>25</v>
      </c>
      <c r="AG781" s="29" t="s">
        <v>26</v>
      </c>
      <c r="AH781" s="29" t="s">
        <v>27</v>
      </c>
      <c r="AI781" s="117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6521</v>
      </c>
      <c r="D782" s="32">
        <f>3756+596+66.5</f>
        <v>4418.5</v>
      </c>
      <c r="E782" s="32"/>
      <c r="F782" s="32"/>
      <c r="G782" s="32">
        <f t="shared" ref="G782:G815" si="166">SUM(D782:E782)</f>
        <v>4418.5</v>
      </c>
      <c r="H782" s="12"/>
      <c r="I782" s="12"/>
      <c r="J782" s="12"/>
      <c r="K782" s="12">
        <f t="shared" ref="K782:K815" si="167">SUM(G782:J782)</f>
        <v>4418.5</v>
      </c>
      <c r="M782" s="10">
        <v>1</v>
      </c>
      <c r="N782" s="30" t="s">
        <v>79</v>
      </c>
      <c r="O782" s="31">
        <v>6601</v>
      </c>
      <c r="P782" s="32">
        <f>1878+614</f>
        <v>2492</v>
      </c>
      <c r="Q782" s="32"/>
      <c r="R782" s="32"/>
      <c r="S782" s="32">
        <f>SUM(P782:Q782)</f>
        <v>2492</v>
      </c>
      <c r="T782" s="12"/>
      <c r="U782" s="12"/>
      <c r="V782" s="12"/>
      <c r="W782" s="12">
        <f>SUM(S782:V782)</f>
        <v>2492</v>
      </c>
      <c r="Y782" s="10">
        <v>1</v>
      </c>
      <c r="Z782" s="30" t="s">
        <v>79</v>
      </c>
      <c r="AA782" s="31">
        <v>6387</v>
      </c>
      <c r="AB782" s="32">
        <f>31300+11920+852+1664+458</f>
        <v>46194</v>
      </c>
      <c r="AC782" s="32">
        <v>-450</v>
      </c>
      <c r="AD782" s="32"/>
      <c r="AE782" s="32">
        <f>SUM(AB782:AC782)</f>
        <v>45744</v>
      </c>
      <c r="AF782" s="12"/>
      <c r="AG782" s="12">
        <f>240+486</f>
        <v>726</v>
      </c>
      <c r="AH782" s="12">
        <f>-420+-168</f>
        <v>-588</v>
      </c>
      <c r="AI782" s="12">
        <f>SUM(AE782:AH782)</f>
        <v>45882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6522</v>
      </c>
      <c r="D783" s="32">
        <f>10016+152</f>
        <v>10168</v>
      </c>
      <c r="E783" s="32"/>
      <c r="F783" s="32"/>
      <c r="G783" s="32">
        <f t="shared" si="166"/>
        <v>10168</v>
      </c>
      <c r="H783" s="12"/>
      <c r="I783" s="12"/>
      <c r="J783" s="12"/>
      <c r="K783" s="12">
        <f t="shared" si="167"/>
        <v>10168</v>
      </c>
      <c r="M783" s="10">
        <v>2</v>
      </c>
      <c r="N783" s="30" t="s">
        <v>79</v>
      </c>
      <c r="O783" s="31">
        <f>O782+1</f>
        <v>6602</v>
      </c>
      <c r="P783" s="32">
        <f>626*90+614*8+596*20+832*2+229*3</f>
        <v>75523</v>
      </c>
      <c r="Q783" s="32"/>
      <c r="R783" s="32"/>
      <c r="S783" s="32">
        <f t="shared" ref="S783:S820" si="168">SUM(P783:Q783)</f>
        <v>75523</v>
      </c>
      <c r="T783" s="12"/>
      <c r="U783" s="12"/>
      <c r="V783" s="12"/>
      <c r="W783" s="12">
        <f t="shared" ref="W783:W823" si="169">SUM(S783:V783)</f>
        <v>75523</v>
      </c>
      <c r="Y783" s="10">
        <v>2</v>
      </c>
      <c r="Z783" s="30" t="s">
        <v>79</v>
      </c>
      <c r="AA783" s="31">
        <f>AA782+1</f>
        <v>6388</v>
      </c>
      <c r="AB783" s="32">
        <f>626*250+614*5+596*33+229*11</f>
        <v>181757</v>
      </c>
      <c r="AC783" s="32">
        <v>-1794</v>
      </c>
      <c r="AD783" s="32"/>
      <c r="AE783" s="32">
        <f t="shared" ref="AE783:AE791" si="170">SUM(AB783:AC783)</f>
        <v>179963</v>
      </c>
      <c r="AF783" s="12"/>
      <c r="AG783" s="12">
        <f>312+180</f>
        <v>492</v>
      </c>
      <c r="AH783" s="12"/>
      <c r="AI783" s="12">
        <f t="shared" ref="AI783:AI823" si="171">SUM(AE783:AH783)</f>
        <v>180455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8" si="172">C783+1</f>
        <v>6523</v>
      </c>
      <c r="D784" s="33">
        <f>2504+38</f>
        <v>2542</v>
      </c>
      <c r="E784" s="33"/>
      <c r="F784" s="33"/>
      <c r="G784" s="33">
        <f t="shared" si="166"/>
        <v>2542</v>
      </c>
      <c r="H784" s="34"/>
      <c r="I784" s="34"/>
      <c r="J784" s="34"/>
      <c r="K784" s="34">
        <f t="shared" si="167"/>
        <v>2542</v>
      </c>
      <c r="M784" s="10">
        <v>3</v>
      </c>
      <c r="N784" s="30" t="s">
        <v>79</v>
      </c>
      <c r="O784" s="31">
        <f t="shared" ref="O784:O799" si="173">O783+1</f>
        <v>6603</v>
      </c>
      <c r="P784" s="32">
        <f>626</f>
        <v>626</v>
      </c>
      <c r="Q784" s="32"/>
      <c r="R784" s="32"/>
      <c r="S784" s="32">
        <f t="shared" si="168"/>
        <v>626</v>
      </c>
      <c r="T784" s="12"/>
      <c r="U784" s="12"/>
      <c r="V784" s="12"/>
      <c r="W784" s="12">
        <f t="shared" si="169"/>
        <v>626</v>
      </c>
      <c r="Y784" s="10">
        <v>3</v>
      </c>
      <c r="Z784" s="30"/>
      <c r="AA784" s="11" t="s">
        <v>28</v>
      </c>
      <c r="AB784" s="33"/>
      <c r="AC784" s="33"/>
      <c r="AD784" s="32"/>
      <c r="AE784" s="32">
        <f t="shared" si="170"/>
        <v>0</v>
      </c>
      <c r="AF784" s="12"/>
      <c r="AG784" s="12"/>
      <c r="AH784" s="12"/>
      <c r="AI784" s="12">
        <f t="shared" si="171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172"/>
        <v>6524</v>
      </c>
      <c r="D785" s="32">
        <f>2504+596</f>
        <v>3100</v>
      </c>
      <c r="E785" s="32"/>
      <c r="F785" s="32"/>
      <c r="G785" s="32">
        <f t="shared" si="166"/>
        <v>3100</v>
      </c>
      <c r="H785" s="12"/>
      <c r="I785" s="12">
        <v>13.5</v>
      </c>
      <c r="J785" s="12"/>
      <c r="K785" s="12">
        <f t="shared" si="167"/>
        <v>3113.5</v>
      </c>
      <c r="M785" s="10">
        <v>4</v>
      </c>
      <c r="N785" s="30" t="s">
        <v>79</v>
      </c>
      <c r="O785" s="31">
        <f t="shared" si="173"/>
        <v>6604</v>
      </c>
      <c r="P785" s="32">
        <f>6886+9.5*11</f>
        <v>6990.5</v>
      </c>
      <c r="Q785" s="32"/>
      <c r="R785" s="32"/>
      <c r="S785" s="32">
        <f t="shared" si="168"/>
        <v>6990.5</v>
      </c>
      <c r="T785" s="12"/>
      <c r="U785" s="12"/>
      <c r="V785" s="12"/>
      <c r="W785" s="12">
        <f t="shared" si="169"/>
        <v>6990.5</v>
      </c>
      <c r="Y785" s="10">
        <v>4</v>
      </c>
      <c r="Z785" s="30"/>
      <c r="AA785" s="31"/>
      <c r="AB785" s="32"/>
      <c r="AC785" s="32"/>
      <c r="AD785" s="32"/>
      <c r="AE785" s="32">
        <f t="shared" si="170"/>
        <v>0</v>
      </c>
      <c r="AF785" s="12"/>
      <c r="AH785" s="12"/>
      <c r="AI785" s="12">
        <f t="shared" si="171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172"/>
        <v>6525</v>
      </c>
      <c r="D786" s="32">
        <f>3756+2980+104.5</f>
        <v>6840.5</v>
      </c>
      <c r="E786" s="32"/>
      <c r="F786" s="32"/>
      <c r="G786" s="32">
        <f t="shared" si="166"/>
        <v>6840.5</v>
      </c>
      <c r="H786" s="12"/>
      <c r="I786" s="12"/>
      <c r="J786" s="12"/>
      <c r="K786" s="12">
        <f t="shared" si="167"/>
        <v>6840.5</v>
      </c>
      <c r="M786" s="10">
        <v>5</v>
      </c>
      <c r="N786" s="30" t="s">
        <v>79</v>
      </c>
      <c r="O786" s="31">
        <f t="shared" si="173"/>
        <v>6605</v>
      </c>
      <c r="P786" s="32">
        <f>626*20+596*10+229</f>
        <v>18709</v>
      </c>
      <c r="Q786" s="32"/>
      <c r="R786" s="32"/>
      <c r="S786" s="32">
        <f t="shared" si="168"/>
        <v>18709</v>
      </c>
      <c r="T786" s="12"/>
      <c r="U786" s="12"/>
      <c r="V786" s="12"/>
      <c r="W786" s="12">
        <f t="shared" si="169"/>
        <v>18709</v>
      </c>
      <c r="Y786" s="10">
        <v>5</v>
      </c>
      <c r="Z786" s="30"/>
      <c r="AA786" s="31"/>
      <c r="AB786" s="32"/>
      <c r="AC786" s="32"/>
      <c r="AD786" s="32"/>
      <c r="AE786" s="32">
        <f t="shared" si="170"/>
        <v>0</v>
      </c>
      <c r="AF786" s="12"/>
      <c r="AG786" s="12"/>
      <c r="AH786" s="12"/>
      <c r="AI786" s="12">
        <f t="shared" si="171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172"/>
        <v>6526</v>
      </c>
      <c r="D787" s="32">
        <f>6260+95</f>
        <v>6355</v>
      </c>
      <c r="E787" s="32"/>
      <c r="F787" s="32"/>
      <c r="G787" s="32">
        <f t="shared" si="166"/>
        <v>6355</v>
      </c>
      <c r="H787" s="12"/>
      <c r="I787" s="12">
        <v>18</v>
      </c>
      <c r="J787" s="12"/>
      <c r="K787" s="12">
        <f t="shared" si="167"/>
        <v>6373</v>
      </c>
      <c r="M787" s="10">
        <v>6</v>
      </c>
      <c r="N787" s="30" t="s">
        <v>79</v>
      </c>
      <c r="O787" s="31">
        <f t="shared" si="173"/>
        <v>6606</v>
      </c>
      <c r="P787" s="32">
        <f>626+9.5</f>
        <v>635.5</v>
      </c>
      <c r="Q787" s="32"/>
      <c r="R787" s="32"/>
      <c r="S787" s="32">
        <f t="shared" si="168"/>
        <v>635.5</v>
      </c>
      <c r="T787" s="12"/>
      <c r="U787" s="12"/>
      <c r="V787" s="10"/>
      <c r="W787" s="12">
        <f t="shared" si="169"/>
        <v>635.5</v>
      </c>
      <c r="Y787" s="10">
        <v>6</v>
      </c>
      <c r="Z787" s="30"/>
      <c r="AA787" s="31"/>
      <c r="AB787" s="32"/>
      <c r="AC787" s="32"/>
      <c r="AD787" s="32"/>
      <c r="AE787" s="32">
        <f t="shared" si="170"/>
        <v>0</v>
      </c>
      <c r="AF787" s="12"/>
      <c r="AG787" s="12"/>
      <c r="AH787" s="10"/>
      <c r="AI787" s="12">
        <f t="shared" si="171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172"/>
        <v>6527</v>
      </c>
      <c r="D788" s="32">
        <f>37560+205</f>
        <v>37765</v>
      </c>
      <c r="E788" s="32"/>
      <c r="F788" s="32"/>
      <c r="G788" s="32">
        <f t="shared" si="166"/>
        <v>37765</v>
      </c>
      <c r="H788" s="12"/>
      <c r="I788" s="12"/>
      <c r="J788" s="12"/>
      <c r="K788" s="12">
        <f t="shared" si="167"/>
        <v>37765</v>
      </c>
      <c r="M788" s="10">
        <v>7</v>
      </c>
      <c r="N788" s="30" t="s">
        <v>79</v>
      </c>
      <c r="O788" s="31">
        <f t="shared" si="173"/>
        <v>6607</v>
      </c>
      <c r="P788" s="32">
        <f>1252+19</f>
        <v>1271</v>
      </c>
      <c r="Q788" s="32"/>
      <c r="R788" s="32"/>
      <c r="S788" s="32">
        <f t="shared" si="168"/>
        <v>1271</v>
      </c>
      <c r="T788" s="12"/>
      <c r="U788" s="12"/>
      <c r="V788" s="12"/>
      <c r="W788" s="12">
        <f t="shared" si="169"/>
        <v>1271</v>
      </c>
      <c r="Y788" s="10">
        <v>7</v>
      </c>
      <c r="Z788" s="30"/>
      <c r="AA788" s="31"/>
      <c r="AB788" s="32"/>
      <c r="AC788" s="32"/>
      <c r="AD788" s="32"/>
      <c r="AE788" s="32">
        <f t="shared" si="170"/>
        <v>0</v>
      </c>
      <c r="AF788" s="12"/>
      <c r="AG788" s="58"/>
      <c r="AH788" s="12"/>
      <c r="AI788" s="12">
        <f t="shared" si="171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172"/>
        <v>6528</v>
      </c>
      <c r="D789" s="32">
        <f>6260+674</f>
        <v>6934</v>
      </c>
      <c r="E789" s="32"/>
      <c r="F789" s="32"/>
      <c r="G789" s="32">
        <f t="shared" si="166"/>
        <v>6934</v>
      </c>
      <c r="H789" s="12"/>
      <c r="I789" s="12"/>
      <c r="J789" s="12"/>
      <c r="K789" s="12">
        <f t="shared" si="167"/>
        <v>6934</v>
      </c>
      <c r="M789" s="10">
        <v>8</v>
      </c>
      <c r="N789" s="30" t="s">
        <v>79</v>
      </c>
      <c r="O789" s="31">
        <f t="shared" si="173"/>
        <v>6608</v>
      </c>
      <c r="P789" s="32">
        <f>1878+28.5</f>
        <v>1906.5</v>
      </c>
      <c r="Q789" s="32"/>
      <c r="R789" s="32"/>
      <c r="S789" s="32">
        <f t="shared" si="168"/>
        <v>1906.5</v>
      </c>
      <c r="T789" s="12"/>
      <c r="U789" s="12">
        <v>4.5</v>
      </c>
      <c r="V789" s="12"/>
      <c r="W789" s="12">
        <f t="shared" si="169"/>
        <v>1911</v>
      </c>
      <c r="Y789" s="10">
        <v>8</v>
      </c>
      <c r="Z789" s="30"/>
      <c r="AA789" s="31"/>
      <c r="AB789" s="32"/>
      <c r="AC789" s="32"/>
      <c r="AE789" s="32">
        <f t="shared" si="170"/>
        <v>0</v>
      </c>
      <c r="AF789" s="12"/>
      <c r="AG789" s="12"/>
      <c r="AH789" s="12"/>
      <c r="AI789" s="12">
        <f t="shared" si="171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172"/>
        <v>6529</v>
      </c>
      <c r="D790" s="32">
        <f>7382+66.5</f>
        <v>7448.5</v>
      </c>
      <c r="E790" s="32"/>
      <c r="F790" s="32"/>
      <c r="G790" s="32">
        <f t="shared" si="166"/>
        <v>7448.5</v>
      </c>
      <c r="H790" s="12"/>
      <c r="I790" s="12"/>
      <c r="J790" s="12"/>
      <c r="K790" s="12">
        <f t="shared" si="167"/>
        <v>7448.5</v>
      </c>
      <c r="M790" s="10">
        <v>9</v>
      </c>
      <c r="N790" s="30" t="s">
        <v>79</v>
      </c>
      <c r="O790" s="31">
        <f t="shared" si="173"/>
        <v>6609</v>
      </c>
      <c r="P790" s="32">
        <f>4382+66.5</f>
        <v>4448.5</v>
      </c>
      <c r="Q790" s="32"/>
      <c r="R790" s="32"/>
      <c r="S790" s="32">
        <f t="shared" si="168"/>
        <v>4448.5</v>
      </c>
      <c r="T790" s="12"/>
      <c r="U790" s="12"/>
      <c r="V790" s="12"/>
      <c r="W790" s="12">
        <f t="shared" si="169"/>
        <v>4448.5</v>
      </c>
      <c r="Y790" s="10">
        <v>9</v>
      </c>
      <c r="Z790" s="30"/>
      <c r="AA790" s="31"/>
      <c r="AB790" s="95"/>
      <c r="AC790" s="32"/>
      <c r="AD790" s="32"/>
      <c r="AE790" s="32">
        <f t="shared" si="170"/>
        <v>0</v>
      </c>
      <c r="AF790" s="12"/>
      <c r="AH790" s="12"/>
      <c r="AI790" s="12">
        <f t="shared" si="171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172"/>
        <v>6530</v>
      </c>
      <c r="D791" s="32">
        <f>6260+1228+4172+852+674</f>
        <v>13186</v>
      </c>
      <c r="E791" s="32"/>
      <c r="F791" s="32"/>
      <c r="G791" s="32">
        <f t="shared" si="166"/>
        <v>13186</v>
      </c>
      <c r="H791" s="12"/>
      <c r="I791" s="12">
        <v>108</v>
      </c>
      <c r="J791" s="12"/>
      <c r="K791" s="12">
        <f t="shared" si="167"/>
        <v>13294</v>
      </c>
      <c r="M791" s="10">
        <v>10</v>
      </c>
      <c r="N791" s="30" t="s">
        <v>79</v>
      </c>
      <c r="O791" s="31">
        <f t="shared" si="173"/>
        <v>6610</v>
      </c>
      <c r="P791" s="32">
        <f>626</f>
        <v>626</v>
      </c>
      <c r="Q791" s="32"/>
      <c r="R791" s="32"/>
      <c r="S791" s="32">
        <f t="shared" si="168"/>
        <v>626</v>
      </c>
      <c r="T791" s="12"/>
      <c r="U791" s="12"/>
      <c r="V791" s="12"/>
      <c r="W791" s="12">
        <f t="shared" si="169"/>
        <v>626</v>
      </c>
      <c r="Y791" s="10">
        <v>10</v>
      </c>
      <c r="Z791" s="30"/>
      <c r="AA791" s="31"/>
      <c r="AB791" s="32"/>
      <c r="AC791" s="32"/>
      <c r="AD791" s="32"/>
      <c r="AE791" s="32">
        <f t="shared" si="170"/>
        <v>0</v>
      </c>
      <c r="AF791" s="12"/>
      <c r="AG791" s="12"/>
      <c r="AH791" s="12"/>
      <c r="AI791" s="12">
        <f t="shared" si="171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172"/>
        <v>6531</v>
      </c>
      <c r="D792" s="32">
        <f>10642</f>
        <v>10642</v>
      </c>
      <c r="E792" s="32"/>
      <c r="F792" s="32"/>
      <c r="G792" s="32">
        <f t="shared" si="166"/>
        <v>10642</v>
      </c>
      <c r="H792" s="12"/>
      <c r="I792" s="12"/>
      <c r="J792" s="12"/>
      <c r="K792" s="12">
        <f t="shared" si="167"/>
        <v>10642</v>
      </c>
      <c r="M792" s="10">
        <v>11</v>
      </c>
      <c r="N792" s="30" t="s">
        <v>79</v>
      </c>
      <c r="O792" s="31">
        <f t="shared" si="173"/>
        <v>6611</v>
      </c>
      <c r="P792" s="32">
        <f>1878+596+38</f>
        <v>2512</v>
      </c>
      <c r="Q792" s="32"/>
      <c r="R792" s="32"/>
      <c r="S792" s="32">
        <f t="shared" si="168"/>
        <v>2512</v>
      </c>
      <c r="T792" s="12"/>
      <c r="U792" s="12">
        <v>3</v>
      </c>
      <c r="V792" s="12"/>
      <c r="W792" s="12">
        <f t="shared" si="169"/>
        <v>2515</v>
      </c>
      <c r="Y792" s="10">
        <v>11</v>
      </c>
      <c r="Z792" s="30"/>
      <c r="AA792" s="31"/>
      <c r="AB792" s="32"/>
      <c r="AC792" s="32"/>
      <c r="AD792" s="32"/>
      <c r="AE792" s="32">
        <f t="shared" ref="AE792:AE820" si="174">SUM(AB792:AC792)</f>
        <v>0</v>
      </c>
      <c r="AF792" s="12"/>
      <c r="AG792" s="12"/>
      <c r="AH792" s="12"/>
      <c r="AI792" s="12">
        <f t="shared" si="171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172"/>
        <v>6532</v>
      </c>
      <c r="D793" s="32">
        <f>38812+1228+5960</f>
        <v>46000</v>
      </c>
      <c r="E793" s="32"/>
      <c r="F793" s="32"/>
      <c r="G793" s="32">
        <f t="shared" si="166"/>
        <v>46000</v>
      </c>
      <c r="H793" s="12"/>
      <c r="I793" s="12">
        <v>54</v>
      </c>
      <c r="J793" s="10"/>
      <c r="K793" s="12">
        <f t="shared" si="167"/>
        <v>46054</v>
      </c>
      <c r="M793" s="10">
        <v>12</v>
      </c>
      <c r="N793" s="30" t="s">
        <v>79</v>
      </c>
      <c r="O793" s="31">
        <f t="shared" si="173"/>
        <v>6612</v>
      </c>
      <c r="P793" s="32">
        <f>626*7+614+596+9.5*8</f>
        <v>5668</v>
      </c>
      <c r="Q793" s="32"/>
      <c r="R793" s="32"/>
      <c r="S793" s="32">
        <f t="shared" si="168"/>
        <v>5668</v>
      </c>
      <c r="T793" s="12"/>
      <c r="U793" s="12"/>
      <c r="V793" s="12"/>
      <c r="W793" s="12">
        <f t="shared" si="169"/>
        <v>5668</v>
      </c>
      <c r="Y793" s="10">
        <v>12</v>
      </c>
      <c r="Z793" s="30"/>
      <c r="AA793" s="31"/>
      <c r="AB793" s="32"/>
      <c r="AC793" s="32"/>
      <c r="AD793" s="32"/>
      <c r="AE793" s="32">
        <f t="shared" si="174"/>
        <v>0</v>
      </c>
      <c r="AF793" s="12"/>
      <c r="AG793" s="12"/>
      <c r="AH793" s="12"/>
      <c r="AI793" s="12">
        <f t="shared" si="171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172"/>
        <v>6533</v>
      </c>
      <c r="D794" s="32">
        <f>5008+76</f>
        <v>5084</v>
      </c>
      <c r="E794" s="32"/>
      <c r="F794" s="32"/>
      <c r="G794" s="32">
        <f t="shared" si="166"/>
        <v>5084</v>
      </c>
      <c r="H794" s="12"/>
      <c r="I794" s="12"/>
      <c r="J794" s="12"/>
      <c r="K794" s="12">
        <f t="shared" si="167"/>
        <v>5084</v>
      </c>
      <c r="M794" s="10">
        <v>13</v>
      </c>
      <c r="N794" s="30" t="s">
        <v>79</v>
      </c>
      <c r="O794" s="31">
        <f t="shared" si="173"/>
        <v>6613</v>
      </c>
      <c r="P794" s="32">
        <f>5634+614+596+95</f>
        <v>6939</v>
      </c>
      <c r="Q794" s="32"/>
      <c r="R794" s="32"/>
      <c r="S794" s="32">
        <f t="shared" si="168"/>
        <v>6939</v>
      </c>
      <c r="T794" s="12"/>
      <c r="U794" s="12"/>
      <c r="V794" s="12"/>
      <c r="W794" s="12">
        <f t="shared" si="169"/>
        <v>6939</v>
      </c>
      <c r="Y794" s="10">
        <v>13</v>
      </c>
      <c r="Z794" s="30"/>
      <c r="AA794" s="31"/>
      <c r="AB794" s="32"/>
      <c r="AC794" s="32"/>
      <c r="AD794" s="32"/>
      <c r="AE794" s="32">
        <f t="shared" si="174"/>
        <v>0</v>
      </c>
      <c r="AF794" s="12"/>
      <c r="AG794" s="12"/>
      <c r="AH794" s="12"/>
      <c r="AI794" s="12">
        <f t="shared" si="171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 t="s">
        <v>79</v>
      </c>
      <c r="C795" s="31">
        <f t="shared" si="172"/>
        <v>6534</v>
      </c>
      <c r="D795" s="32">
        <f>1878+28.5</f>
        <v>1906.5</v>
      </c>
      <c r="E795" s="32"/>
      <c r="F795" s="32"/>
      <c r="G795" s="32">
        <f t="shared" si="166"/>
        <v>1906.5</v>
      </c>
      <c r="H795" s="12"/>
      <c r="I795" s="12"/>
      <c r="J795" s="12"/>
      <c r="K795" s="12">
        <f t="shared" si="167"/>
        <v>1906.5</v>
      </c>
      <c r="M795" s="10">
        <v>14</v>
      </c>
      <c r="N795" s="30" t="s">
        <v>79</v>
      </c>
      <c r="O795" s="31">
        <f t="shared" si="173"/>
        <v>6614</v>
      </c>
      <c r="P795" s="32">
        <f>1878+28.5</f>
        <v>1906.5</v>
      </c>
      <c r="Q795" s="32"/>
      <c r="R795" s="32"/>
      <c r="S795" s="32">
        <f t="shared" si="168"/>
        <v>1906.5</v>
      </c>
      <c r="T795" s="12"/>
      <c r="U795" s="12"/>
      <c r="V795" s="12"/>
      <c r="W795" s="12">
        <f t="shared" si="169"/>
        <v>1906.5</v>
      </c>
      <c r="Y795" s="10">
        <v>14</v>
      </c>
      <c r="Z795" s="30"/>
      <c r="AA795" s="31"/>
      <c r="AB795" s="32"/>
      <c r="AC795" s="32"/>
      <c r="AD795" s="32"/>
      <c r="AE795" s="32">
        <f t="shared" si="174"/>
        <v>0</v>
      </c>
      <c r="AF795" s="12"/>
      <c r="AG795" s="12"/>
      <c r="AH795" s="12"/>
      <c r="AI795" s="12">
        <f t="shared" si="171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 t="s">
        <v>79</v>
      </c>
      <c r="C796" s="31">
        <f t="shared" si="172"/>
        <v>6535</v>
      </c>
      <c r="D796" s="32">
        <f>1878+614+596+47.5</f>
        <v>3135.5</v>
      </c>
      <c r="E796" s="32"/>
      <c r="F796" s="32"/>
      <c r="G796" s="32">
        <f t="shared" si="166"/>
        <v>3135.5</v>
      </c>
      <c r="H796" s="12"/>
      <c r="I796" s="12"/>
      <c r="J796" s="12"/>
      <c r="K796" s="12">
        <f t="shared" si="167"/>
        <v>3135.5</v>
      </c>
      <c r="M796" s="10">
        <v>15</v>
      </c>
      <c r="N796" s="30" t="s">
        <v>79</v>
      </c>
      <c r="O796" s="31">
        <f t="shared" si="173"/>
        <v>6615</v>
      </c>
      <c r="P796" s="32">
        <f>1252+19+500</f>
        <v>1771</v>
      </c>
      <c r="Q796" s="32"/>
      <c r="R796" s="32"/>
      <c r="S796" s="32">
        <f t="shared" si="168"/>
        <v>1771</v>
      </c>
      <c r="T796" s="12"/>
      <c r="U796" s="12"/>
      <c r="V796" s="12"/>
      <c r="W796" s="12">
        <f t="shared" si="169"/>
        <v>1771</v>
      </c>
      <c r="Y796" s="10">
        <v>15</v>
      </c>
      <c r="Z796" s="30"/>
      <c r="AA796" s="31"/>
      <c r="AB796" s="32"/>
      <c r="AC796" s="32"/>
      <c r="AD796" s="32"/>
      <c r="AE796" s="32">
        <f t="shared" si="174"/>
        <v>0</v>
      </c>
      <c r="AF796" s="12"/>
      <c r="AG796" s="12"/>
      <c r="AH796" s="12"/>
      <c r="AI796" s="12">
        <f t="shared" si="171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 t="s">
        <v>79</v>
      </c>
      <c r="C797" s="31">
        <f t="shared" si="172"/>
        <v>6536</v>
      </c>
      <c r="D797" s="32">
        <f>3130+9.5*5</f>
        <v>3177.5</v>
      </c>
      <c r="E797" s="32"/>
      <c r="F797" s="32"/>
      <c r="G797" s="32">
        <f t="shared" si="166"/>
        <v>3177.5</v>
      </c>
      <c r="H797" s="12"/>
      <c r="I797" s="12"/>
      <c r="J797" s="12"/>
      <c r="K797" s="12">
        <f t="shared" si="167"/>
        <v>3177.5</v>
      </c>
      <c r="M797" s="10">
        <v>16</v>
      </c>
      <c r="N797" s="30" t="s">
        <v>79</v>
      </c>
      <c r="O797" s="31">
        <f t="shared" si="173"/>
        <v>6616</v>
      </c>
      <c r="P797" s="32">
        <f>626+596+19</f>
        <v>1241</v>
      </c>
      <c r="Q797" s="32"/>
      <c r="R797" s="32"/>
      <c r="S797" s="32">
        <f t="shared" si="168"/>
        <v>1241</v>
      </c>
      <c r="T797" s="12"/>
      <c r="U797" s="12"/>
      <c r="V797" s="12"/>
      <c r="W797" s="12">
        <f t="shared" si="169"/>
        <v>1241</v>
      </c>
      <c r="Y797" s="10">
        <v>16</v>
      </c>
      <c r="Z797" s="30"/>
      <c r="AA797" s="31"/>
      <c r="AB797" s="32"/>
      <c r="AC797" s="32"/>
      <c r="AD797" s="32"/>
      <c r="AE797" s="32">
        <f t="shared" si="174"/>
        <v>0</v>
      </c>
      <c r="AF797" s="12"/>
      <c r="AG797" s="12"/>
      <c r="AH797" s="12"/>
      <c r="AI797" s="12">
        <f t="shared" si="171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 t="s">
        <v>79</v>
      </c>
      <c r="C798" s="31">
        <f t="shared" si="172"/>
        <v>6537</v>
      </c>
      <c r="D798" s="32">
        <f>25564+1704+2010+1664</f>
        <v>30942</v>
      </c>
      <c r="E798" s="32"/>
      <c r="F798" s="32"/>
      <c r="G798" s="32">
        <f t="shared" si="166"/>
        <v>30942</v>
      </c>
      <c r="H798" s="12"/>
      <c r="I798" s="12"/>
      <c r="J798" s="12"/>
      <c r="K798" s="12">
        <f t="shared" si="167"/>
        <v>30942</v>
      </c>
      <c r="M798" s="10">
        <v>17</v>
      </c>
      <c r="N798" s="30" t="s">
        <v>79</v>
      </c>
      <c r="O798" s="31">
        <f t="shared" si="173"/>
        <v>6617</v>
      </c>
      <c r="P798" s="35">
        <f>3130+47.5</f>
        <v>3177.5</v>
      </c>
      <c r="Q798" s="32"/>
      <c r="R798" s="32"/>
      <c r="S798" s="32">
        <f t="shared" si="168"/>
        <v>3177.5</v>
      </c>
      <c r="T798" s="12"/>
      <c r="U798" s="12"/>
      <c r="V798" s="12"/>
      <c r="W798" s="12">
        <f t="shared" si="169"/>
        <v>3177.5</v>
      </c>
      <c r="Y798" s="10">
        <v>17</v>
      </c>
      <c r="Z798" s="30"/>
      <c r="AA798" s="31"/>
      <c r="AB798" s="35"/>
      <c r="AC798" s="32"/>
      <c r="AD798" s="32"/>
      <c r="AE798" s="32">
        <f t="shared" si="174"/>
        <v>0</v>
      </c>
      <c r="AF798" s="12"/>
      <c r="AG798" s="12"/>
      <c r="AH798" s="12"/>
      <c r="AI798" s="12">
        <f t="shared" si="171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11" t="s">
        <v>28</v>
      </c>
      <c r="D799" s="32"/>
      <c r="E799" s="32"/>
      <c r="F799" s="32"/>
      <c r="G799" s="32">
        <f t="shared" si="166"/>
        <v>0</v>
      </c>
      <c r="H799" s="12"/>
      <c r="I799" s="12"/>
      <c r="J799" s="12"/>
      <c r="K799" s="12">
        <f t="shared" si="167"/>
        <v>0</v>
      </c>
      <c r="M799" s="10">
        <v>18</v>
      </c>
      <c r="N799" s="30" t="s">
        <v>79</v>
      </c>
      <c r="O799" s="31">
        <f t="shared" si="173"/>
        <v>6618</v>
      </c>
      <c r="P799" s="32">
        <f>1878+1228+28.5</f>
        <v>3134.5</v>
      </c>
      <c r="Q799" s="32"/>
      <c r="R799" s="32"/>
      <c r="S799" s="32">
        <f t="shared" si="168"/>
        <v>3134.5</v>
      </c>
      <c r="T799" s="12"/>
      <c r="U799" s="12"/>
      <c r="V799" s="12"/>
      <c r="W799" s="12">
        <f t="shared" si="169"/>
        <v>3134.5</v>
      </c>
      <c r="Y799" s="10">
        <v>18</v>
      </c>
      <c r="Z799" s="30"/>
      <c r="AB799" s="32"/>
      <c r="AC799" s="32"/>
      <c r="AD799" s="32"/>
      <c r="AE799" s="32">
        <f t="shared" si="174"/>
        <v>0</v>
      </c>
      <c r="AF799" s="12"/>
      <c r="AG799" s="12"/>
      <c r="AH799" s="12"/>
      <c r="AI799" s="12">
        <f t="shared" si="171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166"/>
        <v>0</v>
      </c>
      <c r="H800" s="12"/>
      <c r="I800" s="12"/>
      <c r="J800" s="12"/>
      <c r="K800" s="12">
        <f t="shared" si="167"/>
        <v>0</v>
      </c>
      <c r="M800" s="10">
        <v>19</v>
      </c>
      <c r="N800" s="30"/>
      <c r="O800" s="11" t="s">
        <v>28</v>
      </c>
      <c r="P800" s="32"/>
      <c r="Q800" s="32"/>
      <c r="R800" s="32"/>
      <c r="S800" s="32">
        <f t="shared" si="168"/>
        <v>0</v>
      </c>
      <c r="T800" s="12"/>
      <c r="U800" s="12"/>
      <c r="V800" s="12"/>
      <c r="W800" s="12">
        <f t="shared" si="169"/>
        <v>0</v>
      </c>
      <c r="Y800" s="10">
        <v>19</v>
      </c>
      <c r="Z800" s="30"/>
      <c r="AA800" s="31"/>
      <c r="AB800" s="32"/>
      <c r="AC800" s="32"/>
      <c r="AD800" s="32"/>
      <c r="AE800" s="32">
        <f t="shared" si="174"/>
        <v>0</v>
      </c>
      <c r="AF800" s="12"/>
      <c r="AG800" s="12"/>
      <c r="AH800" s="12"/>
      <c r="AI800" s="12">
        <f t="shared" si="171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166"/>
        <v>0</v>
      </c>
      <c r="H801" s="12"/>
      <c r="I801" s="12"/>
      <c r="J801" s="12"/>
      <c r="K801" s="12">
        <f t="shared" si="167"/>
        <v>0</v>
      </c>
      <c r="M801" s="10">
        <v>20</v>
      </c>
      <c r="N801" s="30"/>
      <c r="O801" s="31"/>
      <c r="P801" s="32"/>
      <c r="Q801" s="32"/>
      <c r="R801" s="32"/>
      <c r="S801" s="32">
        <f t="shared" si="168"/>
        <v>0</v>
      </c>
      <c r="T801" s="12"/>
      <c r="U801" s="12"/>
      <c r="V801" s="12"/>
      <c r="W801" s="12">
        <f t="shared" si="169"/>
        <v>0</v>
      </c>
      <c r="Y801" s="10">
        <v>20</v>
      </c>
      <c r="Z801" s="30"/>
      <c r="AA801" s="31"/>
      <c r="AB801" s="32"/>
      <c r="AC801" s="32"/>
      <c r="AD801" s="32"/>
      <c r="AE801" s="32">
        <f t="shared" si="174"/>
        <v>0</v>
      </c>
      <c r="AF801" s="12"/>
      <c r="AG801" s="12"/>
      <c r="AH801" s="12"/>
      <c r="AI801" s="12">
        <f t="shared" si="171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166"/>
        <v>0</v>
      </c>
      <c r="H802" s="10"/>
      <c r="I802" s="10"/>
      <c r="J802" s="10"/>
      <c r="K802" s="12">
        <f t="shared" si="167"/>
        <v>0</v>
      </c>
      <c r="M802" s="10">
        <v>21</v>
      </c>
      <c r="N802" s="30"/>
      <c r="P802" s="46"/>
      <c r="Q802" s="31"/>
      <c r="R802" s="31"/>
      <c r="S802" s="32">
        <f t="shared" si="168"/>
        <v>0</v>
      </c>
      <c r="T802" s="10"/>
      <c r="U802" s="10"/>
      <c r="V802" s="10"/>
      <c r="W802" s="12">
        <f t="shared" si="169"/>
        <v>0</v>
      </c>
      <c r="Y802" s="10">
        <v>21</v>
      </c>
      <c r="Z802" s="30"/>
      <c r="AB802" s="46"/>
      <c r="AC802" s="31"/>
      <c r="AD802" s="31"/>
      <c r="AE802" s="32">
        <f t="shared" si="174"/>
        <v>0</v>
      </c>
      <c r="AF802" s="10"/>
      <c r="AG802" s="10"/>
      <c r="AH802" s="10"/>
      <c r="AI802" s="12">
        <f t="shared" si="171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166"/>
        <v>0</v>
      </c>
      <c r="H803" s="10"/>
      <c r="I803" s="10"/>
      <c r="J803" s="10"/>
      <c r="K803" s="12">
        <f t="shared" si="167"/>
        <v>0</v>
      </c>
      <c r="M803" s="10">
        <v>22</v>
      </c>
      <c r="N803" s="30"/>
      <c r="O803" s="31"/>
      <c r="P803" s="45"/>
      <c r="Q803" s="31"/>
      <c r="R803" s="31"/>
      <c r="S803" s="32">
        <f t="shared" si="168"/>
        <v>0</v>
      </c>
      <c r="T803" s="10"/>
      <c r="U803" s="10"/>
      <c r="V803" s="10"/>
      <c r="W803" s="12">
        <f t="shared" si="169"/>
        <v>0</v>
      </c>
      <c r="Y803" s="10">
        <v>22</v>
      </c>
      <c r="Z803" s="30"/>
      <c r="AA803" s="31"/>
      <c r="AB803" s="45"/>
      <c r="AC803" s="31"/>
      <c r="AD803" s="31"/>
      <c r="AE803" s="32">
        <f t="shared" si="174"/>
        <v>0</v>
      </c>
      <c r="AF803" s="10"/>
      <c r="AG803" s="10"/>
      <c r="AH803" s="10"/>
      <c r="AI803" s="12">
        <f t="shared" si="171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166"/>
        <v>0</v>
      </c>
      <c r="H804" s="10"/>
      <c r="I804" s="10"/>
      <c r="J804" s="12"/>
      <c r="K804" s="12">
        <f t="shared" si="167"/>
        <v>0</v>
      </c>
      <c r="M804" s="10">
        <v>23</v>
      </c>
      <c r="N804" s="30"/>
      <c r="O804" s="31"/>
      <c r="P804" s="47"/>
      <c r="Q804" s="31"/>
      <c r="S804" s="32">
        <f t="shared" si="168"/>
        <v>0</v>
      </c>
      <c r="T804" s="10"/>
      <c r="U804" s="10"/>
      <c r="V804" s="10"/>
      <c r="W804" s="12">
        <f t="shared" si="169"/>
        <v>0</v>
      </c>
      <c r="Y804" s="10">
        <v>23</v>
      </c>
      <c r="Z804" s="30"/>
      <c r="AA804" s="31"/>
      <c r="AB804" s="47"/>
      <c r="AE804" s="32">
        <f t="shared" si="174"/>
        <v>0</v>
      </c>
      <c r="AF804" s="10"/>
      <c r="AG804" s="10"/>
      <c r="AH804" s="10"/>
      <c r="AI804" s="12">
        <f t="shared" si="171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166"/>
        <v>0</v>
      </c>
      <c r="H805" s="10"/>
      <c r="I805" s="10"/>
      <c r="J805" s="10"/>
      <c r="K805" s="12">
        <f t="shared" si="167"/>
        <v>0</v>
      </c>
      <c r="M805" s="10">
        <v>24</v>
      </c>
      <c r="N805" s="30"/>
      <c r="O805" s="31"/>
      <c r="P805" s="47"/>
      <c r="Q805" s="31"/>
      <c r="R805" s="31"/>
      <c r="S805" s="32">
        <f t="shared" si="168"/>
        <v>0</v>
      </c>
      <c r="T805" s="10"/>
      <c r="U805" s="10"/>
      <c r="V805" s="10"/>
      <c r="W805" s="12">
        <f t="shared" si="169"/>
        <v>0</v>
      </c>
      <c r="Y805" s="10">
        <v>24</v>
      </c>
      <c r="Z805" s="30"/>
      <c r="AA805" s="31"/>
      <c r="AB805" s="47"/>
      <c r="AC805" s="31"/>
      <c r="AD805" s="31"/>
      <c r="AE805" s="32">
        <f t="shared" si="174"/>
        <v>0</v>
      </c>
      <c r="AF805" s="10"/>
      <c r="AG805" s="10"/>
      <c r="AH805" s="10"/>
      <c r="AI805" s="12">
        <f t="shared" si="171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D806" s="32"/>
      <c r="E806" s="32"/>
      <c r="F806" s="32"/>
      <c r="G806" s="32">
        <f t="shared" si="166"/>
        <v>0</v>
      </c>
      <c r="H806" s="10"/>
      <c r="I806" s="10"/>
      <c r="J806" s="10"/>
      <c r="K806" s="12">
        <f t="shared" si="167"/>
        <v>0</v>
      </c>
      <c r="M806" s="10">
        <v>25</v>
      </c>
      <c r="N806" s="30"/>
      <c r="O806" s="31"/>
      <c r="P806" s="47"/>
      <c r="Q806" s="31"/>
      <c r="R806" s="31"/>
      <c r="S806" s="32">
        <f t="shared" si="168"/>
        <v>0</v>
      </c>
      <c r="T806" s="10"/>
      <c r="U806" s="10"/>
      <c r="V806" s="10"/>
      <c r="W806" s="12">
        <f t="shared" si="169"/>
        <v>0</v>
      </c>
      <c r="Y806" s="10">
        <v>25</v>
      </c>
      <c r="Z806" s="30"/>
      <c r="AA806" s="31"/>
      <c r="AB806" s="47"/>
      <c r="AC806" s="31"/>
      <c r="AD806" s="31"/>
      <c r="AE806" s="32">
        <f t="shared" si="174"/>
        <v>0</v>
      </c>
      <c r="AF806" s="10"/>
      <c r="AG806" s="10"/>
      <c r="AH806" s="10"/>
      <c r="AI806" s="12">
        <f t="shared" si="171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166"/>
        <v>0</v>
      </c>
      <c r="H807" s="10"/>
      <c r="I807" s="10"/>
      <c r="J807" s="10"/>
      <c r="K807" s="12">
        <f t="shared" si="167"/>
        <v>0</v>
      </c>
      <c r="M807" s="10">
        <v>26</v>
      </c>
      <c r="N807" s="30"/>
      <c r="P807" s="47"/>
      <c r="Q807" s="31"/>
      <c r="R807" s="31"/>
      <c r="S807" s="32">
        <f t="shared" si="168"/>
        <v>0</v>
      </c>
      <c r="T807" s="10"/>
      <c r="U807" s="10"/>
      <c r="V807" s="10"/>
      <c r="W807" s="12">
        <f t="shared" si="169"/>
        <v>0</v>
      </c>
      <c r="Y807" s="10">
        <v>26</v>
      </c>
      <c r="Z807" s="30"/>
      <c r="AA807" s="31"/>
      <c r="AB807" s="47"/>
      <c r="AC807" s="31"/>
      <c r="AD807" s="31"/>
      <c r="AE807" s="32">
        <f t="shared" si="174"/>
        <v>0</v>
      </c>
      <c r="AF807" s="10"/>
      <c r="AG807" s="10"/>
      <c r="AH807" s="10"/>
      <c r="AI807" s="12">
        <f t="shared" si="171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166"/>
        <v>0</v>
      </c>
      <c r="H808" s="10"/>
      <c r="I808" s="10"/>
      <c r="J808" s="10"/>
      <c r="K808" s="12">
        <f t="shared" si="167"/>
        <v>0</v>
      </c>
      <c r="M808" s="10">
        <v>27</v>
      </c>
      <c r="N808" s="30"/>
      <c r="O808" s="31"/>
      <c r="P808" s="47"/>
      <c r="Q808" s="31"/>
      <c r="R808" s="31"/>
      <c r="S808" s="32">
        <f t="shared" si="168"/>
        <v>0</v>
      </c>
      <c r="T808" s="10"/>
      <c r="U808" s="10"/>
      <c r="V808" s="10"/>
      <c r="W808" s="12">
        <f t="shared" si="169"/>
        <v>0</v>
      </c>
      <c r="Y808" s="10">
        <v>27</v>
      </c>
      <c r="Z808" s="30"/>
      <c r="AA808" s="31"/>
      <c r="AB808" s="47"/>
      <c r="AC808" s="31"/>
      <c r="AD808" s="31"/>
      <c r="AE808" s="32">
        <f t="shared" si="174"/>
        <v>0</v>
      </c>
      <c r="AF808" s="10"/>
      <c r="AG808" s="10"/>
      <c r="AH808" s="10"/>
      <c r="AI808" s="12">
        <f t="shared" si="171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166"/>
        <v>0</v>
      </c>
      <c r="H809" s="10"/>
      <c r="I809" s="10"/>
      <c r="J809" s="10"/>
      <c r="K809" s="12">
        <f t="shared" si="167"/>
        <v>0</v>
      </c>
      <c r="M809" s="10">
        <v>28</v>
      </c>
      <c r="N809" s="30"/>
      <c r="O809" s="31"/>
      <c r="P809" s="47"/>
      <c r="Q809" s="31"/>
      <c r="R809" s="31"/>
      <c r="S809" s="32">
        <f t="shared" si="168"/>
        <v>0</v>
      </c>
      <c r="T809" s="10"/>
      <c r="U809" s="10"/>
      <c r="V809" s="10"/>
      <c r="W809" s="12">
        <f t="shared" si="169"/>
        <v>0</v>
      </c>
      <c r="Y809" s="10">
        <v>28</v>
      </c>
      <c r="Z809" s="30"/>
      <c r="AA809" s="31"/>
      <c r="AB809" s="47"/>
      <c r="AC809" s="31"/>
      <c r="AD809" s="31"/>
      <c r="AE809" s="32">
        <f t="shared" si="174"/>
        <v>0</v>
      </c>
      <c r="AF809" s="10"/>
      <c r="AG809" s="10"/>
      <c r="AH809" s="10"/>
      <c r="AI809" s="12">
        <f t="shared" si="171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166"/>
        <v>0</v>
      </c>
      <c r="H810" s="10"/>
      <c r="I810" s="10"/>
      <c r="J810" s="10"/>
      <c r="K810" s="12">
        <f t="shared" si="167"/>
        <v>0</v>
      </c>
      <c r="M810" s="10">
        <v>29</v>
      </c>
      <c r="N810" s="30"/>
      <c r="O810" s="31"/>
      <c r="P810" s="47"/>
      <c r="Q810" s="31"/>
      <c r="R810" s="31"/>
      <c r="S810" s="32">
        <f t="shared" si="168"/>
        <v>0</v>
      </c>
      <c r="T810" s="10"/>
      <c r="U810" s="10"/>
      <c r="V810" s="10"/>
      <c r="W810" s="12">
        <f t="shared" si="169"/>
        <v>0</v>
      </c>
      <c r="Y810" s="10">
        <v>29</v>
      </c>
      <c r="Z810" s="30"/>
      <c r="AA810" s="31"/>
      <c r="AB810" s="47"/>
      <c r="AC810" s="31"/>
      <c r="AD810" s="31"/>
      <c r="AE810" s="32">
        <f t="shared" si="174"/>
        <v>0</v>
      </c>
      <c r="AF810" s="10"/>
      <c r="AG810" s="10"/>
      <c r="AH810" s="10"/>
      <c r="AI810" s="12">
        <f t="shared" si="171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11"/>
      <c r="D811" s="32"/>
      <c r="E811" s="32"/>
      <c r="F811" s="32"/>
      <c r="G811" s="32">
        <f t="shared" si="166"/>
        <v>0</v>
      </c>
      <c r="H811" s="10"/>
      <c r="I811" s="10"/>
      <c r="J811" s="10"/>
      <c r="K811" s="12">
        <f t="shared" si="167"/>
        <v>0</v>
      </c>
      <c r="M811" s="10">
        <v>30</v>
      </c>
      <c r="N811" s="30"/>
      <c r="P811" s="47"/>
      <c r="Q811" s="31"/>
      <c r="R811" s="31"/>
      <c r="S811" s="32">
        <f t="shared" si="168"/>
        <v>0</v>
      </c>
      <c r="T811" s="10"/>
      <c r="U811" s="10"/>
      <c r="V811" s="10"/>
      <c r="W811" s="12">
        <f t="shared" si="169"/>
        <v>0</v>
      </c>
      <c r="Y811" s="10">
        <v>30</v>
      </c>
      <c r="Z811" s="30"/>
      <c r="AA811" s="31"/>
      <c r="AB811" s="47"/>
      <c r="AC811" s="31"/>
      <c r="AD811" s="31"/>
      <c r="AE811" s="32">
        <f t="shared" si="174"/>
        <v>0</v>
      </c>
      <c r="AF811" s="10"/>
      <c r="AG811" s="10"/>
      <c r="AH811" s="10"/>
      <c r="AI811" s="12">
        <f t="shared" si="171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11"/>
      <c r="D812" s="32"/>
      <c r="E812" s="32"/>
      <c r="F812" s="32"/>
      <c r="G812" s="32">
        <f t="shared" si="166"/>
        <v>0</v>
      </c>
      <c r="H812" s="10"/>
      <c r="I812" s="10"/>
      <c r="J812" s="10"/>
      <c r="K812" s="12">
        <f t="shared" si="167"/>
        <v>0</v>
      </c>
      <c r="M812" s="10">
        <v>31</v>
      </c>
      <c r="N812" s="30"/>
      <c r="O812" s="31"/>
      <c r="P812" s="47"/>
      <c r="Q812" s="31"/>
      <c r="R812" s="31"/>
      <c r="S812" s="32">
        <f t="shared" si="168"/>
        <v>0</v>
      </c>
      <c r="T812" s="10"/>
      <c r="U812" s="10"/>
      <c r="V812" s="10"/>
      <c r="W812" s="12">
        <f t="shared" si="169"/>
        <v>0</v>
      </c>
      <c r="Y812" s="10">
        <v>31</v>
      </c>
      <c r="Z812" s="30"/>
      <c r="AA812" s="31"/>
      <c r="AB812" s="47"/>
      <c r="AC812" s="31"/>
      <c r="AD812" s="31"/>
      <c r="AE812" s="32">
        <f t="shared" si="174"/>
        <v>0</v>
      </c>
      <c r="AF812" s="10"/>
      <c r="AG812" s="10"/>
      <c r="AH812" s="10"/>
      <c r="AI812" s="12">
        <f t="shared" si="171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11"/>
      <c r="D813" s="32"/>
      <c r="E813" s="32"/>
      <c r="F813" s="32"/>
      <c r="G813" s="32">
        <f t="shared" si="166"/>
        <v>0</v>
      </c>
      <c r="H813" s="10"/>
      <c r="I813" s="10"/>
      <c r="J813" s="10"/>
      <c r="K813" s="12">
        <f t="shared" si="167"/>
        <v>0</v>
      </c>
      <c r="M813" s="10">
        <v>32</v>
      </c>
      <c r="N813" s="30"/>
      <c r="O813" s="31"/>
      <c r="P813" s="47"/>
      <c r="Q813" s="31"/>
      <c r="R813" s="31"/>
      <c r="S813" s="32">
        <f t="shared" si="168"/>
        <v>0</v>
      </c>
      <c r="T813" s="10"/>
      <c r="U813" s="10"/>
      <c r="V813" s="10"/>
      <c r="W813" s="12">
        <f t="shared" si="169"/>
        <v>0</v>
      </c>
      <c r="Y813" s="10">
        <v>32</v>
      </c>
      <c r="Z813" s="30"/>
      <c r="AA813" s="31"/>
      <c r="AB813" s="47"/>
      <c r="AC813" s="31"/>
      <c r="AD813" s="31"/>
      <c r="AE813" s="32">
        <f t="shared" si="174"/>
        <v>0</v>
      </c>
      <c r="AF813" s="10"/>
      <c r="AG813" s="10"/>
      <c r="AH813" s="10"/>
      <c r="AI813" s="12">
        <f t="shared" si="171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11"/>
      <c r="D814" s="32"/>
      <c r="E814" s="32"/>
      <c r="F814" s="32"/>
      <c r="G814" s="32">
        <f t="shared" si="166"/>
        <v>0</v>
      </c>
      <c r="H814" s="10"/>
      <c r="I814" s="10"/>
      <c r="J814" s="10"/>
      <c r="K814" s="12">
        <f t="shared" si="167"/>
        <v>0</v>
      </c>
      <c r="M814" s="10">
        <v>33</v>
      </c>
      <c r="N814" s="30"/>
      <c r="O814" s="31"/>
      <c r="P814" s="47"/>
      <c r="Q814" s="31"/>
      <c r="R814" s="31"/>
      <c r="S814" s="32">
        <f t="shared" si="168"/>
        <v>0</v>
      </c>
      <c r="T814" s="10"/>
      <c r="U814" s="10"/>
      <c r="V814" s="10"/>
      <c r="W814" s="12">
        <f t="shared" si="169"/>
        <v>0</v>
      </c>
      <c r="Y814" s="10">
        <v>33</v>
      </c>
      <c r="Z814" s="30"/>
      <c r="AA814" s="31"/>
      <c r="AB814" s="47"/>
      <c r="AC814" s="31"/>
      <c r="AD814" s="31"/>
      <c r="AE814" s="32">
        <f t="shared" si="174"/>
        <v>0</v>
      </c>
      <c r="AF814" s="10"/>
      <c r="AG814" s="10"/>
      <c r="AH814" s="10"/>
      <c r="AI814" s="12">
        <f t="shared" si="171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11"/>
      <c r="D815" s="32"/>
      <c r="E815" s="32"/>
      <c r="F815" s="32"/>
      <c r="G815" s="32">
        <f t="shared" si="166"/>
        <v>0</v>
      </c>
      <c r="H815" s="10"/>
      <c r="I815" s="10"/>
      <c r="J815" s="10"/>
      <c r="K815" s="12">
        <f t="shared" si="167"/>
        <v>0</v>
      </c>
      <c r="M815" s="10">
        <v>34</v>
      </c>
      <c r="N815" s="30"/>
      <c r="O815" s="31"/>
      <c r="P815" s="47"/>
      <c r="Q815" s="31"/>
      <c r="R815" s="31"/>
      <c r="S815" s="32">
        <f t="shared" si="168"/>
        <v>0</v>
      </c>
      <c r="T815" s="10"/>
      <c r="U815" s="10"/>
      <c r="V815" s="10"/>
      <c r="W815" s="12">
        <f t="shared" si="169"/>
        <v>0</v>
      </c>
      <c r="Y815" s="10">
        <v>34</v>
      </c>
      <c r="Z815" s="30"/>
      <c r="AA815" s="31"/>
      <c r="AB815" s="47"/>
      <c r="AC815" s="31"/>
      <c r="AD815" s="31"/>
      <c r="AE815" s="32">
        <f t="shared" si="174"/>
        <v>0</v>
      </c>
      <c r="AF815" s="10"/>
      <c r="AG815" s="10"/>
      <c r="AH815" s="10"/>
      <c r="AI815" s="12">
        <f t="shared" si="171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1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168"/>
        <v>0</v>
      </c>
      <c r="T816" s="10"/>
      <c r="U816" s="10"/>
      <c r="V816" s="10"/>
      <c r="W816" s="12">
        <f t="shared" si="169"/>
        <v>0</v>
      </c>
      <c r="Y816" s="10">
        <v>35</v>
      </c>
      <c r="Z816" s="30"/>
      <c r="AA816" s="31"/>
      <c r="AB816" s="47"/>
      <c r="AC816" s="31"/>
      <c r="AD816" s="31"/>
      <c r="AE816" s="32">
        <f t="shared" si="174"/>
        <v>0</v>
      </c>
      <c r="AF816" s="10"/>
      <c r="AG816" s="10"/>
      <c r="AH816" s="10"/>
      <c r="AI816" s="12">
        <f t="shared" si="171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1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168"/>
        <v>0</v>
      </c>
      <c r="T817" s="10"/>
      <c r="U817" s="10"/>
      <c r="V817" s="10"/>
      <c r="W817" s="12">
        <f t="shared" si="169"/>
        <v>0</v>
      </c>
      <c r="Y817" s="10">
        <v>36</v>
      </c>
      <c r="Z817" s="30"/>
      <c r="AA817" s="31"/>
      <c r="AB817" s="47"/>
      <c r="AC817" s="31"/>
      <c r="AD817" s="31"/>
      <c r="AE817" s="32">
        <f t="shared" si="174"/>
        <v>0</v>
      </c>
      <c r="AF817" s="10"/>
      <c r="AG817" s="10"/>
      <c r="AH817" s="10"/>
      <c r="AI817" s="12">
        <f t="shared" si="171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1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168"/>
        <v>0</v>
      </c>
      <c r="T818" s="10"/>
      <c r="U818" s="10"/>
      <c r="V818" s="10"/>
      <c r="W818" s="12">
        <f t="shared" si="169"/>
        <v>0</v>
      </c>
      <c r="Y818" s="10">
        <v>37</v>
      </c>
      <c r="Z818" s="30"/>
      <c r="AA818" s="31"/>
      <c r="AB818" s="47"/>
      <c r="AC818" s="31"/>
      <c r="AD818" s="31"/>
      <c r="AE818" s="32">
        <f t="shared" si="174"/>
        <v>0</v>
      </c>
      <c r="AF818" s="10"/>
      <c r="AG818" s="10"/>
      <c r="AH818" s="10"/>
      <c r="AI818" s="12">
        <f t="shared" si="171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168"/>
        <v>0</v>
      </c>
      <c r="T819" s="10"/>
      <c r="U819" s="10"/>
      <c r="V819" s="10"/>
      <c r="W819" s="12">
        <f t="shared" si="169"/>
        <v>0</v>
      </c>
      <c r="Y819" s="10">
        <v>38</v>
      </c>
      <c r="Z819" s="30"/>
      <c r="AA819" s="31"/>
      <c r="AB819" s="47"/>
      <c r="AC819" s="31"/>
      <c r="AD819" s="31"/>
      <c r="AE819" s="32">
        <f t="shared" si="174"/>
        <v>0</v>
      </c>
      <c r="AF819" s="10"/>
      <c r="AG819" s="10"/>
      <c r="AH819" s="10"/>
      <c r="AI819" s="12">
        <f t="shared" si="171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168"/>
        <v>0</v>
      </c>
      <c r="T820" s="10"/>
      <c r="U820" s="10"/>
      <c r="V820" s="10"/>
      <c r="W820" s="12">
        <f t="shared" si="169"/>
        <v>0</v>
      </c>
      <c r="Y820" s="10">
        <v>39</v>
      </c>
      <c r="Z820" s="30"/>
      <c r="AA820" s="31"/>
      <c r="AB820" s="47"/>
      <c r="AC820" s="31"/>
      <c r="AD820" s="31"/>
      <c r="AE820" s="32">
        <f t="shared" si="174"/>
        <v>0</v>
      </c>
      <c r="AF820" s="10"/>
      <c r="AG820" s="10"/>
      <c r="AH820" s="10"/>
      <c r="AI820" s="12">
        <f t="shared" si="171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169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171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175">SUM(D822:E822)</f>
        <v>0</v>
      </c>
      <c r="H822" s="10"/>
      <c r="I822" s="10"/>
      <c r="J822" s="10"/>
      <c r="K822" s="12">
        <f t="shared" ref="K822" si="176">SUM(G822:J822)</f>
        <v>0</v>
      </c>
      <c r="M822" s="10"/>
      <c r="N822" s="30"/>
      <c r="O822" s="31"/>
      <c r="P822" s="47"/>
      <c r="Q822" s="31"/>
      <c r="R822" s="31"/>
      <c r="S822" s="32">
        <f t="shared" ref="S822" si="177">SUM(P822:Q822)</f>
        <v>0</v>
      </c>
      <c r="T822" s="10"/>
      <c r="U822" s="10"/>
      <c r="V822" s="10"/>
      <c r="W822" s="12">
        <f t="shared" si="169"/>
        <v>0</v>
      </c>
      <c r="Y822" s="10"/>
      <c r="Z822" s="30"/>
      <c r="AA822" s="31"/>
      <c r="AB822" s="47"/>
      <c r="AC822" s="31"/>
      <c r="AD822" s="31"/>
      <c r="AE822" s="32">
        <f t="shared" ref="AE822" si="178">SUM(AB822:AC822)</f>
        <v>0</v>
      </c>
      <c r="AF822" s="10"/>
      <c r="AG822" s="10"/>
      <c r="AH822" s="10"/>
      <c r="AI822" s="12">
        <f t="shared" si="171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169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171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199645</v>
      </c>
      <c r="E825" s="38">
        <f t="shared" ref="E825:F825" si="179">SUM(E782:E822)</f>
        <v>0</v>
      </c>
      <c r="F825" s="38">
        <f t="shared" si="179"/>
        <v>0</v>
      </c>
      <c r="G825" s="38">
        <f>SUM(G782:G824)</f>
        <v>199645</v>
      </c>
      <c r="H825" s="4"/>
      <c r="I825" s="39">
        <f>SUM(I782:I824)</f>
        <v>193.5</v>
      </c>
      <c r="J825" s="39">
        <f>SUM(J782:J824)</f>
        <v>0</v>
      </c>
      <c r="K825" s="40">
        <f>SUM(K782:K824)</f>
        <v>199838.5</v>
      </c>
      <c r="N825" s="57"/>
      <c r="O825" s="57"/>
      <c r="P825" s="38">
        <f>SUM(P782:P824)</f>
        <v>139577.5</v>
      </c>
      <c r="Q825" s="38">
        <f>SUM(Q782:Q806)</f>
        <v>0</v>
      </c>
      <c r="R825" s="38">
        <f>SUM(R782:R806)</f>
        <v>0</v>
      </c>
      <c r="S825" s="38">
        <f>SUM(S782:S824)</f>
        <v>139577.5</v>
      </c>
      <c r="T825" s="4"/>
      <c r="U825" s="41">
        <f>SUM(U782:U824)</f>
        <v>7.5</v>
      </c>
      <c r="V825" s="41">
        <f>SUM(V782:V806)</f>
        <v>0</v>
      </c>
      <c r="W825" s="42">
        <f>SUM(W782:W824)</f>
        <v>139585</v>
      </c>
      <c r="Z825" s="57"/>
      <c r="AA825" s="57"/>
      <c r="AB825" s="38">
        <f>SUM(AB782:AB824)</f>
        <v>227951</v>
      </c>
      <c r="AC825" s="38">
        <f>SUM(AC782:AC806)</f>
        <v>-2244</v>
      </c>
      <c r="AD825" s="38">
        <f>SUM(AD782:AD806)</f>
        <v>0</v>
      </c>
      <c r="AE825" s="38">
        <f>SUM(AE782:AE824)</f>
        <v>225707</v>
      </c>
      <c r="AF825" s="4"/>
      <c r="AG825" s="41">
        <f>SUM(AG782:AG824)</f>
        <v>1218</v>
      </c>
      <c r="AH825" s="41">
        <f>SUM(AH782:AH806)</f>
        <v>-588</v>
      </c>
      <c r="AI825" s="42">
        <f>SUM(AI782:AI824)</f>
        <v>226337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36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33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34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0" t="s">
        <v>18</v>
      </c>
      <c r="E835" s="120"/>
      <c r="F835" s="110"/>
      <c r="G835" s="27"/>
      <c r="I835" s="121" t="s">
        <v>19</v>
      </c>
      <c r="J835" s="122"/>
      <c r="K835" s="116" t="s">
        <v>20</v>
      </c>
      <c r="N835" s="25"/>
      <c r="O835" s="26"/>
      <c r="P835" s="120" t="s">
        <v>18</v>
      </c>
      <c r="Q835" s="120"/>
      <c r="R835" s="110"/>
      <c r="S835" s="27"/>
      <c r="U835" s="121" t="s">
        <v>19</v>
      </c>
      <c r="V835" s="122"/>
      <c r="W835" s="116" t="s">
        <v>20</v>
      </c>
      <c r="Z835" s="25"/>
      <c r="AA835" s="26"/>
      <c r="AB835" s="120" t="s">
        <v>18</v>
      </c>
      <c r="AC835" s="120"/>
      <c r="AD835" s="110"/>
      <c r="AE835" s="27"/>
      <c r="AG835" s="121" t="s">
        <v>19</v>
      </c>
      <c r="AH835" s="122"/>
      <c r="AI835" s="116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35</v>
      </c>
      <c r="G836" s="80" t="s">
        <v>25</v>
      </c>
      <c r="I836" s="29" t="s">
        <v>26</v>
      </c>
      <c r="J836" s="29" t="s">
        <v>27</v>
      </c>
      <c r="K836" s="117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35</v>
      </c>
      <c r="S836" s="80" t="s">
        <v>25</v>
      </c>
      <c r="U836" s="29" t="s">
        <v>26</v>
      </c>
      <c r="V836" s="29" t="s">
        <v>27</v>
      </c>
      <c r="W836" s="117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35</v>
      </c>
      <c r="AE836" s="80" t="s">
        <v>25</v>
      </c>
      <c r="AG836" s="29" t="s">
        <v>26</v>
      </c>
      <c r="AH836" s="29" t="s">
        <v>27</v>
      </c>
      <c r="AI836" s="117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5097</v>
      </c>
      <c r="D837" s="32">
        <f>626*3+9.5*3</f>
        <v>1906.5</v>
      </c>
      <c r="E837" s="32"/>
      <c r="F837" s="32"/>
      <c r="G837" s="32">
        <f t="shared" ref="G837:G870" si="180">SUM(D837:E837)</f>
        <v>1906.5</v>
      </c>
      <c r="H837" s="12"/>
      <c r="I837" s="12"/>
      <c r="J837" s="12"/>
      <c r="K837" s="12">
        <f t="shared" ref="K837:K870" si="181">SUM(G837:J837)</f>
        <v>1906.5</v>
      </c>
      <c r="M837" s="10">
        <v>1</v>
      </c>
      <c r="N837" s="30" t="s">
        <v>82</v>
      </c>
      <c r="O837" s="31">
        <v>6619</v>
      </c>
      <c r="P837" s="32">
        <f>626*4+596+47.5</f>
        <v>3147.5</v>
      </c>
      <c r="Q837" s="32"/>
      <c r="R837" s="32"/>
      <c r="S837" s="32">
        <f>SUM(P837:Q837)</f>
        <v>3147.5</v>
      </c>
      <c r="T837" s="12"/>
      <c r="U837" s="12"/>
      <c r="V837" s="12"/>
      <c r="W837" s="12">
        <f>SUM(S837:V837)</f>
        <v>3147.5</v>
      </c>
      <c r="Y837" s="10">
        <v>1</v>
      </c>
      <c r="Z837" s="30" t="s">
        <v>82</v>
      </c>
      <c r="AA837" s="31">
        <v>6389</v>
      </c>
      <c r="AB837" s="32">
        <f>31300+614+5960</f>
        <v>37874</v>
      </c>
      <c r="AC837" s="32"/>
      <c r="AD837" s="32"/>
      <c r="AE837" s="32">
        <f>SUM(AB837:AC837)</f>
        <v>37874</v>
      </c>
      <c r="AF837" s="12"/>
      <c r="AG837" s="12">
        <f>5328+135</f>
        <v>5463</v>
      </c>
      <c r="AH837" s="12"/>
      <c r="AI837" s="12">
        <f>SUM(AE837:AH837)</f>
        <v>43337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v>6538</v>
      </c>
      <c r="D838" s="32">
        <f>39438+1842+4172</f>
        <v>45452</v>
      </c>
      <c r="E838" s="32"/>
      <c r="F838" s="32"/>
      <c r="G838" s="32">
        <f t="shared" si="180"/>
        <v>45452</v>
      </c>
      <c r="H838" s="12"/>
      <c r="I838" s="12"/>
      <c r="J838" s="12"/>
      <c r="K838" s="12">
        <f t="shared" si="181"/>
        <v>45452</v>
      </c>
      <c r="M838" s="10">
        <v>2</v>
      </c>
      <c r="N838" s="30" t="s">
        <v>82</v>
      </c>
      <c r="O838" s="31">
        <f>O837+1</f>
        <v>6620</v>
      </c>
      <c r="P838" s="32">
        <f>2504+9.5*4</f>
        <v>2542</v>
      </c>
      <c r="Q838" s="32"/>
      <c r="R838" s="32"/>
      <c r="S838" s="32">
        <f t="shared" ref="S838:S875" si="182">SUM(P838:Q838)</f>
        <v>2542</v>
      </c>
      <c r="T838" s="12"/>
      <c r="U838" s="12"/>
      <c r="V838" s="12"/>
      <c r="W838" s="12">
        <f t="shared" ref="W838:W878" si="183">SUM(S838:V838)</f>
        <v>2542</v>
      </c>
      <c r="Y838" s="10">
        <v>2</v>
      </c>
      <c r="Z838" s="30" t="s">
        <v>82</v>
      </c>
      <c r="AA838" s="31">
        <f>AA837+1</f>
        <v>6390</v>
      </c>
      <c r="AB838" s="32">
        <f>1252+596+28.5</f>
        <v>1876.5</v>
      </c>
      <c r="AC838" s="32"/>
      <c r="AD838" s="32"/>
      <c r="AE838" s="32">
        <f t="shared" ref="AE838:AE846" si="184">SUM(AB838:AC838)</f>
        <v>1876.5</v>
      </c>
      <c r="AF838" s="12"/>
      <c r="AG838" s="12">
        <v>22.5</v>
      </c>
      <c r="AH838" s="12"/>
      <c r="AI838" s="12">
        <f t="shared" ref="AI838:AI878" si="185">SUM(AE838:AH838)</f>
        <v>1899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60" si="186">C838+1</f>
        <v>6539</v>
      </c>
      <c r="D839" s="33">
        <f>2504+1228+913+596+674+48</f>
        <v>5963</v>
      </c>
      <c r="E839" s="33"/>
      <c r="F839" s="33"/>
      <c r="G839" s="33">
        <f t="shared" si="180"/>
        <v>5963</v>
      </c>
      <c r="H839" s="34"/>
      <c r="I839" s="34">
        <v>162</v>
      </c>
      <c r="J839" s="34"/>
      <c r="K839" s="34">
        <f t="shared" si="181"/>
        <v>6125</v>
      </c>
      <c r="M839" s="10">
        <v>3</v>
      </c>
      <c r="N839" s="30" t="s">
        <v>82</v>
      </c>
      <c r="O839" s="31">
        <f t="shared" ref="O839:O851" si="187">O838+1</f>
        <v>6621</v>
      </c>
      <c r="P839" s="32">
        <f>635.5</f>
        <v>635.5</v>
      </c>
      <c r="Q839" s="32"/>
      <c r="R839" s="32"/>
      <c r="S839" s="32">
        <f t="shared" si="182"/>
        <v>635.5</v>
      </c>
      <c r="T839" s="12"/>
      <c r="U839" s="12"/>
      <c r="V839" s="12"/>
      <c r="W839" s="12">
        <f t="shared" si="183"/>
        <v>635.5</v>
      </c>
      <c r="Y839" s="10">
        <v>3</v>
      </c>
      <c r="Z839" s="30" t="s">
        <v>82</v>
      </c>
      <c r="AA839" s="31">
        <f t="shared" ref="AA839:AA847" si="188">AA838+1</f>
        <v>6391</v>
      </c>
      <c r="AB839" s="33">
        <f>6260+95</f>
        <v>6355</v>
      </c>
      <c r="AC839" s="33"/>
      <c r="AD839" s="32"/>
      <c r="AE839" s="32">
        <f t="shared" si="184"/>
        <v>6355</v>
      </c>
      <c r="AF839" s="12"/>
      <c r="AG839" s="12">
        <v>40.5</v>
      </c>
      <c r="AH839" s="12"/>
      <c r="AI839" s="12">
        <f t="shared" si="185"/>
        <v>6395.5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186"/>
        <v>6540</v>
      </c>
      <c r="D840" s="32">
        <f>1252+19</f>
        <v>1271</v>
      </c>
      <c r="E840" s="32"/>
      <c r="F840" s="32"/>
      <c r="G840" s="32">
        <f t="shared" si="180"/>
        <v>1271</v>
      </c>
      <c r="H840" s="12"/>
      <c r="I840" s="12"/>
      <c r="J840" s="12"/>
      <c r="K840" s="12">
        <f t="shared" si="181"/>
        <v>1271</v>
      </c>
      <c r="M840" s="10">
        <v>4</v>
      </c>
      <c r="N840" s="30" t="s">
        <v>82</v>
      </c>
      <c r="O840" s="31">
        <f t="shared" si="187"/>
        <v>6622</v>
      </c>
      <c r="P840" s="32">
        <f>110*626+2*229</f>
        <v>69318</v>
      </c>
      <c r="Q840" s="32">
        <v>-896</v>
      </c>
      <c r="R840" s="32"/>
      <c r="S840" s="32">
        <f t="shared" si="182"/>
        <v>68422</v>
      </c>
      <c r="T840" s="12"/>
      <c r="U840" s="12">
        <v>72</v>
      </c>
      <c r="V840" s="12"/>
      <c r="W840" s="12">
        <f t="shared" si="183"/>
        <v>68494</v>
      </c>
      <c r="Y840" s="10">
        <v>4</v>
      </c>
      <c r="Z840" s="30" t="s">
        <v>82</v>
      </c>
      <c r="AA840" s="31">
        <f t="shared" si="188"/>
        <v>6392</v>
      </c>
      <c r="AB840" s="32">
        <f>626+9.5</f>
        <v>635.5</v>
      </c>
      <c r="AC840" s="32"/>
      <c r="AD840" s="32"/>
      <c r="AE840" s="32">
        <f t="shared" si="184"/>
        <v>635.5</v>
      </c>
      <c r="AF840" s="12"/>
      <c r="AH840" s="12"/>
      <c r="AI840" s="12">
        <f t="shared" si="185"/>
        <v>635.5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186"/>
        <v>6541</v>
      </c>
      <c r="D841" s="32">
        <f>1252+19</f>
        <v>1271</v>
      </c>
      <c r="E841" s="32"/>
      <c r="F841" s="32"/>
      <c r="G841" s="32">
        <f t="shared" si="180"/>
        <v>1271</v>
      </c>
      <c r="H841" s="12"/>
      <c r="I841" s="12"/>
      <c r="J841" s="12"/>
      <c r="K841" s="12">
        <f t="shared" si="181"/>
        <v>1271</v>
      </c>
      <c r="M841" s="10">
        <v>5</v>
      </c>
      <c r="N841" s="30" t="s">
        <v>82</v>
      </c>
      <c r="O841" s="31">
        <f t="shared" si="187"/>
        <v>6623</v>
      </c>
      <c r="P841" s="32">
        <f>1252+19</f>
        <v>1271</v>
      </c>
      <c r="Q841" s="32"/>
      <c r="R841" s="32"/>
      <c r="S841" s="32">
        <f t="shared" si="182"/>
        <v>1271</v>
      </c>
      <c r="T841" s="12"/>
      <c r="U841" s="12"/>
      <c r="V841" s="12"/>
      <c r="W841" s="12">
        <f t="shared" si="183"/>
        <v>1271</v>
      </c>
      <c r="Y841" s="10">
        <v>5</v>
      </c>
      <c r="Z841" s="30" t="s">
        <v>82</v>
      </c>
      <c r="AA841" s="31">
        <f t="shared" si="188"/>
        <v>6393</v>
      </c>
      <c r="AB841" s="32">
        <f>4382+674+596+9.5*8</f>
        <v>5728</v>
      </c>
      <c r="AC841" s="32"/>
      <c r="AD841" s="32"/>
      <c r="AE841" s="32">
        <f t="shared" si="184"/>
        <v>5728</v>
      </c>
      <c r="AF841" s="12"/>
      <c r="AG841" s="12"/>
      <c r="AH841" s="12"/>
      <c r="AI841" s="12">
        <f t="shared" si="185"/>
        <v>5728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186"/>
        <v>6542</v>
      </c>
      <c r="D842" s="32">
        <f>2504+614+596+48</f>
        <v>3762</v>
      </c>
      <c r="E842" s="32"/>
      <c r="F842" s="32"/>
      <c r="G842" s="32">
        <f t="shared" si="180"/>
        <v>3762</v>
      </c>
      <c r="H842" s="12"/>
      <c r="I842" s="12"/>
      <c r="J842" s="12"/>
      <c r="K842" s="12">
        <f t="shared" si="181"/>
        <v>3762</v>
      </c>
      <c r="M842" s="10">
        <v>6</v>
      </c>
      <c r="N842" s="30" t="s">
        <v>82</v>
      </c>
      <c r="O842" s="31">
        <f t="shared" si="187"/>
        <v>6624</v>
      </c>
      <c r="P842" s="32">
        <f>8764+1192+152</f>
        <v>10108</v>
      </c>
      <c r="Q842" s="32"/>
      <c r="R842" s="32"/>
      <c r="S842" s="32">
        <f t="shared" si="182"/>
        <v>10108</v>
      </c>
      <c r="T842" s="12"/>
      <c r="U842" s="12"/>
      <c r="V842" s="10"/>
      <c r="W842" s="12">
        <f t="shared" si="183"/>
        <v>10108</v>
      </c>
      <c r="Y842" s="10">
        <v>6</v>
      </c>
      <c r="Z842" s="30" t="s">
        <v>82</v>
      </c>
      <c r="AA842" s="31">
        <f t="shared" si="188"/>
        <v>6394</v>
      </c>
      <c r="AB842" s="32">
        <f>14398+1228+229</f>
        <v>15855</v>
      </c>
      <c r="AC842" s="32"/>
      <c r="AD842" s="32"/>
      <c r="AE842" s="32">
        <f t="shared" si="184"/>
        <v>15855</v>
      </c>
      <c r="AF842" s="12"/>
      <c r="AG842" s="12">
        <v>103.5</v>
      </c>
      <c r="AH842" s="10">
        <f>-156</f>
        <v>-156</v>
      </c>
      <c r="AI842" s="12">
        <f t="shared" si="185"/>
        <v>15802.5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82</v>
      </c>
      <c r="C843" s="31">
        <f t="shared" si="186"/>
        <v>6543</v>
      </c>
      <c r="D843" s="32">
        <f>3130+614+48</f>
        <v>3792</v>
      </c>
      <c r="E843" s="32"/>
      <c r="F843" s="32"/>
      <c r="G843" s="32">
        <f t="shared" si="180"/>
        <v>3792</v>
      </c>
      <c r="H843" s="12"/>
      <c r="I843" s="12"/>
      <c r="J843" s="12"/>
      <c r="K843" s="12">
        <f t="shared" si="181"/>
        <v>3792</v>
      </c>
      <c r="M843" s="10">
        <v>7</v>
      </c>
      <c r="N843" s="30" t="s">
        <v>82</v>
      </c>
      <c r="O843" s="31">
        <f t="shared" si="187"/>
        <v>6625</v>
      </c>
      <c r="P843" s="32">
        <f>626*20+596*10+229*2</f>
        <v>18938</v>
      </c>
      <c r="Q843" s="32"/>
      <c r="R843" s="32"/>
      <c r="S843" s="32">
        <f t="shared" si="182"/>
        <v>18938</v>
      </c>
      <c r="T843" s="12"/>
      <c r="U843" s="12">
        <v>156</v>
      </c>
      <c r="V843" s="12"/>
      <c r="W843" s="12">
        <f t="shared" si="183"/>
        <v>19094</v>
      </c>
      <c r="Y843" s="10">
        <v>7</v>
      </c>
      <c r="Z843" s="30" t="s">
        <v>82</v>
      </c>
      <c r="AA843" s="31">
        <f t="shared" si="188"/>
        <v>6395</v>
      </c>
      <c r="AB843" s="32">
        <f>6260+4768+852</f>
        <v>11880</v>
      </c>
      <c r="AC843" s="32"/>
      <c r="AD843" s="32"/>
      <c r="AE843" s="32">
        <f t="shared" si="184"/>
        <v>11880</v>
      </c>
      <c r="AF843" s="12"/>
      <c r="AG843" s="58"/>
      <c r="AH843" s="12"/>
      <c r="AI843" s="12">
        <f t="shared" si="185"/>
        <v>11880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82</v>
      </c>
      <c r="C844" s="31">
        <f t="shared" si="186"/>
        <v>6544</v>
      </c>
      <c r="D844" s="32">
        <f>1252+19</f>
        <v>1271</v>
      </c>
      <c r="E844" s="32"/>
      <c r="F844" s="32"/>
      <c r="G844" s="32">
        <f t="shared" si="180"/>
        <v>1271</v>
      </c>
      <c r="H844" s="12"/>
      <c r="I844" s="12"/>
      <c r="J844" s="12"/>
      <c r="K844" s="12">
        <f t="shared" si="181"/>
        <v>1271</v>
      </c>
      <c r="M844" s="10">
        <v>8</v>
      </c>
      <c r="N844" s="30" t="s">
        <v>82</v>
      </c>
      <c r="O844" s="31">
        <f t="shared" si="187"/>
        <v>6626</v>
      </c>
      <c r="P844" s="32">
        <f>626*19+832+650</f>
        <v>13376</v>
      </c>
      <c r="Q844" s="32"/>
      <c r="R844" s="32"/>
      <c r="S844" s="32">
        <f t="shared" si="182"/>
        <v>13376</v>
      </c>
      <c r="T844" s="12"/>
      <c r="U844" s="12">
        <f>49.5</f>
        <v>49.5</v>
      </c>
      <c r="V844" s="12"/>
      <c r="W844" s="12">
        <f t="shared" si="183"/>
        <v>13425.5</v>
      </c>
      <c r="Y844" s="10">
        <v>8</v>
      </c>
      <c r="Z844" s="30" t="s">
        <v>82</v>
      </c>
      <c r="AA844" s="31">
        <f t="shared" si="188"/>
        <v>6396</v>
      </c>
      <c r="AB844" s="32">
        <f>9750</f>
        <v>9750</v>
      </c>
      <c r="AC844" s="32"/>
      <c r="AE844" s="32">
        <f t="shared" si="184"/>
        <v>9750</v>
      </c>
      <c r="AF844" s="12"/>
      <c r="AG844" s="12"/>
      <c r="AH844" s="12"/>
      <c r="AI844" s="12">
        <f t="shared" si="185"/>
        <v>9750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82</v>
      </c>
      <c r="C845" s="31">
        <f t="shared" si="186"/>
        <v>6545</v>
      </c>
      <c r="D845" s="32">
        <f>3756+614+596+67</f>
        <v>5033</v>
      </c>
      <c r="E845" s="32"/>
      <c r="F845" s="32"/>
      <c r="G845" s="32">
        <f t="shared" si="180"/>
        <v>5033</v>
      </c>
      <c r="H845" s="12"/>
      <c r="I845" s="12">
        <v>33</v>
      </c>
      <c r="J845" s="12"/>
      <c r="K845" s="12">
        <f t="shared" si="181"/>
        <v>5066</v>
      </c>
      <c r="M845" s="10">
        <v>9</v>
      </c>
      <c r="N845" s="30" t="s">
        <v>82</v>
      </c>
      <c r="O845" s="31">
        <f t="shared" si="187"/>
        <v>6627</v>
      </c>
      <c r="P845" s="32">
        <f>19406+614+832+229</f>
        <v>21081</v>
      </c>
      <c r="Q845" s="32"/>
      <c r="R845" s="32"/>
      <c r="S845" s="32">
        <f t="shared" si="182"/>
        <v>21081</v>
      </c>
      <c r="T845" s="12"/>
      <c r="U845" s="12">
        <v>36</v>
      </c>
      <c r="V845" s="12"/>
      <c r="W845" s="12">
        <f t="shared" si="183"/>
        <v>21117</v>
      </c>
      <c r="Y845" s="10">
        <v>9</v>
      </c>
      <c r="Z845" s="30" t="s">
        <v>82</v>
      </c>
      <c r="AA845" s="31">
        <f t="shared" si="188"/>
        <v>6397</v>
      </c>
      <c r="AB845" s="95">
        <f>626*77+596*23+852+832*2+229*4</f>
        <v>65342</v>
      </c>
      <c r="AC845" s="32">
        <v>-642</v>
      </c>
      <c r="AD845" s="32"/>
      <c r="AE845" s="32">
        <f t="shared" si="184"/>
        <v>64700</v>
      </c>
      <c r="AF845" s="12"/>
      <c r="AH845" s="12"/>
      <c r="AI845" s="12">
        <f t="shared" si="185"/>
        <v>64700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82</v>
      </c>
      <c r="C846" s="31">
        <f t="shared" si="186"/>
        <v>6546</v>
      </c>
      <c r="D846" s="32">
        <f>6260+95</f>
        <v>6355</v>
      </c>
      <c r="E846" s="32"/>
      <c r="F846" s="32"/>
      <c r="G846" s="32">
        <f t="shared" si="180"/>
        <v>6355</v>
      </c>
      <c r="H846" s="12"/>
      <c r="I846" s="12"/>
      <c r="J846" s="12"/>
      <c r="K846" s="12">
        <f t="shared" si="181"/>
        <v>6355</v>
      </c>
      <c r="M846" s="10">
        <v>10</v>
      </c>
      <c r="N846" s="30" t="s">
        <v>82</v>
      </c>
      <c r="O846" s="31">
        <f t="shared" si="187"/>
        <v>6628</v>
      </c>
      <c r="P846" s="32">
        <f>500</f>
        <v>500</v>
      </c>
      <c r="Q846" s="32"/>
      <c r="R846" s="32"/>
      <c r="S846" s="32">
        <f t="shared" si="182"/>
        <v>500</v>
      </c>
      <c r="T846" s="12"/>
      <c r="U846" s="12"/>
      <c r="V846" s="12"/>
      <c r="W846" s="12">
        <f t="shared" si="183"/>
        <v>500</v>
      </c>
      <c r="Y846" s="10">
        <v>10</v>
      </c>
      <c r="Z846" s="30" t="s">
        <v>82</v>
      </c>
      <c r="AA846" s="31">
        <f t="shared" si="188"/>
        <v>6398</v>
      </c>
      <c r="AB846" s="32">
        <f>6886+614+104.5</f>
        <v>7604.5</v>
      </c>
      <c r="AC846" s="32"/>
      <c r="AD846" s="32"/>
      <c r="AE846" s="32">
        <f t="shared" si="184"/>
        <v>7604.5</v>
      </c>
      <c r="AF846" s="12"/>
      <c r="AG846" s="12"/>
      <c r="AH846" s="12"/>
      <c r="AI846" s="12">
        <f t="shared" si="185"/>
        <v>7604.5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82</v>
      </c>
      <c r="C847" s="31">
        <f t="shared" si="186"/>
        <v>6547</v>
      </c>
      <c r="D847" s="32">
        <f>2504+614+596+48</f>
        <v>3762</v>
      </c>
      <c r="E847" s="32"/>
      <c r="F847" s="32"/>
      <c r="G847" s="32">
        <f t="shared" si="180"/>
        <v>3762</v>
      </c>
      <c r="H847" s="12"/>
      <c r="I847" s="12">
        <v>4.5</v>
      </c>
      <c r="J847" s="12"/>
      <c r="K847" s="12">
        <f t="shared" si="181"/>
        <v>3766.5</v>
      </c>
      <c r="M847" s="10">
        <v>11</v>
      </c>
      <c r="N847" s="30" t="s">
        <v>82</v>
      </c>
      <c r="O847" s="31">
        <f t="shared" si="187"/>
        <v>6629</v>
      </c>
      <c r="P847" s="32">
        <f>3756+596+66.5+229</f>
        <v>4647.5</v>
      </c>
      <c r="Q847" s="32"/>
      <c r="R847" s="32"/>
      <c r="S847" s="32">
        <f t="shared" si="182"/>
        <v>4647.5</v>
      </c>
      <c r="T847" s="12"/>
      <c r="U847" s="12"/>
      <c r="V847" s="12"/>
      <c r="W847" s="12">
        <f t="shared" si="183"/>
        <v>4647.5</v>
      </c>
      <c r="Y847" s="10">
        <v>11</v>
      </c>
      <c r="Z847" s="30" t="s">
        <v>82</v>
      </c>
      <c r="AA847" s="31">
        <f t="shared" si="188"/>
        <v>6399</v>
      </c>
      <c r="AB847" s="32">
        <f>9390+650</f>
        <v>10040</v>
      </c>
      <c r="AC847" s="32"/>
      <c r="AD847" s="32"/>
      <c r="AE847" s="32">
        <f t="shared" ref="AE847:AE875" si="189">SUM(AB847:AC847)</f>
        <v>10040</v>
      </c>
      <c r="AF847" s="12"/>
      <c r="AG847" s="12"/>
      <c r="AH847" s="12"/>
      <c r="AI847" s="12">
        <f t="shared" si="185"/>
        <v>10040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82</v>
      </c>
      <c r="C848" s="31">
        <f t="shared" si="186"/>
        <v>6548</v>
      </c>
      <c r="D848" s="32">
        <f>626+614+9.5</f>
        <v>1249.5</v>
      </c>
      <c r="E848" s="32"/>
      <c r="F848" s="32"/>
      <c r="G848" s="32">
        <f t="shared" si="180"/>
        <v>1249.5</v>
      </c>
      <c r="H848" s="12"/>
      <c r="I848" s="12"/>
      <c r="J848" s="10"/>
      <c r="K848" s="12">
        <f t="shared" si="181"/>
        <v>1249.5</v>
      </c>
      <c r="M848" s="10">
        <v>12</v>
      </c>
      <c r="N848" s="30" t="s">
        <v>82</v>
      </c>
      <c r="O848" s="31">
        <f t="shared" si="187"/>
        <v>6630</v>
      </c>
      <c r="P848" s="32">
        <f>7512+1788+142.5</f>
        <v>9442.5</v>
      </c>
      <c r="Q848" s="32"/>
      <c r="R848" s="32"/>
      <c r="S848" s="32">
        <f t="shared" si="182"/>
        <v>9442.5</v>
      </c>
      <c r="T848" s="12"/>
      <c r="U848" s="12"/>
      <c r="V848" s="12"/>
      <c r="W848" s="12">
        <f t="shared" si="183"/>
        <v>9442.5</v>
      </c>
      <c r="Y848" s="10">
        <v>12</v>
      </c>
      <c r="Z848" s="30"/>
      <c r="AA848" s="11" t="s">
        <v>28</v>
      </c>
      <c r="AB848" s="32"/>
      <c r="AC848" s="32"/>
      <c r="AD848" s="32"/>
      <c r="AE848" s="32">
        <f t="shared" si="189"/>
        <v>0</v>
      </c>
      <c r="AF848" s="12"/>
      <c r="AG848" s="12"/>
      <c r="AH848" s="12"/>
      <c r="AI848" s="12">
        <f t="shared" si="185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82</v>
      </c>
      <c r="C849" s="31">
        <f t="shared" si="186"/>
        <v>6549</v>
      </c>
      <c r="D849" s="32">
        <f>614</f>
        <v>614</v>
      </c>
      <c r="E849" s="32"/>
      <c r="F849" s="32"/>
      <c r="G849" s="32">
        <f t="shared" si="180"/>
        <v>614</v>
      </c>
      <c r="H849" s="12"/>
      <c r="I849" s="12"/>
      <c r="J849" s="12"/>
      <c r="K849" s="12">
        <f t="shared" si="181"/>
        <v>614</v>
      </c>
      <c r="M849" s="10">
        <v>13</v>
      </c>
      <c r="N849" s="30" t="s">
        <v>82</v>
      </c>
      <c r="O849" s="31">
        <f t="shared" si="187"/>
        <v>6631</v>
      </c>
      <c r="P849" s="32">
        <f>626+614+9.5</f>
        <v>1249.5</v>
      </c>
      <c r="Q849" s="32"/>
      <c r="R849" s="32"/>
      <c r="S849" s="32">
        <f t="shared" si="182"/>
        <v>1249.5</v>
      </c>
      <c r="T849" s="12"/>
      <c r="U849" s="12"/>
      <c r="V849" s="12"/>
      <c r="W849" s="12">
        <f t="shared" si="183"/>
        <v>1249.5</v>
      </c>
      <c r="Y849" s="10">
        <v>13</v>
      </c>
      <c r="Z849" s="30"/>
      <c r="AA849" s="31"/>
      <c r="AB849" s="32"/>
      <c r="AC849" s="32"/>
      <c r="AD849" s="32"/>
      <c r="AE849" s="32">
        <f t="shared" si="189"/>
        <v>0</v>
      </c>
      <c r="AF849" s="12"/>
      <c r="AG849" s="12"/>
      <c r="AH849" s="12"/>
      <c r="AI849" s="12">
        <f t="shared" si="185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82</v>
      </c>
      <c r="C850" s="31">
        <f t="shared" si="186"/>
        <v>6550</v>
      </c>
      <c r="D850" s="32">
        <f>1878+596</f>
        <v>2474</v>
      </c>
      <c r="E850" s="32"/>
      <c r="F850" s="32"/>
      <c r="G850" s="32">
        <f t="shared" si="180"/>
        <v>2474</v>
      </c>
      <c r="H850" s="12"/>
      <c r="I850" s="12"/>
      <c r="J850" s="12"/>
      <c r="K850" s="12">
        <f t="shared" si="181"/>
        <v>2474</v>
      </c>
      <c r="M850" s="10">
        <v>14</v>
      </c>
      <c r="N850" s="30" t="s">
        <v>82</v>
      </c>
      <c r="O850" s="31">
        <f t="shared" si="187"/>
        <v>6632</v>
      </c>
      <c r="P850" s="32">
        <f>2504+614+38</f>
        <v>3156</v>
      </c>
      <c r="Q850" s="32"/>
      <c r="R850" s="32"/>
      <c r="S850" s="32">
        <f t="shared" si="182"/>
        <v>3156</v>
      </c>
      <c r="T850" s="12"/>
      <c r="U850" s="12">
        <v>13.5</v>
      </c>
      <c r="V850" s="12"/>
      <c r="W850" s="12">
        <f t="shared" si="183"/>
        <v>3169.5</v>
      </c>
      <c r="Y850" s="10">
        <v>14</v>
      </c>
      <c r="Z850" s="30"/>
      <c r="AA850" s="31"/>
      <c r="AB850" s="32"/>
      <c r="AC850" s="32"/>
      <c r="AD850" s="32"/>
      <c r="AE850" s="32">
        <f t="shared" si="189"/>
        <v>0</v>
      </c>
      <c r="AF850" s="12"/>
      <c r="AG850" s="12"/>
      <c r="AH850" s="12"/>
      <c r="AI850" s="12">
        <f t="shared" si="185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 t="s">
        <v>82</v>
      </c>
      <c r="C851" s="31">
        <f t="shared" si="186"/>
        <v>6551</v>
      </c>
      <c r="D851" s="32">
        <f>4382+1842+596+832+67</f>
        <v>7719</v>
      </c>
      <c r="E851" s="32"/>
      <c r="F851" s="32"/>
      <c r="G851" s="32">
        <f t="shared" si="180"/>
        <v>7719</v>
      </c>
      <c r="H851" s="12"/>
      <c r="I851" s="12">
        <v>49.5</v>
      </c>
      <c r="J851" s="12"/>
      <c r="K851" s="12">
        <f t="shared" si="181"/>
        <v>7768.5</v>
      </c>
      <c r="M851" s="10">
        <v>15</v>
      </c>
      <c r="N851" s="30" t="s">
        <v>82</v>
      </c>
      <c r="O851" s="31">
        <f t="shared" si="187"/>
        <v>6633</v>
      </c>
      <c r="P851" s="32">
        <f>832</f>
        <v>832</v>
      </c>
      <c r="Q851" s="32"/>
      <c r="R851" s="32"/>
      <c r="S851" s="32">
        <f t="shared" si="182"/>
        <v>832</v>
      </c>
      <c r="T851" s="12"/>
      <c r="U851" s="12"/>
      <c r="V851" s="12"/>
      <c r="W851" s="12">
        <f t="shared" si="183"/>
        <v>832</v>
      </c>
      <c r="Y851" s="10">
        <v>15</v>
      </c>
      <c r="Z851" s="30"/>
      <c r="AA851" s="31"/>
      <c r="AB851" s="32"/>
      <c r="AC851" s="32"/>
      <c r="AD851" s="32"/>
      <c r="AE851" s="32">
        <f t="shared" si="189"/>
        <v>0</v>
      </c>
      <c r="AF851" s="12"/>
      <c r="AG851" s="12"/>
      <c r="AH851" s="12"/>
      <c r="AI851" s="12">
        <f t="shared" si="185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 t="s">
        <v>82</v>
      </c>
      <c r="C852" s="31">
        <f t="shared" si="186"/>
        <v>6552</v>
      </c>
      <c r="D852" s="32">
        <f>1878+614+28</f>
        <v>2520</v>
      </c>
      <c r="E852" s="32"/>
      <c r="F852" s="32"/>
      <c r="G852" s="32">
        <f t="shared" si="180"/>
        <v>2520</v>
      </c>
      <c r="H852" s="12"/>
      <c r="I852" s="12">
        <v>27</v>
      </c>
      <c r="J852" s="12"/>
      <c r="K852" s="12">
        <f t="shared" si="181"/>
        <v>2547</v>
      </c>
      <c r="M852" s="10">
        <v>16</v>
      </c>
      <c r="N852" s="30"/>
      <c r="O852" s="11" t="s">
        <v>28</v>
      </c>
      <c r="P852" s="32"/>
      <c r="Q852" s="32"/>
      <c r="R852" s="32"/>
      <c r="S852" s="32">
        <f t="shared" si="182"/>
        <v>0</v>
      </c>
      <c r="T852" s="12"/>
      <c r="U852" s="12"/>
      <c r="V852" s="12"/>
      <c r="W852" s="12">
        <f t="shared" si="183"/>
        <v>0</v>
      </c>
      <c r="Y852" s="10">
        <v>16</v>
      </c>
      <c r="Z852" s="30"/>
      <c r="AA852" s="31"/>
      <c r="AB852" s="32"/>
      <c r="AC852" s="32"/>
      <c r="AD852" s="32"/>
      <c r="AE852" s="32">
        <f t="shared" si="189"/>
        <v>0</v>
      </c>
      <c r="AF852" s="12"/>
      <c r="AG852" s="12"/>
      <c r="AH852" s="12"/>
      <c r="AI852" s="12">
        <f t="shared" si="185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 t="s">
        <v>82</v>
      </c>
      <c r="C853" s="31">
        <f t="shared" si="186"/>
        <v>6553</v>
      </c>
      <c r="D853" s="32">
        <f>2504+596+48</f>
        <v>3148</v>
      </c>
      <c r="E853" s="32"/>
      <c r="F853" s="32"/>
      <c r="G853" s="32">
        <f t="shared" si="180"/>
        <v>3148</v>
      </c>
      <c r="H853" s="12"/>
      <c r="I853" s="12"/>
      <c r="J853" s="12"/>
      <c r="K853" s="12">
        <f t="shared" si="181"/>
        <v>3148</v>
      </c>
      <c r="M853" s="10">
        <v>17</v>
      </c>
      <c r="N853" s="30"/>
      <c r="O853" s="31"/>
      <c r="P853" s="35"/>
      <c r="Q853" s="32"/>
      <c r="R853" s="32"/>
      <c r="S853" s="32">
        <f t="shared" si="182"/>
        <v>0</v>
      </c>
      <c r="T853" s="12"/>
      <c r="U853" s="12"/>
      <c r="V853" s="12"/>
      <c r="W853" s="12">
        <f t="shared" si="183"/>
        <v>0</v>
      </c>
      <c r="Y853" s="10">
        <v>17</v>
      </c>
      <c r="Z853" s="30"/>
      <c r="AA853" s="31"/>
      <c r="AB853" s="35"/>
      <c r="AC853" s="32"/>
      <c r="AD853" s="32"/>
      <c r="AE853" s="32">
        <f t="shared" si="189"/>
        <v>0</v>
      </c>
      <c r="AF853" s="12"/>
      <c r="AG853" s="12"/>
      <c r="AH853" s="12"/>
      <c r="AI853" s="12">
        <f t="shared" si="185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 t="s">
        <v>82</v>
      </c>
      <c r="C854" s="31">
        <f t="shared" si="186"/>
        <v>6554</v>
      </c>
      <c r="D854" s="32">
        <f>10642</f>
        <v>10642</v>
      </c>
      <c r="E854" s="32"/>
      <c r="F854" s="32"/>
      <c r="G854" s="32">
        <f t="shared" si="180"/>
        <v>10642</v>
      </c>
      <c r="H854" s="12"/>
      <c r="I854" s="12"/>
      <c r="J854" s="12"/>
      <c r="K854" s="12">
        <f t="shared" si="181"/>
        <v>10642</v>
      </c>
      <c r="M854" s="10">
        <v>18</v>
      </c>
      <c r="N854" s="30"/>
      <c r="O854" s="31"/>
      <c r="P854" s="32"/>
      <c r="Q854" s="32"/>
      <c r="R854" s="32"/>
      <c r="S854" s="32">
        <f t="shared" si="182"/>
        <v>0</v>
      </c>
      <c r="T854" s="12"/>
      <c r="U854" s="12"/>
      <c r="V854" s="12"/>
      <c r="W854" s="12">
        <f t="shared" si="183"/>
        <v>0</v>
      </c>
      <c r="Y854" s="10">
        <v>18</v>
      </c>
      <c r="Z854" s="30"/>
      <c r="AA854" s="31"/>
      <c r="AB854" s="32"/>
      <c r="AC854" s="32"/>
      <c r="AD854" s="32"/>
      <c r="AE854" s="32">
        <f t="shared" si="189"/>
        <v>0</v>
      </c>
      <c r="AF854" s="12"/>
      <c r="AG854" s="12"/>
      <c r="AH854" s="12"/>
      <c r="AI854" s="12">
        <f t="shared" si="185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 t="s">
        <v>82</v>
      </c>
      <c r="C855" s="31">
        <f t="shared" si="186"/>
        <v>6555</v>
      </c>
      <c r="D855" s="32">
        <f>6260+596</f>
        <v>6856</v>
      </c>
      <c r="E855" s="32"/>
      <c r="F855" s="32"/>
      <c r="G855" s="32">
        <f t="shared" si="180"/>
        <v>6856</v>
      </c>
      <c r="H855" s="12"/>
      <c r="I855" s="12"/>
      <c r="J855" s="12"/>
      <c r="K855" s="12">
        <f t="shared" si="181"/>
        <v>6856</v>
      </c>
      <c r="M855" s="10">
        <v>19</v>
      </c>
      <c r="N855" s="30"/>
      <c r="P855" s="32"/>
      <c r="Q855" s="32"/>
      <c r="R855" s="32"/>
      <c r="S855" s="32">
        <f t="shared" si="182"/>
        <v>0</v>
      </c>
      <c r="T855" s="12"/>
      <c r="U855" s="12"/>
      <c r="V855" s="12"/>
      <c r="W855" s="12">
        <f t="shared" si="183"/>
        <v>0</v>
      </c>
      <c r="Y855" s="10">
        <v>19</v>
      </c>
      <c r="Z855" s="30"/>
      <c r="AA855" s="31"/>
      <c r="AB855" s="32"/>
      <c r="AC855" s="32"/>
      <c r="AD855" s="32"/>
      <c r="AE855" s="32">
        <f t="shared" si="189"/>
        <v>0</v>
      </c>
      <c r="AF855" s="12"/>
      <c r="AG855" s="12"/>
      <c r="AH855" s="12"/>
      <c r="AI855" s="12">
        <f t="shared" si="185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 t="s">
        <v>82</v>
      </c>
      <c r="C856" s="31">
        <f t="shared" si="186"/>
        <v>6556</v>
      </c>
      <c r="D856" s="32">
        <f>3130+48</f>
        <v>3178</v>
      </c>
      <c r="E856" s="32"/>
      <c r="F856" s="32"/>
      <c r="G856" s="32">
        <f t="shared" si="180"/>
        <v>3178</v>
      </c>
      <c r="H856" s="12"/>
      <c r="I856" s="12"/>
      <c r="J856" s="12"/>
      <c r="K856" s="12">
        <f t="shared" si="181"/>
        <v>3178</v>
      </c>
      <c r="M856" s="10">
        <v>20</v>
      </c>
      <c r="N856" s="30"/>
      <c r="O856" s="31"/>
      <c r="P856" s="32"/>
      <c r="Q856" s="32"/>
      <c r="R856" s="32"/>
      <c r="S856" s="32">
        <f t="shared" si="182"/>
        <v>0</v>
      </c>
      <c r="T856" s="12"/>
      <c r="U856" s="12"/>
      <c r="V856" s="12"/>
      <c r="W856" s="12">
        <f t="shared" si="183"/>
        <v>0</v>
      </c>
      <c r="Y856" s="10">
        <v>20</v>
      </c>
      <c r="Z856" s="30"/>
      <c r="AB856" s="32"/>
      <c r="AC856" s="32"/>
      <c r="AD856" s="32"/>
      <c r="AE856" s="32">
        <f t="shared" si="189"/>
        <v>0</v>
      </c>
      <c r="AF856" s="12"/>
      <c r="AG856" s="12"/>
      <c r="AH856" s="12"/>
      <c r="AI856" s="12">
        <f t="shared" si="185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 t="s">
        <v>82</v>
      </c>
      <c r="C857" s="31">
        <f t="shared" si="186"/>
        <v>6557</v>
      </c>
      <c r="D857" s="32">
        <f>1252+19</f>
        <v>1271</v>
      </c>
      <c r="E857" s="32"/>
      <c r="F857" s="32"/>
      <c r="G857" s="32">
        <f t="shared" si="180"/>
        <v>1271</v>
      </c>
      <c r="H857" s="10"/>
      <c r="I857" s="10"/>
      <c r="J857" s="10"/>
      <c r="K857" s="12">
        <f t="shared" si="181"/>
        <v>1271</v>
      </c>
      <c r="M857" s="10">
        <v>21</v>
      </c>
      <c r="N857" s="30"/>
      <c r="P857" s="46"/>
      <c r="Q857" s="31"/>
      <c r="R857" s="31"/>
      <c r="S857" s="32">
        <f t="shared" si="182"/>
        <v>0</v>
      </c>
      <c r="T857" s="10"/>
      <c r="U857" s="10"/>
      <c r="V857" s="10"/>
      <c r="W857" s="12">
        <f t="shared" si="183"/>
        <v>0</v>
      </c>
      <c r="Y857" s="10">
        <v>21</v>
      </c>
      <c r="Z857" s="30"/>
      <c r="AB857" s="46"/>
      <c r="AC857" s="31"/>
      <c r="AD857" s="31"/>
      <c r="AE857" s="32">
        <f t="shared" si="189"/>
        <v>0</v>
      </c>
      <c r="AF857" s="10"/>
      <c r="AG857" s="10"/>
      <c r="AH857" s="10"/>
      <c r="AI857" s="12">
        <f t="shared" si="185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 t="s">
        <v>82</v>
      </c>
      <c r="C858" s="31">
        <f t="shared" si="186"/>
        <v>6558</v>
      </c>
      <c r="D858" s="32">
        <f>6260+832+95</f>
        <v>7187</v>
      </c>
      <c r="E858" s="32"/>
      <c r="F858" s="32"/>
      <c r="G858" s="32">
        <f t="shared" si="180"/>
        <v>7187</v>
      </c>
      <c r="H858" s="10"/>
      <c r="I858" s="10"/>
      <c r="J858" s="10"/>
      <c r="K858" s="12">
        <f t="shared" si="181"/>
        <v>7187</v>
      </c>
      <c r="M858" s="10">
        <v>22</v>
      </c>
      <c r="N858" s="30"/>
      <c r="O858" s="31"/>
      <c r="P858" s="45"/>
      <c r="Q858" s="31"/>
      <c r="R858" s="31"/>
      <c r="S858" s="32">
        <f t="shared" si="182"/>
        <v>0</v>
      </c>
      <c r="T858" s="10"/>
      <c r="U858" s="10"/>
      <c r="V858" s="10"/>
      <c r="W858" s="12">
        <f t="shared" si="183"/>
        <v>0</v>
      </c>
      <c r="Y858" s="10">
        <v>22</v>
      </c>
      <c r="Z858" s="30"/>
      <c r="AA858" s="31"/>
      <c r="AB858" s="45"/>
      <c r="AC858" s="31"/>
      <c r="AD858" s="31"/>
      <c r="AE858" s="32">
        <f t="shared" si="189"/>
        <v>0</v>
      </c>
      <c r="AF858" s="10"/>
      <c r="AG858" s="10"/>
      <c r="AH858" s="10"/>
      <c r="AI858" s="12">
        <f t="shared" si="185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 t="s">
        <v>82</v>
      </c>
      <c r="C859" s="31">
        <f t="shared" si="186"/>
        <v>6559</v>
      </c>
      <c r="D859" s="32">
        <f>6260+3576+1175+1102</f>
        <v>12113</v>
      </c>
      <c r="E859" s="32"/>
      <c r="F859" s="32"/>
      <c r="G859" s="32">
        <f t="shared" si="180"/>
        <v>12113</v>
      </c>
      <c r="H859" s="10"/>
      <c r="I859" s="10"/>
      <c r="J859" s="12"/>
      <c r="K859" s="12">
        <f t="shared" si="181"/>
        <v>12113</v>
      </c>
      <c r="M859" s="10">
        <v>23</v>
      </c>
      <c r="N859" s="30"/>
      <c r="O859" s="31"/>
      <c r="P859" s="47"/>
      <c r="Q859" s="31"/>
      <c r="S859" s="32">
        <f t="shared" si="182"/>
        <v>0</v>
      </c>
      <c r="T859" s="10"/>
      <c r="U859" s="10"/>
      <c r="V859" s="10"/>
      <c r="W859" s="12">
        <f t="shared" si="183"/>
        <v>0</v>
      </c>
      <c r="Y859" s="10">
        <v>23</v>
      </c>
      <c r="Z859" s="30"/>
      <c r="AA859" s="31"/>
      <c r="AB859" s="47"/>
      <c r="AE859" s="32">
        <f t="shared" si="189"/>
        <v>0</v>
      </c>
      <c r="AF859" s="10"/>
      <c r="AG859" s="10"/>
      <c r="AH859" s="10"/>
      <c r="AI859" s="12">
        <f t="shared" si="185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 t="s">
        <v>82</v>
      </c>
      <c r="C860" s="31">
        <f t="shared" si="186"/>
        <v>6560</v>
      </c>
      <c r="D860" s="32">
        <f>2504+38+650</f>
        <v>3192</v>
      </c>
      <c r="E860" s="32"/>
      <c r="F860" s="32"/>
      <c r="G860" s="32">
        <f t="shared" si="180"/>
        <v>3192</v>
      </c>
      <c r="H860" s="10"/>
      <c r="I860" s="10"/>
      <c r="J860" s="10"/>
      <c r="K860" s="12">
        <f t="shared" si="181"/>
        <v>3192</v>
      </c>
      <c r="M860" s="10">
        <v>24</v>
      </c>
      <c r="N860" s="30"/>
      <c r="O860" s="31"/>
      <c r="P860" s="47"/>
      <c r="Q860" s="31"/>
      <c r="R860" s="31"/>
      <c r="S860" s="32">
        <f t="shared" si="182"/>
        <v>0</v>
      </c>
      <c r="T860" s="10"/>
      <c r="U860" s="10"/>
      <c r="V860" s="10"/>
      <c r="W860" s="12">
        <f t="shared" si="183"/>
        <v>0</v>
      </c>
      <c r="Y860" s="10">
        <v>24</v>
      </c>
      <c r="Z860" s="30"/>
      <c r="AA860" s="31"/>
      <c r="AB860" s="47"/>
      <c r="AC860" s="31"/>
      <c r="AD860" s="31"/>
      <c r="AE860" s="32">
        <f t="shared" si="189"/>
        <v>0</v>
      </c>
      <c r="AF860" s="10"/>
      <c r="AG860" s="10"/>
      <c r="AH860" s="10"/>
      <c r="AI860" s="12">
        <f t="shared" si="185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11" t="s">
        <v>28</v>
      </c>
      <c r="D861" s="32"/>
      <c r="E861" s="32"/>
      <c r="F861" s="32"/>
      <c r="G861" s="32">
        <f t="shared" si="180"/>
        <v>0</v>
      </c>
      <c r="H861" s="10"/>
      <c r="I861" s="10"/>
      <c r="J861" s="10"/>
      <c r="K861" s="12">
        <f t="shared" si="181"/>
        <v>0</v>
      </c>
      <c r="M861" s="10">
        <v>25</v>
      </c>
      <c r="N861" s="30"/>
      <c r="O861" s="31"/>
      <c r="P861" s="47"/>
      <c r="Q861" s="31"/>
      <c r="R861" s="31"/>
      <c r="S861" s="32">
        <f t="shared" si="182"/>
        <v>0</v>
      </c>
      <c r="T861" s="10"/>
      <c r="U861" s="10"/>
      <c r="V861" s="10"/>
      <c r="W861" s="12">
        <f t="shared" si="183"/>
        <v>0</v>
      </c>
      <c r="Y861" s="10">
        <v>25</v>
      </c>
      <c r="Z861" s="30"/>
      <c r="AA861" s="31"/>
      <c r="AB861" s="47"/>
      <c r="AC861" s="31"/>
      <c r="AD861" s="31"/>
      <c r="AE861" s="32">
        <f t="shared" si="189"/>
        <v>0</v>
      </c>
      <c r="AF861" s="10"/>
      <c r="AG861" s="10"/>
      <c r="AH861" s="10"/>
      <c r="AI861" s="12">
        <f t="shared" si="185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180"/>
        <v>0</v>
      </c>
      <c r="H862" s="10"/>
      <c r="I862" s="10"/>
      <c r="J862" s="10"/>
      <c r="K862" s="12">
        <f t="shared" si="181"/>
        <v>0</v>
      </c>
      <c r="M862" s="10">
        <v>26</v>
      </c>
      <c r="N862" s="30"/>
      <c r="P862" s="47"/>
      <c r="Q862" s="31"/>
      <c r="R862" s="31"/>
      <c r="S862" s="32">
        <f t="shared" si="182"/>
        <v>0</v>
      </c>
      <c r="T862" s="10"/>
      <c r="U862" s="10"/>
      <c r="V862" s="10"/>
      <c r="W862" s="12">
        <f t="shared" si="183"/>
        <v>0</v>
      </c>
      <c r="Y862" s="10">
        <v>26</v>
      </c>
      <c r="Z862" s="30"/>
      <c r="AA862" s="31"/>
      <c r="AB862" s="47"/>
      <c r="AC862" s="31"/>
      <c r="AD862" s="31"/>
      <c r="AE862" s="32">
        <f t="shared" si="189"/>
        <v>0</v>
      </c>
      <c r="AF862" s="10"/>
      <c r="AG862" s="10"/>
      <c r="AH862" s="10"/>
      <c r="AI862" s="12">
        <f t="shared" si="185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180"/>
        <v>0</v>
      </c>
      <c r="H863" s="10"/>
      <c r="I863" s="10"/>
      <c r="J863" s="10"/>
      <c r="K863" s="12">
        <f t="shared" si="181"/>
        <v>0</v>
      </c>
      <c r="M863" s="10">
        <v>27</v>
      </c>
      <c r="N863" s="30"/>
      <c r="O863" s="31"/>
      <c r="P863" s="47"/>
      <c r="Q863" s="31"/>
      <c r="R863" s="31"/>
      <c r="S863" s="32">
        <f t="shared" si="182"/>
        <v>0</v>
      </c>
      <c r="T863" s="10"/>
      <c r="U863" s="10"/>
      <c r="V863" s="10"/>
      <c r="W863" s="12">
        <f t="shared" si="183"/>
        <v>0</v>
      </c>
      <c r="Y863" s="10">
        <v>27</v>
      </c>
      <c r="Z863" s="30"/>
      <c r="AA863" s="31"/>
      <c r="AB863" s="47"/>
      <c r="AC863" s="31"/>
      <c r="AD863" s="31"/>
      <c r="AE863" s="32">
        <f t="shared" si="189"/>
        <v>0</v>
      </c>
      <c r="AF863" s="10"/>
      <c r="AG863" s="10"/>
      <c r="AH863" s="10"/>
      <c r="AI863" s="12">
        <f t="shared" si="185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180"/>
        <v>0</v>
      </c>
      <c r="H864" s="10"/>
      <c r="I864" s="10"/>
      <c r="J864" s="10"/>
      <c r="K864" s="12">
        <f t="shared" si="181"/>
        <v>0</v>
      </c>
      <c r="M864" s="10">
        <v>28</v>
      </c>
      <c r="N864" s="30"/>
      <c r="O864" s="31"/>
      <c r="P864" s="47"/>
      <c r="Q864" s="31"/>
      <c r="R864" s="31"/>
      <c r="S864" s="32">
        <f t="shared" si="182"/>
        <v>0</v>
      </c>
      <c r="T864" s="10"/>
      <c r="U864" s="10"/>
      <c r="V864" s="10"/>
      <c r="W864" s="12">
        <f t="shared" si="183"/>
        <v>0</v>
      </c>
      <c r="Y864" s="10">
        <v>28</v>
      </c>
      <c r="Z864" s="30"/>
      <c r="AA864" s="31"/>
      <c r="AB864" s="47"/>
      <c r="AC864" s="31"/>
      <c r="AD864" s="31"/>
      <c r="AE864" s="32">
        <f t="shared" si="189"/>
        <v>0</v>
      </c>
      <c r="AF864" s="10"/>
      <c r="AG864" s="10"/>
      <c r="AH864" s="10"/>
      <c r="AI864" s="12">
        <f t="shared" si="185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180"/>
        <v>0</v>
      </c>
      <c r="H865" s="10"/>
      <c r="I865" s="10"/>
      <c r="J865" s="10"/>
      <c r="K865" s="12">
        <f t="shared" si="181"/>
        <v>0</v>
      </c>
      <c r="M865" s="10">
        <v>29</v>
      </c>
      <c r="N865" s="30"/>
      <c r="O865" s="31"/>
      <c r="P865" s="47"/>
      <c r="Q865" s="31"/>
      <c r="R865" s="31"/>
      <c r="S865" s="32">
        <f t="shared" si="182"/>
        <v>0</v>
      </c>
      <c r="T865" s="10"/>
      <c r="U865" s="10"/>
      <c r="V865" s="10"/>
      <c r="W865" s="12">
        <f t="shared" si="183"/>
        <v>0</v>
      </c>
      <c r="Y865" s="10">
        <v>29</v>
      </c>
      <c r="Z865" s="30"/>
      <c r="AA865" s="31"/>
      <c r="AB865" s="47"/>
      <c r="AC865" s="31"/>
      <c r="AD865" s="31"/>
      <c r="AE865" s="32">
        <f t="shared" si="189"/>
        <v>0</v>
      </c>
      <c r="AF865" s="10"/>
      <c r="AG865" s="10"/>
      <c r="AH865" s="10"/>
      <c r="AI865" s="12">
        <f t="shared" si="185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11"/>
      <c r="D866" s="32"/>
      <c r="E866" s="32"/>
      <c r="F866" s="32"/>
      <c r="G866" s="32">
        <f t="shared" si="180"/>
        <v>0</v>
      </c>
      <c r="H866" s="10"/>
      <c r="I866" s="10"/>
      <c r="J866" s="10"/>
      <c r="K866" s="12">
        <f t="shared" si="181"/>
        <v>0</v>
      </c>
      <c r="M866" s="10">
        <v>30</v>
      </c>
      <c r="N866" s="30"/>
      <c r="P866" s="47"/>
      <c r="Q866" s="31"/>
      <c r="R866" s="31"/>
      <c r="S866" s="32">
        <f t="shared" si="182"/>
        <v>0</v>
      </c>
      <c r="T866" s="10"/>
      <c r="U866" s="10"/>
      <c r="V866" s="10"/>
      <c r="W866" s="12">
        <f t="shared" si="183"/>
        <v>0</v>
      </c>
      <c r="Y866" s="10">
        <v>30</v>
      </c>
      <c r="Z866" s="30"/>
      <c r="AA866" s="31"/>
      <c r="AB866" s="47"/>
      <c r="AC866" s="31"/>
      <c r="AD866" s="31"/>
      <c r="AE866" s="32">
        <f t="shared" si="189"/>
        <v>0</v>
      </c>
      <c r="AF866" s="10"/>
      <c r="AG866" s="10"/>
      <c r="AH866" s="10"/>
      <c r="AI866" s="12">
        <f t="shared" si="185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11"/>
      <c r="D867" s="32"/>
      <c r="E867" s="32"/>
      <c r="F867" s="32"/>
      <c r="G867" s="32">
        <f t="shared" si="180"/>
        <v>0</v>
      </c>
      <c r="H867" s="10"/>
      <c r="I867" s="10"/>
      <c r="J867" s="10"/>
      <c r="K867" s="12">
        <f t="shared" si="181"/>
        <v>0</v>
      </c>
      <c r="M867" s="10">
        <v>31</v>
      </c>
      <c r="N867" s="30"/>
      <c r="O867" s="31"/>
      <c r="P867" s="47"/>
      <c r="Q867" s="31"/>
      <c r="R867" s="31"/>
      <c r="S867" s="32">
        <f t="shared" si="182"/>
        <v>0</v>
      </c>
      <c r="T867" s="10"/>
      <c r="U867" s="10"/>
      <c r="V867" s="10"/>
      <c r="W867" s="12">
        <f t="shared" si="183"/>
        <v>0</v>
      </c>
      <c r="Y867" s="10">
        <v>31</v>
      </c>
      <c r="Z867" s="30"/>
      <c r="AA867" s="31"/>
      <c r="AB867" s="47"/>
      <c r="AC867" s="31"/>
      <c r="AD867" s="31"/>
      <c r="AE867" s="32">
        <f t="shared" si="189"/>
        <v>0</v>
      </c>
      <c r="AF867" s="10"/>
      <c r="AG867" s="10"/>
      <c r="AH867" s="10"/>
      <c r="AI867" s="12">
        <f t="shared" si="185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11"/>
      <c r="D868" s="32"/>
      <c r="E868" s="32"/>
      <c r="F868" s="32"/>
      <c r="G868" s="32">
        <f t="shared" si="180"/>
        <v>0</v>
      </c>
      <c r="H868" s="10"/>
      <c r="I868" s="10"/>
      <c r="J868" s="10"/>
      <c r="K868" s="12">
        <f t="shared" si="181"/>
        <v>0</v>
      </c>
      <c r="M868" s="10">
        <v>32</v>
      </c>
      <c r="N868" s="30"/>
      <c r="O868" s="31"/>
      <c r="P868" s="47"/>
      <c r="Q868" s="31"/>
      <c r="R868" s="31"/>
      <c r="S868" s="32">
        <f t="shared" si="182"/>
        <v>0</v>
      </c>
      <c r="T868" s="10"/>
      <c r="U868" s="10"/>
      <c r="V868" s="10"/>
      <c r="W868" s="12">
        <f t="shared" si="183"/>
        <v>0</v>
      </c>
      <c r="Y868" s="10">
        <v>32</v>
      </c>
      <c r="Z868" s="30"/>
      <c r="AA868" s="31"/>
      <c r="AB868" s="47"/>
      <c r="AC868" s="31"/>
      <c r="AD868" s="31"/>
      <c r="AE868" s="32">
        <f t="shared" si="189"/>
        <v>0</v>
      </c>
      <c r="AF868" s="10"/>
      <c r="AG868" s="10"/>
      <c r="AH868" s="10"/>
      <c r="AI868" s="12">
        <f t="shared" si="185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11"/>
      <c r="D869" s="32"/>
      <c r="E869" s="32"/>
      <c r="F869" s="32"/>
      <c r="G869" s="32">
        <f t="shared" si="180"/>
        <v>0</v>
      </c>
      <c r="H869" s="10"/>
      <c r="I869" s="10"/>
      <c r="J869" s="10"/>
      <c r="K869" s="12">
        <f t="shared" si="181"/>
        <v>0</v>
      </c>
      <c r="M869" s="10">
        <v>33</v>
      </c>
      <c r="N869" s="30"/>
      <c r="O869" s="31"/>
      <c r="P869" s="47"/>
      <c r="Q869" s="31"/>
      <c r="R869" s="31"/>
      <c r="S869" s="32">
        <f t="shared" si="182"/>
        <v>0</v>
      </c>
      <c r="T869" s="10"/>
      <c r="U869" s="10"/>
      <c r="V869" s="10"/>
      <c r="W869" s="12">
        <f t="shared" si="183"/>
        <v>0</v>
      </c>
      <c r="Y869" s="10">
        <v>33</v>
      </c>
      <c r="Z869" s="30"/>
      <c r="AA869" s="31"/>
      <c r="AB869" s="47"/>
      <c r="AC869" s="31"/>
      <c r="AD869" s="31"/>
      <c r="AE869" s="32">
        <f t="shared" si="189"/>
        <v>0</v>
      </c>
      <c r="AF869" s="10"/>
      <c r="AG869" s="10"/>
      <c r="AH869" s="10"/>
      <c r="AI869" s="12">
        <f t="shared" si="185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11"/>
      <c r="D870" s="32"/>
      <c r="E870" s="32"/>
      <c r="F870" s="32"/>
      <c r="G870" s="32">
        <f t="shared" si="180"/>
        <v>0</v>
      </c>
      <c r="H870" s="10"/>
      <c r="I870" s="10"/>
      <c r="J870" s="10"/>
      <c r="K870" s="12">
        <f t="shared" si="181"/>
        <v>0</v>
      </c>
      <c r="M870" s="10">
        <v>34</v>
      </c>
      <c r="N870" s="30"/>
      <c r="O870" s="31"/>
      <c r="P870" s="47"/>
      <c r="Q870" s="31"/>
      <c r="R870" s="31"/>
      <c r="S870" s="32">
        <f t="shared" si="182"/>
        <v>0</v>
      </c>
      <c r="T870" s="10"/>
      <c r="U870" s="10"/>
      <c r="V870" s="10"/>
      <c r="W870" s="12">
        <f t="shared" si="183"/>
        <v>0</v>
      </c>
      <c r="Y870" s="10">
        <v>34</v>
      </c>
      <c r="Z870" s="30"/>
      <c r="AA870" s="31"/>
      <c r="AB870" s="47"/>
      <c r="AC870" s="31"/>
      <c r="AD870" s="31"/>
      <c r="AE870" s="32">
        <f t="shared" si="189"/>
        <v>0</v>
      </c>
      <c r="AF870" s="10"/>
      <c r="AG870" s="10"/>
      <c r="AH870" s="10"/>
      <c r="AI870" s="12">
        <f t="shared" si="185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1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182"/>
        <v>0</v>
      </c>
      <c r="T871" s="10"/>
      <c r="U871" s="10"/>
      <c r="V871" s="10"/>
      <c r="W871" s="12">
        <f t="shared" si="183"/>
        <v>0</v>
      </c>
      <c r="Y871" s="10">
        <v>35</v>
      </c>
      <c r="Z871" s="30"/>
      <c r="AA871" s="31"/>
      <c r="AB871" s="47"/>
      <c r="AC871" s="31"/>
      <c r="AD871" s="31"/>
      <c r="AE871" s="32">
        <f t="shared" si="189"/>
        <v>0</v>
      </c>
      <c r="AF871" s="10"/>
      <c r="AG871" s="10"/>
      <c r="AH871" s="10"/>
      <c r="AI871" s="12">
        <f t="shared" si="185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1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182"/>
        <v>0</v>
      </c>
      <c r="T872" s="10"/>
      <c r="U872" s="10"/>
      <c r="V872" s="10"/>
      <c r="W872" s="12">
        <f t="shared" si="183"/>
        <v>0</v>
      </c>
      <c r="Y872" s="10">
        <v>36</v>
      </c>
      <c r="Z872" s="30"/>
      <c r="AA872" s="31"/>
      <c r="AB872" s="47"/>
      <c r="AC872" s="31"/>
      <c r="AD872" s="31"/>
      <c r="AE872" s="32">
        <f t="shared" si="189"/>
        <v>0</v>
      </c>
      <c r="AF872" s="10"/>
      <c r="AG872" s="10"/>
      <c r="AH872" s="10"/>
      <c r="AI872" s="12">
        <f t="shared" si="185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1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182"/>
        <v>0</v>
      </c>
      <c r="T873" s="10"/>
      <c r="U873" s="10"/>
      <c r="V873" s="10"/>
      <c r="W873" s="12">
        <f t="shared" si="183"/>
        <v>0</v>
      </c>
      <c r="Y873" s="10">
        <v>37</v>
      </c>
      <c r="Z873" s="30"/>
      <c r="AA873" s="31"/>
      <c r="AB873" s="47"/>
      <c r="AC873" s="31"/>
      <c r="AD873" s="31"/>
      <c r="AE873" s="32">
        <f t="shared" si="189"/>
        <v>0</v>
      </c>
      <c r="AF873" s="10"/>
      <c r="AG873" s="10"/>
      <c r="AH873" s="10"/>
      <c r="AI873" s="12">
        <f t="shared" si="185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182"/>
        <v>0</v>
      </c>
      <c r="T874" s="10"/>
      <c r="U874" s="10"/>
      <c r="V874" s="10"/>
      <c r="W874" s="12">
        <f t="shared" si="183"/>
        <v>0</v>
      </c>
      <c r="Y874" s="10">
        <v>38</v>
      </c>
      <c r="Z874" s="30"/>
      <c r="AA874" s="31"/>
      <c r="AB874" s="47"/>
      <c r="AC874" s="31"/>
      <c r="AD874" s="31"/>
      <c r="AE874" s="32">
        <f t="shared" si="189"/>
        <v>0</v>
      </c>
      <c r="AF874" s="10"/>
      <c r="AG874" s="10"/>
      <c r="AH874" s="10"/>
      <c r="AI874" s="12">
        <f t="shared" si="185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182"/>
        <v>0</v>
      </c>
      <c r="T875" s="10"/>
      <c r="U875" s="10"/>
      <c r="V875" s="10"/>
      <c r="W875" s="12">
        <f t="shared" si="183"/>
        <v>0</v>
      </c>
      <c r="Y875" s="10">
        <v>39</v>
      </c>
      <c r="Z875" s="30"/>
      <c r="AA875" s="31"/>
      <c r="AB875" s="47"/>
      <c r="AC875" s="31"/>
      <c r="AD875" s="31"/>
      <c r="AE875" s="32">
        <f t="shared" si="189"/>
        <v>0</v>
      </c>
      <c r="AF875" s="10"/>
      <c r="AG875" s="10"/>
      <c r="AH875" s="10"/>
      <c r="AI875" s="12">
        <f t="shared" si="185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183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185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190">SUM(D877:E877)</f>
        <v>0</v>
      </c>
      <c r="H877" s="10"/>
      <c r="I877" s="10"/>
      <c r="J877" s="10"/>
      <c r="K877" s="12">
        <f t="shared" ref="K877" si="191">SUM(G877:J877)</f>
        <v>0</v>
      </c>
      <c r="M877" s="10"/>
      <c r="N877" s="30"/>
      <c r="O877" s="31"/>
      <c r="P877" s="47"/>
      <c r="Q877" s="31"/>
      <c r="R877" s="31"/>
      <c r="S877" s="32">
        <f t="shared" ref="S877" si="192">SUM(P877:Q877)</f>
        <v>0</v>
      </c>
      <c r="T877" s="10"/>
      <c r="U877" s="10"/>
      <c r="V877" s="10"/>
      <c r="W877" s="12">
        <f t="shared" si="183"/>
        <v>0</v>
      </c>
      <c r="Y877" s="10"/>
      <c r="Z877" s="30"/>
      <c r="AA877" s="31"/>
      <c r="AB877" s="47"/>
      <c r="AC877" s="31"/>
      <c r="AD877" s="31"/>
      <c r="AE877" s="32">
        <f t="shared" ref="AE877" si="193">SUM(AB877:AC877)</f>
        <v>0</v>
      </c>
      <c r="AF877" s="10"/>
      <c r="AG877" s="10"/>
      <c r="AH877" s="10"/>
      <c r="AI877" s="12">
        <f t="shared" si="185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183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185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142002</v>
      </c>
      <c r="E880" s="38">
        <f t="shared" ref="E880:F880" si="194">SUM(E837:E877)</f>
        <v>0</v>
      </c>
      <c r="F880" s="38">
        <f t="shared" si="194"/>
        <v>0</v>
      </c>
      <c r="G880" s="38">
        <f>SUM(G837:G879)</f>
        <v>142002</v>
      </c>
      <c r="H880" s="4"/>
      <c r="I880" s="39">
        <f>SUM(I837:I879)</f>
        <v>276</v>
      </c>
      <c r="J880" s="39">
        <f>SUM(J837:J879)</f>
        <v>0</v>
      </c>
      <c r="K880" s="40">
        <f>SUM(K837:K879)</f>
        <v>142278</v>
      </c>
      <c r="N880" s="57"/>
      <c r="O880" s="57"/>
      <c r="P880" s="38">
        <f>SUM(P837:P879)</f>
        <v>160244.5</v>
      </c>
      <c r="Q880" s="38">
        <f>SUM(Q837:Q861)</f>
        <v>-896</v>
      </c>
      <c r="R880" s="38">
        <f>SUM(R837:R861)</f>
        <v>0</v>
      </c>
      <c r="S880" s="38">
        <f>SUM(S837:S879)</f>
        <v>159348.5</v>
      </c>
      <c r="T880" s="4"/>
      <c r="U880" s="41">
        <f>SUM(U837:U879)</f>
        <v>327</v>
      </c>
      <c r="V880" s="41">
        <f>SUM(V837:V861)</f>
        <v>0</v>
      </c>
      <c r="W880" s="42">
        <f>SUM(W837:W879)</f>
        <v>159675.5</v>
      </c>
      <c r="Z880" s="57"/>
      <c r="AA880" s="57"/>
      <c r="AB880" s="38">
        <f>SUM(AB837:AB879)</f>
        <v>172940.5</v>
      </c>
      <c r="AC880" s="38">
        <f>SUM(AC837:AC861)</f>
        <v>-642</v>
      </c>
      <c r="AD880" s="38">
        <f>SUM(AD837:AD861)</f>
        <v>0</v>
      </c>
      <c r="AE880" s="38">
        <f>SUM(AE837:AE879)</f>
        <v>172298.5</v>
      </c>
      <c r="AF880" s="4"/>
      <c r="AG880" s="41">
        <f>SUM(AG837:AG879)</f>
        <v>5629.5</v>
      </c>
      <c r="AH880" s="41">
        <f>SUM(AH837:AH861)</f>
        <v>-156</v>
      </c>
      <c r="AI880" s="42">
        <f>SUM(AI837:AI879)</f>
        <v>177772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50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50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50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36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33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34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0" t="s">
        <v>18</v>
      </c>
      <c r="E890" s="120"/>
      <c r="F890" s="111"/>
      <c r="G890" s="27"/>
      <c r="I890" s="121" t="s">
        <v>19</v>
      </c>
      <c r="J890" s="122"/>
      <c r="K890" s="116" t="s">
        <v>20</v>
      </c>
      <c r="N890" s="25"/>
      <c r="O890" s="26"/>
      <c r="P890" s="120" t="s">
        <v>18</v>
      </c>
      <c r="Q890" s="120"/>
      <c r="R890" s="111"/>
      <c r="S890" s="27"/>
      <c r="U890" s="121" t="s">
        <v>19</v>
      </c>
      <c r="V890" s="122"/>
      <c r="W890" s="116" t="s">
        <v>20</v>
      </c>
      <c r="Z890" s="25"/>
      <c r="AA890" s="26"/>
      <c r="AB890" s="120" t="s">
        <v>18</v>
      </c>
      <c r="AC890" s="120"/>
      <c r="AD890" s="111"/>
      <c r="AE890" s="27"/>
      <c r="AG890" s="121" t="s">
        <v>19</v>
      </c>
      <c r="AH890" s="122"/>
      <c r="AI890" s="116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35</v>
      </c>
      <c r="G891" s="80" t="s">
        <v>25</v>
      </c>
      <c r="I891" s="29" t="s">
        <v>26</v>
      </c>
      <c r="J891" s="29" t="s">
        <v>27</v>
      </c>
      <c r="K891" s="117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35</v>
      </c>
      <c r="S891" s="80" t="s">
        <v>25</v>
      </c>
      <c r="U891" s="29" t="s">
        <v>26</v>
      </c>
      <c r="V891" s="29" t="s">
        <v>27</v>
      </c>
      <c r="W891" s="117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35</v>
      </c>
      <c r="AE891" s="80" t="s">
        <v>25</v>
      </c>
      <c r="AG891" s="29" t="s">
        <v>26</v>
      </c>
      <c r="AH891" s="29" t="s">
        <v>27</v>
      </c>
      <c r="AI891" s="117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5098</v>
      </c>
      <c r="D892" s="32">
        <f>614</f>
        <v>614</v>
      </c>
      <c r="E892" s="32"/>
      <c r="F892" s="32"/>
      <c r="G892" s="32">
        <f t="shared" ref="G892:G936" si="195">SUM(D892:E892)</f>
        <v>614</v>
      </c>
      <c r="H892" s="12"/>
      <c r="I892" s="12"/>
      <c r="J892" s="12"/>
      <c r="K892" s="12">
        <f t="shared" ref="K892:K936" si="196">SUM(G892:J892)</f>
        <v>614</v>
      </c>
      <c r="M892" s="10">
        <v>1</v>
      </c>
      <c r="N892" s="30" t="s">
        <v>85</v>
      </c>
      <c r="O892" s="31">
        <v>6634</v>
      </c>
      <c r="P892" s="32">
        <f>626*14+596*2+152</f>
        <v>10108</v>
      </c>
      <c r="Q892" s="32"/>
      <c r="R892" s="32"/>
      <c r="S892" s="32">
        <f>SUM(P892:Q892)</f>
        <v>10108</v>
      </c>
      <c r="T892" s="12"/>
      <c r="U892" s="12"/>
      <c r="V892" s="12"/>
      <c r="W892" s="12">
        <f>SUM(S892:V892)</f>
        <v>10108</v>
      </c>
      <c r="Y892" s="10">
        <v>1</v>
      </c>
      <c r="Z892" s="30" t="s">
        <v>85</v>
      </c>
      <c r="AA892" s="31">
        <v>6400</v>
      </c>
      <c r="AB892" s="32">
        <f>6260+2980</f>
        <v>9240</v>
      </c>
      <c r="AC892" s="32"/>
      <c r="AD892" s="32"/>
      <c r="AE892" s="32">
        <f>SUM(AB892:AC892)</f>
        <v>9240</v>
      </c>
      <c r="AF892" s="12"/>
      <c r="AG892" s="12"/>
      <c r="AH892" s="12"/>
      <c r="AI892" s="12">
        <f>SUM(AE892:AH892)</f>
        <v>9240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v>6561</v>
      </c>
      <c r="D893" s="32">
        <f>31300+11920+229</f>
        <v>43449</v>
      </c>
      <c r="E893" s="32"/>
      <c r="F893" s="32"/>
      <c r="G893" s="32">
        <f t="shared" si="195"/>
        <v>43449</v>
      </c>
      <c r="H893" s="12"/>
      <c r="I893" s="12"/>
      <c r="J893" s="12"/>
      <c r="K893" s="12">
        <f t="shared" si="196"/>
        <v>43449</v>
      </c>
      <c r="M893" s="10">
        <v>2</v>
      </c>
      <c r="N893" s="30" t="s">
        <v>85</v>
      </c>
      <c r="O893" s="31">
        <f>O892+1</f>
        <v>6635</v>
      </c>
      <c r="P893" s="32">
        <f>1878+28.5</f>
        <v>1906.5</v>
      </c>
      <c r="Q893" s="32"/>
      <c r="R893" s="32"/>
      <c r="S893" s="32">
        <f t="shared" ref="S893:S936" si="197">SUM(P893:Q893)</f>
        <v>1906.5</v>
      </c>
      <c r="T893" s="12"/>
      <c r="U893" s="12"/>
      <c r="V893" s="12"/>
      <c r="W893" s="12">
        <f t="shared" ref="W893:W936" si="198">SUM(S893:V893)</f>
        <v>1906.5</v>
      </c>
      <c r="Y893" s="10">
        <v>2</v>
      </c>
      <c r="Z893" s="30" t="s">
        <v>85</v>
      </c>
      <c r="AA893" s="31">
        <v>6701</v>
      </c>
      <c r="AB893" s="32">
        <f>31300+458</f>
        <v>31758</v>
      </c>
      <c r="AC893" s="32">
        <v>-312</v>
      </c>
      <c r="AD893" s="32"/>
      <c r="AE893" s="32">
        <f t="shared" ref="AE893:AE909" si="199">SUM(AB893:AC893)</f>
        <v>31446</v>
      </c>
      <c r="AF893" s="12"/>
      <c r="AG893" s="12">
        <v>78</v>
      </c>
      <c r="AH893" s="12">
        <f>-1332+-420</f>
        <v>-1752</v>
      </c>
      <c r="AI893" s="12">
        <f t="shared" ref="AI893:AI936" si="200">SUM(AE893:AH893)</f>
        <v>29772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15" si="201">C893+1</f>
        <v>6562</v>
      </c>
      <c r="D894" s="33">
        <f>1878+596+38</f>
        <v>2512</v>
      </c>
      <c r="E894" s="33"/>
      <c r="F894" s="33"/>
      <c r="G894" s="33">
        <f t="shared" si="195"/>
        <v>2512</v>
      </c>
      <c r="H894" s="34"/>
      <c r="I894" s="34"/>
      <c r="J894" s="34"/>
      <c r="K894" s="34">
        <f t="shared" si="196"/>
        <v>2512</v>
      </c>
      <c r="M894" s="10">
        <v>3</v>
      </c>
      <c r="N894" s="30" t="s">
        <v>85</v>
      </c>
      <c r="O894" s="31">
        <f t="shared" ref="O894:O906" si="202">O893+1</f>
        <v>6636</v>
      </c>
      <c r="P894" s="32">
        <f>3130+47.5</f>
        <v>3177.5</v>
      </c>
      <c r="Q894" s="32"/>
      <c r="R894" s="32"/>
      <c r="S894" s="32">
        <f t="shared" si="197"/>
        <v>3177.5</v>
      </c>
      <c r="T894" s="12"/>
      <c r="U894" s="12">
        <v>18</v>
      </c>
      <c r="V894" s="12"/>
      <c r="W894" s="12">
        <f t="shared" si="198"/>
        <v>3195.5</v>
      </c>
      <c r="Y894" s="10">
        <v>3</v>
      </c>
      <c r="Z894" s="30" t="s">
        <v>85</v>
      </c>
      <c r="AA894" s="31">
        <f t="shared" ref="AA894:AA902" si="203">AA893+1</f>
        <v>6702</v>
      </c>
      <c r="AB894" s="33">
        <f>5008+1228+596+76</f>
        <v>6908</v>
      </c>
      <c r="AC894" s="33"/>
      <c r="AD894" s="32"/>
      <c r="AE894" s="32">
        <f t="shared" si="199"/>
        <v>6908</v>
      </c>
      <c r="AF894" s="12"/>
      <c r="AG894" s="12"/>
      <c r="AH894" s="12"/>
      <c r="AI894" s="12">
        <f t="shared" si="200"/>
        <v>6908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01"/>
        <v>6563</v>
      </c>
      <c r="D895" s="32">
        <f>1878+28</f>
        <v>1906</v>
      </c>
      <c r="E895" s="32"/>
      <c r="F895" s="32"/>
      <c r="G895" s="32">
        <f t="shared" si="195"/>
        <v>1906</v>
      </c>
      <c r="H895" s="12"/>
      <c r="I895" s="12"/>
      <c r="J895" s="12"/>
      <c r="K895" s="12">
        <f t="shared" si="196"/>
        <v>1906</v>
      </c>
      <c r="M895" s="10">
        <v>4</v>
      </c>
      <c r="N895" s="30" t="s">
        <v>85</v>
      </c>
      <c r="O895" s="31">
        <f t="shared" si="202"/>
        <v>6637</v>
      </c>
      <c r="P895" s="32">
        <f>5008+76</f>
        <v>5084</v>
      </c>
      <c r="Q895" s="32"/>
      <c r="R895" s="32"/>
      <c r="S895" s="32">
        <f t="shared" si="197"/>
        <v>5084</v>
      </c>
      <c r="T895" s="12"/>
      <c r="U895" s="12">
        <v>18</v>
      </c>
      <c r="V895" s="12"/>
      <c r="W895" s="12">
        <f t="shared" si="198"/>
        <v>5102</v>
      </c>
      <c r="Y895" s="10">
        <v>4</v>
      </c>
      <c r="Z895" s="30" t="s">
        <v>85</v>
      </c>
      <c r="AA895" s="31">
        <f t="shared" si="203"/>
        <v>6703</v>
      </c>
      <c r="AB895" s="32">
        <f>3756+614+1192+76</f>
        <v>5638</v>
      </c>
      <c r="AC895" s="32"/>
      <c r="AD895" s="32"/>
      <c r="AE895" s="32">
        <f t="shared" si="199"/>
        <v>5638</v>
      </c>
      <c r="AF895" s="12"/>
      <c r="AH895" s="12"/>
      <c r="AI895" s="12">
        <f t="shared" si="200"/>
        <v>5638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01"/>
        <v>6564</v>
      </c>
      <c r="D896" s="32">
        <f>3756+57</f>
        <v>3813</v>
      </c>
      <c r="E896" s="32"/>
      <c r="F896" s="32"/>
      <c r="G896" s="32">
        <f t="shared" si="195"/>
        <v>3813</v>
      </c>
      <c r="H896" s="12"/>
      <c r="I896" s="12"/>
      <c r="J896" s="12"/>
      <c r="K896" s="12">
        <f t="shared" si="196"/>
        <v>3813</v>
      </c>
      <c r="M896" s="10">
        <v>5</v>
      </c>
      <c r="N896" s="30" t="s">
        <v>85</v>
      </c>
      <c r="O896" s="31">
        <f t="shared" si="202"/>
        <v>6638</v>
      </c>
      <c r="P896" s="32">
        <f>5008+76</f>
        <v>5084</v>
      </c>
      <c r="Q896" s="32"/>
      <c r="R896" s="32"/>
      <c r="S896" s="32">
        <f t="shared" si="197"/>
        <v>5084</v>
      </c>
      <c r="T896" s="12"/>
      <c r="U896" s="12">
        <f>9.5+10.5</f>
        <v>20</v>
      </c>
      <c r="V896" s="12"/>
      <c r="W896" s="12">
        <f t="shared" si="198"/>
        <v>5104</v>
      </c>
      <c r="Y896" s="10">
        <v>5</v>
      </c>
      <c r="Z896" s="30" t="s">
        <v>85</v>
      </c>
      <c r="AA896" s="31">
        <f t="shared" si="203"/>
        <v>6704</v>
      </c>
      <c r="AB896" s="32">
        <f>626*9+596+86</f>
        <v>6316</v>
      </c>
      <c r="AC896" s="32"/>
      <c r="AD896" s="32"/>
      <c r="AE896" s="32">
        <f t="shared" si="199"/>
        <v>6316</v>
      </c>
      <c r="AF896" s="12"/>
      <c r="AG896" s="12"/>
      <c r="AH896" s="12"/>
      <c r="AI896" s="12">
        <f t="shared" si="200"/>
        <v>6316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01"/>
        <v>6565</v>
      </c>
      <c r="D897" s="32">
        <f>19406+229</f>
        <v>19635</v>
      </c>
      <c r="E897" s="32"/>
      <c r="F897" s="32"/>
      <c r="G897" s="32">
        <f t="shared" si="195"/>
        <v>19635</v>
      </c>
      <c r="H897" s="12"/>
      <c r="I897" s="12"/>
      <c r="J897" s="12"/>
      <c r="K897" s="12">
        <f t="shared" si="196"/>
        <v>19635</v>
      </c>
      <c r="M897" s="10">
        <v>6</v>
      </c>
      <c r="N897" s="30" t="s">
        <v>85</v>
      </c>
      <c r="O897" s="31">
        <f t="shared" si="202"/>
        <v>6639</v>
      </c>
      <c r="P897" s="32">
        <f>6260+95</f>
        <v>6355</v>
      </c>
      <c r="Q897" s="32"/>
      <c r="R897" s="32"/>
      <c r="S897" s="32">
        <f t="shared" si="197"/>
        <v>6355</v>
      </c>
      <c r="T897" s="12"/>
      <c r="U897" s="12"/>
      <c r="V897" s="10"/>
      <c r="W897" s="12">
        <f t="shared" si="198"/>
        <v>6355</v>
      </c>
      <c r="Y897" s="10">
        <v>6</v>
      </c>
      <c r="Z897" s="30" t="s">
        <v>85</v>
      </c>
      <c r="AA897" s="31">
        <f t="shared" si="203"/>
        <v>6705</v>
      </c>
      <c r="AB897" s="32">
        <f>15650+1826+2980+852+1664+458</f>
        <v>23430</v>
      </c>
      <c r="AC897" s="32"/>
      <c r="AD897" s="32"/>
      <c r="AE897" s="32">
        <f t="shared" si="199"/>
        <v>23430</v>
      </c>
      <c r="AF897" s="12"/>
      <c r="AG897" s="12">
        <v>68</v>
      </c>
      <c r="AH897" s="10"/>
      <c r="AI897" s="12">
        <f t="shared" si="200"/>
        <v>23498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01"/>
        <v>6566</v>
      </c>
      <c r="D898" s="32">
        <f>6260+1192</f>
        <v>7452</v>
      </c>
      <c r="E898" s="32"/>
      <c r="F898" s="32"/>
      <c r="G898" s="32">
        <f t="shared" si="195"/>
        <v>7452</v>
      </c>
      <c r="H898" s="12"/>
      <c r="I898" s="12"/>
      <c r="J898" s="12"/>
      <c r="K898" s="12">
        <f t="shared" si="196"/>
        <v>7452</v>
      </c>
      <c r="M898" s="10">
        <v>7</v>
      </c>
      <c r="N898" s="30" t="s">
        <v>85</v>
      </c>
      <c r="O898" s="31">
        <f t="shared" si="202"/>
        <v>6640</v>
      </c>
      <c r="P898" s="32">
        <f>614+596+9.5</f>
        <v>1219.5</v>
      </c>
      <c r="Q898" s="32"/>
      <c r="R898" s="32"/>
      <c r="S898" s="32">
        <f t="shared" si="197"/>
        <v>1219.5</v>
      </c>
      <c r="T898" s="12"/>
      <c r="U898" s="12"/>
      <c r="V898" s="12"/>
      <c r="W898" s="12">
        <f t="shared" si="198"/>
        <v>1219.5</v>
      </c>
      <c r="Y898" s="10">
        <v>7</v>
      </c>
      <c r="Z898" s="30" t="s">
        <v>85</v>
      </c>
      <c r="AA898" s="31">
        <f t="shared" si="203"/>
        <v>6706</v>
      </c>
      <c r="AB898" s="32">
        <f>62600+3370+916</f>
        <v>66886</v>
      </c>
      <c r="AC898" s="32"/>
      <c r="AD898" s="32"/>
      <c r="AE898" s="32">
        <f t="shared" si="199"/>
        <v>66886</v>
      </c>
      <c r="AF898" s="12"/>
      <c r="AG898" s="58"/>
      <c r="AH898" s="12">
        <v>-7770</v>
      </c>
      <c r="AI898" s="12">
        <f t="shared" si="200"/>
        <v>59116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01"/>
        <v>6567</v>
      </c>
      <c r="D899" s="32">
        <f>626*9+674</f>
        <v>6308</v>
      </c>
      <c r="E899" s="32"/>
      <c r="F899" s="32"/>
      <c r="G899" s="32">
        <f t="shared" si="195"/>
        <v>6308</v>
      </c>
      <c r="H899" s="12"/>
      <c r="I899" s="12"/>
      <c r="J899" s="12"/>
      <c r="K899" s="12">
        <f t="shared" si="196"/>
        <v>6308</v>
      </c>
      <c r="M899" s="10">
        <v>8</v>
      </c>
      <c r="N899" s="30" t="s">
        <v>85</v>
      </c>
      <c r="O899" s="31">
        <f t="shared" si="202"/>
        <v>6641</v>
      </c>
      <c r="P899" s="32">
        <f>1252+596+28.5</f>
        <v>1876.5</v>
      </c>
      <c r="Q899" s="32"/>
      <c r="R899" s="32"/>
      <c r="S899" s="32">
        <f t="shared" si="197"/>
        <v>1876.5</v>
      </c>
      <c r="T899" s="12"/>
      <c r="U899" s="12"/>
      <c r="V899" s="12"/>
      <c r="W899" s="12">
        <f t="shared" si="198"/>
        <v>1876.5</v>
      </c>
      <c r="Y899" s="10">
        <v>8</v>
      </c>
      <c r="Z899" s="30" t="s">
        <v>85</v>
      </c>
      <c r="AA899" s="31">
        <f t="shared" si="203"/>
        <v>6707</v>
      </c>
      <c r="AB899" s="32">
        <v>3756</v>
      </c>
      <c r="AC899" s="32"/>
      <c r="AE899" s="32">
        <f t="shared" si="199"/>
        <v>3756</v>
      </c>
      <c r="AF899" s="12"/>
      <c r="AG899" s="12"/>
      <c r="AH899" s="12"/>
      <c r="AI899" s="12">
        <f t="shared" si="200"/>
        <v>3756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01"/>
        <v>6568</v>
      </c>
      <c r="D900" s="32">
        <f>2504+38</f>
        <v>2542</v>
      </c>
      <c r="E900" s="32"/>
      <c r="F900" s="32"/>
      <c r="G900" s="32">
        <f t="shared" si="195"/>
        <v>2542</v>
      </c>
      <c r="H900" s="12"/>
      <c r="I900" s="12"/>
      <c r="J900" s="12"/>
      <c r="K900" s="12">
        <f t="shared" si="196"/>
        <v>2542</v>
      </c>
      <c r="M900" s="10">
        <v>9</v>
      </c>
      <c r="N900" s="30" t="s">
        <v>85</v>
      </c>
      <c r="O900" s="31">
        <f t="shared" si="202"/>
        <v>6642</v>
      </c>
      <c r="P900" s="32">
        <f>1252+19</f>
        <v>1271</v>
      </c>
      <c r="Q900" s="32"/>
      <c r="R900" s="32"/>
      <c r="S900" s="32">
        <f t="shared" si="197"/>
        <v>1271</v>
      </c>
      <c r="T900" s="12"/>
      <c r="U900" s="12"/>
      <c r="V900" s="12"/>
      <c r="W900" s="12">
        <f t="shared" si="198"/>
        <v>1271</v>
      </c>
      <c r="Y900" s="10">
        <v>9</v>
      </c>
      <c r="Z900" s="30"/>
      <c r="AA900" s="11" t="s">
        <v>28</v>
      </c>
      <c r="AB900" s="95"/>
      <c r="AC900" s="32"/>
      <c r="AD900" s="32"/>
      <c r="AE900" s="32">
        <f t="shared" si="199"/>
        <v>0</v>
      </c>
      <c r="AF900" s="12"/>
      <c r="AH900" s="12"/>
      <c r="AI900" s="12">
        <f t="shared" si="20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01"/>
        <v>6569</v>
      </c>
      <c r="D901" s="32">
        <f>31926+913</f>
        <v>32839</v>
      </c>
      <c r="E901" s="32"/>
      <c r="F901" s="32"/>
      <c r="G901" s="32">
        <f t="shared" si="195"/>
        <v>32839</v>
      </c>
      <c r="H901" s="12"/>
      <c r="I901" s="12">
        <f>99+20</f>
        <v>119</v>
      </c>
      <c r="J901" s="12"/>
      <c r="K901" s="12">
        <f t="shared" si="196"/>
        <v>32958</v>
      </c>
      <c r="M901" s="10">
        <v>10</v>
      </c>
      <c r="N901" s="30" t="s">
        <v>85</v>
      </c>
      <c r="O901" s="31">
        <f t="shared" si="202"/>
        <v>6643</v>
      </c>
      <c r="P901" s="32">
        <f>1228+596+9.5</f>
        <v>1833.5</v>
      </c>
      <c r="Q901" s="32"/>
      <c r="R901" s="32"/>
      <c r="S901" s="32">
        <f t="shared" si="197"/>
        <v>1833.5</v>
      </c>
      <c r="T901" s="12"/>
      <c r="U901" s="12">
        <v>40.5</v>
      </c>
      <c r="V901" s="12"/>
      <c r="W901" s="12">
        <f t="shared" si="198"/>
        <v>1874</v>
      </c>
      <c r="Y901" s="10">
        <v>10</v>
      </c>
      <c r="Z901" s="30"/>
      <c r="AA901" s="31"/>
      <c r="AB901" s="32"/>
      <c r="AC901" s="32"/>
      <c r="AD901" s="32"/>
      <c r="AE901" s="32">
        <f t="shared" si="199"/>
        <v>0</v>
      </c>
      <c r="AF901" s="12"/>
      <c r="AG901" s="12"/>
      <c r="AH901" s="12"/>
      <c r="AI901" s="12">
        <f t="shared" si="20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01"/>
        <v>6570</v>
      </c>
      <c r="D902" s="32">
        <f>1252+19</f>
        <v>1271</v>
      </c>
      <c r="E902" s="32"/>
      <c r="F902" s="32"/>
      <c r="G902" s="32">
        <f t="shared" si="195"/>
        <v>1271</v>
      </c>
      <c r="H902" s="12"/>
      <c r="I902" s="12"/>
      <c r="J902" s="12"/>
      <c r="K902" s="12">
        <f t="shared" si="196"/>
        <v>1271</v>
      </c>
      <c r="M902" s="10">
        <v>11</v>
      </c>
      <c r="N902" s="30" t="s">
        <v>85</v>
      </c>
      <c r="O902" s="31">
        <f t="shared" si="202"/>
        <v>6644</v>
      </c>
      <c r="P902" s="32">
        <f>8138+596+133</f>
        <v>8867</v>
      </c>
      <c r="Q902" s="32"/>
      <c r="R902" s="32"/>
      <c r="S902" s="32">
        <f t="shared" si="197"/>
        <v>8867</v>
      </c>
      <c r="T902" s="12"/>
      <c r="U902" s="12"/>
      <c r="V902" s="12"/>
      <c r="W902" s="12">
        <f t="shared" si="198"/>
        <v>8867</v>
      </c>
      <c r="Y902" s="10">
        <v>11</v>
      </c>
      <c r="Z902" s="30"/>
      <c r="AA902" s="31"/>
      <c r="AB902" s="32"/>
      <c r="AC902" s="32"/>
      <c r="AD902" s="32"/>
      <c r="AE902" s="32">
        <f t="shared" ref="AE902:AE936" si="204">SUM(AB902:AC902)</f>
        <v>0</v>
      </c>
      <c r="AF902" s="12"/>
      <c r="AG902" s="12"/>
      <c r="AH902" s="12"/>
      <c r="AI902" s="12">
        <f t="shared" si="20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01"/>
        <v>6571</v>
      </c>
      <c r="D903" s="32">
        <f>1878+28</f>
        <v>1906</v>
      </c>
      <c r="E903" s="32"/>
      <c r="F903" s="32"/>
      <c r="G903" s="32">
        <f t="shared" si="195"/>
        <v>1906</v>
      </c>
      <c r="H903" s="12"/>
      <c r="I903" s="12"/>
      <c r="J903" s="10"/>
      <c r="K903" s="12">
        <f t="shared" si="196"/>
        <v>1906</v>
      </c>
      <c r="M903" s="10">
        <v>12</v>
      </c>
      <c r="N903" s="30" t="s">
        <v>85</v>
      </c>
      <c r="O903" s="31">
        <f t="shared" si="202"/>
        <v>6645</v>
      </c>
      <c r="P903" s="32">
        <f>4382+66.5</f>
        <v>4448.5</v>
      </c>
      <c r="Q903" s="32"/>
      <c r="R903" s="32"/>
      <c r="S903" s="32">
        <f t="shared" si="197"/>
        <v>4448.5</v>
      </c>
      <c r="T903" s="12"/>
      <c r="U903" s="12"/>
      <c r="V903" s="12">
        <v>-9</v>
      </c>
      <c r="W903" s="12">
        <f t="shared" si="198"/>
        <v>4439.5</v>
      </c>
      <c r="Y903" s="10">
        <v>12</v>
      </c>
      <c r="Z903" s="30"/>
      <c r="AB903" s="32"/>
      <c r="AC903" s="32"/>
      <c r="AD903" s="32"/>
      <c r="AE903" s="32">
        <f t="shared" si="204"/>
        <v>0</v>
      </c>
      <c r="AF903" s="12"/>
      <c r="AG903" s="12"/>
      <c r="AH903" s="12"/>
      <c r="AI903" s="12">
        <f t="shared" si="20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01"/>
        <v>6572</v>
      </c>
      <c r="D904" s="32">
        <f>2504+596+48</f>
        <v>3148</v>
      </c>
      <c r="E904" s="32"/>
      <c r="F904" s="32"/>
      <c r="G904" s="32">
        <f t="shared" si="195"/>
        <v>3148</v>
      </c>
      <c r="H904" s="12"/>
      <c r="I904" s="12"/>
      <c r="J904" s="12"/>
      <c r="K904" s="12">
        <f t="shared" si="196"/>
        <v>3148</v>
      </c>
      <c r="M904" s="10">
        <v>13</v>
      </c>
      <c r="N904" s="30" t="s">
        <v>85</v>
      </c>
      <c r="O904" s="31">
        <f t="shared" si="202"/>
        <v>6646</v>
      </c>
      <c r="P904" s="32">
        <f>626*2+9.5</f>
        <v>1261.5</v>
      </c>
      <c r="Q904" s="32"/>
      <c r="R904" s="32"/>
      <c r="S904" s="32">
        <f t="shared" si="197"/>
        <v>1261.5</v>
      </c>
      <c r="T904" s="12"/>
      <c r="U904" s="12"/>
      <c r="V904" s="12"/>
      <c r="W904" s="12">
        <f t="shared" si="198"/>
        <v>1261.5</v>
      </c>
      <c r="Y904" s="10">
        <v>13</v>
      </c>
      <c r="Z904" s="30"/>
      <c r="AA904" s="31"/>
      <c r="AB904" s="32"/>
      <c r="AC904" s="32"/>
      <c r="AD904" s="32"/>
      <c r="AE904" s="32">
        <f t="shared" si="204"/>
        <v>0</v>
      </c>
      <c r="AF904" s="12"/>
      <c r="AG904" s="12"/>
      <c r="AH904" s="12"/>
      <c r="AI904" s="12">
        <f t="shared" si="20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01"/>
        <v>6573</v>
      </c>
      <c r="D905" s="32">
        <f>1878+614+1192+48</f>
        <v>3732</v>
      </c>
      <c r="E905" s="32"/>
      <c r="F905" s="32"/>
      <c r="G905" s="32">
        <f t="shared" si="195"/>
        <v>3732</v>
      </c>
      <c r="H905" s="12"/>
      <c r="I905" s="12"/>
      <c r="J905" s="12"/>
      <c r="K905" s="12">
        <f t="shared" si="196"/>
        <v>3732</v>
      </c>
      <c r="M905" s="10">
        <v>14</v>
      </c>
      <c r="N905" s="30"/>
      <c r="O905" s="11" t="s">
        <v>28</v>
      </c>
      <c r="P905" s="32"/>
      <c r="Q905" s="32"/>
      <c r="R905" s="32"/>
      <c r="S905" s="32">
        <f t="shared" si="197"/>
        <v>0</v>
      </c>
      <c r="T905" s="12"/>
      <c r="U905" s="12"/>
      <c r="V905" s="12"/>
      <c r="W905" s="12">
        <f t="shared" si="19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04"/>
        <v>0</v>
      </c>
      <c r="AF905" s="12"/>
      <c r="AG905" s="12"/>
      <c r="AH905" s="12"/>
      <c r="AI905" s="12">
        <f t="shared" si="20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01"/>
        <v>6574</v>
      </c>
      <c r="D906" s="32">
        <f>3756</f>
        <v>3756</v>
      </c>
      <c r="E906" s="32"/>
      <c r="F906" s="32"/>
      <c r="G906" s="32">
        <f t="shared" si="195"/>
        <v>3756</v>
      </c>
      <c r="H906" s="12"/>
      <c r="I906" s="12"/>
      <c r="J906" s="12"/>
      <c r="K906" s="12">
        <f t="shared" si="196"/>
        <v>3756</v>
      </c>
      <c r="M906" s="10">
        <v>15</v>
      </c>
      <c r="N906" s="30"/>
      <c r="O906" s="31"/>
      <c r="P906" s="32"/>
      <c r="Q906" s="32"/>
      <c r="R906" s="32"/>
      <c r="S906" s="32">
        <f t="shared" si="197"/>
        <v>0</v>
      </c>
      <c r="T906" s="12"/>
      <c r="U906" s="12"/>
      <c r="V906" s="12"/>
      <c r="W906" s="12">
        <f t="shared" si="19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04"/>
        <v>0</v>
      </c>
      <c r="AF906" s="12"/>
      <c r="AG906" s="12"/>
      <c r="AH906" s="12"/>
      <c r="AI906" s="12">
        <f t="shared" si="20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11" t="s">
        <v>28</v>
      </c>
      <c r="D907" s="32"/>
      <c r="E907" s="32"/>
      <c r="F907" s="32"/>
      <c r="G907" s="32">
        <f t="shared" si="195"/>
        <v>0</v>
      </c>
      <c r="H907" s="12"/>
      <c r="I907" s="12"/>
      <c r="J907" s="12"/>
      <c r="K907" s="12">
        <f t="shared" si="196"/>
        <v>0</v>
      </c>
      <c r="M907" s="10">
        <v>16</v>
      </c>
      <c r="N907" s="30"/>
      <c r="P907" s="32"/>
      <c r="Q907" s="32"/>
      <c r="R907" s="32"/>
      <c r="S907" s="32">
        <f t="shared" si="197"/>
        <v>0</v>
      </c>
      <c r="T907" s="12"/>
      <c r="U907" s="12"/>
      <c r="V907" s="12"/>
      <c r="W907" s="12">
        <f t="shared" si="198"/>
        <v>0</v>
      </c>
      <c r="Y907" s="10">
        <v>16</v>
      </c>
      <c r="Z907" s="30"/>
      <c r="AB907" s="32"/>
      <c r="AC907" s="32"/>
      <c r="AD907" s="32"/>
      <c r="AE907" s="32">
        <f t="shared" si="204"/>
        <v>0</v>
      </c>
      <c r="AF907" s="12"/>
      <c r="AG907" s="12"/>
      <c r="AH907" s="12"/>
      <c r="AI907" s="12">
        <f t="shared" si="20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195"/>
        <v>0</v>
      </c>
      <c r="H908" s="12"/>
      <c r="I908" s="12"/>
      <c r="J908" s="12"/>
      <c r="K908" s="12">
        <f t="shared" si="196"/>
        <v>0</v>
      </c>
      <c r="M908" s="10">
        <v>17</v>
      </c>
      <c r="N908" s="30"/>
      <c r="O908" s="31"/>
      <c r="P908" s="35"/>
      <c r="Q908" s="32"/>
      <c r="R908" s="32"/>
      <c r="S908" s="32">
        <f t="shared" si="197"/>
        <v>0</v>
      </c>
      <c r="T908" s="12"/>
      <c r="U908" s="12"/>
      <c r="V908" s="12"/>
      <c r="W908" s="12">
        <f t="shared" si="19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04"/>
        <v>0</v>
      </c>
      <c r="AF908" s="12"/>
      <c r="AG908" s="12"/>
      <c r="AH908" s="12"/>
      <c r="AI908" s="12">
        <f t="shared" si="20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195"/>
        <v>0</v>
      </c>
      <c r="H909" s="12"/>
      <c r="I909" s="12"/>
      <c r="J909" s="12"/>
      <c r="K909" s="12">
        <f t="shared" si="196"/>
        <v>0</v>
      </c>
      <c r="M909" s="10">
        <v>18</v>
      </c>
      <c r="N909" s="30"/>
      <c r="O909" s="31"/>
      <c r="P909" s="32"/>
      <c r="Q909" s="32"/>
      <c r="R909" s="32"/>
      <c r="S909" s="32">
        <f t="shared" si="197"/>
        <v>0</v>
      </c>
      <c r="T909" s="12"/>
      <c r="U909" s="12"/>
      <c r="V909" s="12"/>
      <c r="W909" s="12">
        <f t="shared" si="19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04"/>
        <v>0</v>
      </c>
      <c r="AF909" s="12"/>
      <c r="AG909" s="12"/>
      <c r="AH909" s="12"/>
      <c r="AI909" s="12">
        <f t="shared" si="20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195"/>
        <v>0</v>
      </c>
      <c r="H910" s="12"/>
      <c r="I910" s="12"/>
      <c r="J910" s="12"/>
      <c r="K910" s="12">
        <f t="shared" si="196"/>
        <v>0</v>
      </c>
      <c r="M910" s="10">
        <v>19</v>
      </c>
      <c r="N910" s="30"/>
      <c r="P910" s="32"/>
      <c r="Q910" s="32"/>
      <c r="R910" s="32"/>
      <c r="S910" s="32">
        <f t="shared" si="197"/>
        <v>0</v>
      </c>
      <c r="T910" s="12"/>
      <c r="U910" s="12"/>
      <c r="V910" s="12"/>
      <c r="W910" s="12">
        <f t="shared" si="19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04"/>
        <v>0</v>
      </c>
      <c r="AF910" s="12"/>
      <c r="AG910" s="12"/>
      <c r="AH910" s="12"/>
      <c r="AI910" s="12">
        <f t="shared" si="20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31"/>
      <c r="D911" s="32"/>
      <c r="E911" s="32"/>
      <c r="F911" s="32"/>
      <c r="G911" s="32">
        <f t="shared" si="195"/>
        <v>0</v>
      </c>
      <c r="H911" s="12"/>
      <c r="I911" s="12"/>
      <c r="J911" s="12"/>
      <c r="K911" s="12">
        <f t="shared" si="196"/>
        <v>0</v>
      </c>
      <c r="M911" s="10">
        <v>20</v>
      </c>
      <c r="N911" s="30"/>
      <c r="O911" s="31"/>
      <c r="P911" s="32"/>
      <c r="Q911" s="32"/>
      <c r="R911" s="32"/>
      <c r="S911" s="32">
        <f t="shared" si="197"/>
        <v>0</v>
      </c>
      <c r="T911" s="12"/>
      <c r="U911" s="12"/>
      <c r="V911" s="12"/>
      <c r="W911" s="12">
        <f t="shared" si="198"/>
        <v>0</v>
      </c>
      <c r="Y911" s="10">
        <v>20</v>
      </c>
      <c r="Z911" s="30"/>
      <c r="AB911" s="32"/>
      <c r="AC911" s="32"/>
      <c r="AD911" s="32"/>
      <c r="AE911" s="32">
        <f t="shared" si="204"/>
        <v>0</v>
      </c>
      <c r="AF911" s="12"/>
      <c r="AG911" s="12"/>
      <c r="AH911" s="12"/>
      <c r="AI911" s="12">
        <f t="shared" si="20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31"/>
      <c r="D912" s="32"/>
      <c r="E912" s="32"/>
      <c r="F912" s="32"/>
      <c r="G912" s="32">
        <f t="shared" si="195"/>
        <v>0</v>
      </c>
      <c r="H912" s="10"/>
      <c r="I912" s="10"/>
      <c r="J912" s="10"/>
      <c r="K912" s="12">
        <f t="shared" si="196"/>
        <v>0</v>
      </c>
      <c r="M912" s="10">
        <v>21</v>
      </c>
      <c r="N912" s="30"/>
      <c r="P912" s="46"/>
      <c r="Q912" s="31"/>
      <c r="R912" s="31"/>
      <c r="S912" s="32">
        <f t="shared" si="197"/>
        <v>0</v>
      </c>
      <c r="T912" s="10"/>
      <c r="U912" s="10"/>
      <c r="V912" s="10"/>
      <c r="W912" s="12">
        <f t="shared" si="198"/>
        <v>0</v>
      </c>
      <c r="Y912" s="10">
        <v>21</v>
      </c>
      <c r="Z912" s="30"/>
      <c r="AB912" s="46"/>
      <c r="AC912" s="31"/>
      <c r="AD912" s="31"/>
      <c r="AE912" s="32">
        <f t="shared" si="204"/>
        <v>0</v>
      </c>
      <c r="AF912" s="10"/>
      <c r="AG912" s="10"/>
      <c r="AH912" s="10"/>
      <c r="AI912" s="12">
        <f t="shared" si="20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195"/>
        <v>0</v>
      </c>
      <c r="H913" s="10"/>
      <c r="I913" s="10"/>
      <c r="J913" s="10"/>
      <c r="K913" s="12">
        <f t="shared" si="196"/>
        <v>0</v>
      </c>
      <c r="M913" s="10">
        <v>22</v>
      </c>
      <c r="N913" s="30"/>
      <c r="O913" s="31"/>
      <c r="P913" s="45"/>
      <c r="Q913" s="31"/>
      <c r="R913" s="31"/>
      <c r="S913" s="32">
        <f t="shared" si="197"/>
        <v>0</v>
      </c>
      <c r="T913" s="10"/>
      <c r="U913" s="10"/>
      <c r="V913" s="10"/>
      <c r="W913" s="12">
        <f t="shared" si="19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04"/>
        <v>0</v>
      </c>
      <c r="AF913" s="10"/>
      <c r="AG913" s="10"/>
      <c r="AH913" s="10"/>
      <c r="AI913" s="12">
        <f t="shared" si="20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195"/>
        <v>0</v>
      </c>
      <c r="H914" s="10"/>
      <c r="I914" s="10"/>
      <c r="J914" s="12"/>
      <c r="K914" s="12">
        <f t="shared" si="196"/>
        <v>0</v>
      </c>
      <c r="M914" s="10">
        <v>23</v>
      </c>
      <c r="N914" s="30"/>
      <c r="O914" s="31"/>
      <c r="P914" s="47"/>
      <c r="Q914" s="31"/>
      <c r="S914" s="32">
        <f t="shared" si="197"/>
        <v>0</v>
      </c>
      <c r="T914" s="10"/>
      <c r="U914" s="10"/>
      <c r="V914" s="10"/>
      <c r="W914" s="12">
        <f t="shared" si="198"/>
        <v>0</v>
      </c>
      <c r="Y914" s="10">
        <v>23</v>
      </c>
      <c r="Z914" s="30"/>
      <c r="AA914" s="31"/>
      <c r="AB914" s="47"/>
      <c r="AE914" s="32">
        <f t="shared" si="204"/>
        <v>0</v>
      </c>
      <c r="AF914" s="10"/>
      <c r="AG914" s="10"/>
      <c r="AH914" s="10"/>
      <c r="AI914" s="12">
        <f t="shared" si="20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195"/>
        <v>0</v>
      </c>
      <c r="H915" s="10"/>
      <c r="I915" s="10"/>
      <c r="J915" s="10"/>
      <c r="K915" s="12">
        <f t="shared" si="196"/>
        <v>0</v>
      </c>
      <c r="M915" s="10">
        <v>24</v>
      </c>
      <c r="N915" s="30"/>
      <c r="O915" s="31"/>
      <c r="P915" s="47"/>
      <c r="Q915" s="31"/>
      <c r="R915" s="31"/>
      <c r="S915" s="32">
        <f t="shared" si="197"/>
        <v>0</v>
      </c>
      <c r="T915" s="10"/>
      <c r="U915" s="10"/>
      <c r="V915" s="10"/>
      <c r="W915" s="12">
        <f t="shared" si="19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04"/>
        <v>0</v>
      </c>
      <c r="AF915" s="10"/>
      <c r="AG915" s="10"/>
      <c r="AH915" s="10"/>
      <c r="AI915" s="12">
        <f t="shared" si="20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D916" s="32"/>
      <c r="E916" s="32"/>
      <c r="F916" s="32"/>
      <c r="G916" s="32">
        <f t="shared" si="195"/>
        <v>0</v>
      </c>
      <c r="H916" s="10"/>
      <c r="I916" s="10"/>
      <c r="J916" s="10"/>
      <c r="K916" s="12">
        <f t="shared" si="196"/>
        <v>0</v>
      </c>
      <c r="M916" s="10">
        <v>25</v>
      </c>
      <c r="N916" s="30"/>
      <c r="O916" s="31"/>
      <c r="P916" s="47"/>
      <c r="Q916" s="31"/>
      <c r="R916" s="31"/>
      <c r="S916" s="32">
        <f t="shared" si="197"/>
        <v>0</v>
      </c>
      <c r="T916" s="10"/>
      <c r="U916" s="10"/>
      <c r="V916" s="10"/>
      <c r="W916" s="12">
        <f t="shared" si="19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04"/>
        <v>0</v>
      </c>
      <c r="AF916" s="10"/>
      <c r="AG916" s="10"/>
      <c r="AH916" s="10"/>
      <c r="AI916" s="12">
        <f t="shared" si="20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195"/>
        <v>0</v>
      </c>
      <c r="H917" s="10"/>
      <c r="I917" s="10"/>
      <c r="J917" s="10"/>
      <c r="K917" s="12">
        <f t="shared" si="196"/>
        <v>0</v>
      </c>
      <c r="M917" s="10">
        <v>26</v>
      </c>
      <c r="N917" s="30"/>
      <c r="P917" s="47"/>
      <c r="Q917" s="31"/>
      <c r="R917" s="31"/>
      <c r="S917" s="32">
        <f t="shared" si="197"/>
        <v>0</v>
      </c>
      <c r="T917" s="10"/>
      <c r="U917" s="10"/>
      <c r="V917" s="10"/>
      <c r="W917" s="12">
        <f t="shared" si="19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04"/>
        <v>0</v>
      </c>
      <c r="AF917" s="10"/>
      <c r="AG917" s="10"/>
      <c r="AH917" s="10"/>
      <c r="AI917" s="12">
        <f t="shared" si="20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195"/>
        <v>0</v>
      </c>
      <c r="H918" s="10"/>
      <c r="I918" s="10"/>
      <c r="J918" s="10"/>
      <c r="K918" s="12">
        <f t="shared" si="196"/>
        <v>0</v>
      </c>
      <c r="M918" s="10">
        <v>27</v>
      </c>
      <c r="N918" s="30"/>
      <c r="O918" s="31"/>
      <c r="P918" s="47"/>
      <c r="Q918" s="31"/>
      <c r="R918" s="31"/>
      <c r="S918" s="32">
        <f t="shared" si="197"/>
        <v>0</v>
      </c>
      <c r="T918" s="10"/>
      <c r="U918" s="10"/>
      <c r="V918" s="10"/>
      <c r="W918" s="12">
        <f t="shared" si="19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04"/>
        <v>0</v>
      </c>
      <c r="AF918" s="10"/>
      <c r="AG918" s="10"/>
      <c r="AH918" s="10"/>
      <c r="AI918" s="12">
        <f t="shared" si="20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195"/>
        <v>0</v>
      </c>
      <c r="H919" s="10"/>
      <c r="I919" s="10"/>
      <c r="J919" s="10"/>
      <c r="K919" s="12">
        <f t="shared" si="196"/>
        <v>0</v>
      </c>
      <c r="M919" s="10">
        <v>28</v>
      </c>
      <c r="N919" s="30"/>
      <c r="O919" s="31"/>
      <c r="P919" s="47"/>
      <c r="Q919" s="31"/>
      <c r="R919" s="31"/>
      <c r="S919" s="32">
        <f t="shared" si="197"/>
        <v>0</v>
      </c>
      <c r="T919" s="10"/>
      <c r="U919" s="10"/>
      <c r="V919" s="10"/>
      <c r="W919" s="12">
        <f t="shared" si="19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04"/>
        <v>0</v>
      </c>
      <c r="AF919" s="10"/>
      <c r="AG919" s="10"/>
      <c r="AH919" s="10"/>
      <c r="AI919" s="12">
        <f t="shared" si="20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195"/>
        <v>0</v>
      </c>
      <c r="H920" s="10"/>
      <c r="I920" s="10"/>
      <c r="J920" s="10"/>
      <c r="K920" s="12">
        <f t="shared" si="196"/>
        <v>0</v>
      </c>
      <c r="M920" s="10">
        <v>29</v>
      </c>
      <c r="N920" s="30"/>
      <c r="O920" s="31"/>
      <c r="P920" s="47"/>
      <c r="Q920" s="31"/>
      <c r="R920" s="31"/>
      <c r="S920" s="32">
        <f t="shared" si="197"/>
        <v>0</v>
      </c>
      <c r="T920" s="10"/>
      <c r="U920" s="10"/>
      <c r="V920" s="10"/>
      <c r="W920" s="12">
        <f t="shared" si="19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04"/>
        <v>0</v>
      </c>
      <c r="AF920" s="10"/>
      <c r="AG920" s="10"/>
      <c r="AH920" s="10"/>
      <c r="AI920" s="12">
        <f t="shared" si="20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11"/>
      <c r="D921" s="32"/>
      <c r="E921" s="32"/>
      <c r="F921" s="32"/>
      <c r="G921" s="32">
        <f t="shared" si="195"/>
        <v>0</v>
      </c>
      <c r="H921" s="10"/>
      <c r="I921" s="10"/>
      <c r="J921" s="10"/>
      <c r="K921" s="12">
        <f t="shared" si="196"/>
        <v>0</v>
      </c>
      <c r="M921" s="10">
        <v>30</v>
      </c>
      <c r="N921" s="30"/>
      <c r="P921" s="47"/>
      <c r="Q921" s="31"/>
      <c r="R921" s="31"/>
      <c r="S921" s="32">
        <f t="shared" si="197"/>
        <v>0</v>
      </c>
      <c r="T921" s="10"/>
      <c r="U921" s="10"/>
      <c r="V921" s="10"/>
      <c r="W921" s="12">
        <f t="shared" si="19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04"/>
        <v>0</v>
      </c>
      <c r="AF921" s="10"/>
      <c r="AG921" s="10"/>
      <c r="AH921" s="10"/>
      <c r="AI921" s="12">
        <f t="shared" si="20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11"/>
      <c r="D922" s="32"/>
      <c r="E922" s="32"/>
      <c r="F922" s="32"/>
      <c r="G922" s="32">
        <f t="shared" si="195"/>
        <v>0</v>
      </c>
      <c r="H922" s="10"/>
      <c r="I922" s="10"/>
      <c r="J922" s="10"/>
      <c r="K922" s="12">
        <f t="shared" si="196"/>
        <v>0</v>
      </c>
      <c r="M922" s="10">
        <v>31</v>
      </c>
      <c r="N922" s="30"/>
      <c r="O922" s="31"/>
      <c r="P922" s="47"/>
      <c r="Q922" s="31"/>
      <c r="R922" s="31"/>
      <c r="S922" s="32">
        <f t="shared" si="197"/>
        <v>0</v>
      </c>
      <c r="T922" s="10"/>
      <c r="U922" s="10"/>
      <c r="V922" s="10"/>
      <c r="W922" s="12">
        <f t="shared" si="19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04"/>
        <v>0</v>
      </c>
      <c r="AF922" s="10"/>
      <c r="AG922" s="10"/>
      <c r="AH922" s="10"/>
      <c r="AI922" s="12">
        <f t="shared" si="20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11"/>
      <c r="D923" s="32"/>
      <c r="E923" s="32"/>
      <c r="F923" s="32"/>
      <c r="G923" s="32">
        <f t="shared" si="195"/>
        <v>0</v>
      </c>
      <c r="H923" s="10"/>
      <c r="I923" s="10"/>
      <c r="J923" s="10"/>
      <c r="K923" s="12">
        <f t="shared" si="196"/>
        <v>0</v>
      </c>
      <c r="M923" s="10">
        <v>32</v>
      </c>
      <c r="N923" s="30"/>
      <c r="O923" s="31"/>
      <c r="P923" s="47"/>
      <c r="Q923" s="31"/>
      <c r="R923" s="31"/>
      <c r="S923" s="32">
        <f t="shared" si="197"/>
        <v>0</v>
      </c>
      <c r="T923" s="10"/>
      <c r="U923" s="10"/>
      <c r="V923" s="10"/>
      <c r="W923" s="12">
        <f t="shared" si="19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04"/>
        <v>0</v>
      </c>
      <c r="AF923" s="10"/>
      <c r="AG923" s="10"/>
      <c r="AH923" s="10"/>
      <c r="AI923" s="12">
        <f t="shared" si="20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11"/>
      <c r="D924" s="32"/>
      <c r="E924" s="32"/>
      <c r="F924" s="32"/>
      <c r="G924" s="32">
        <f t="shared" si="195"/>
        <v>0</v>
      </c>
      <c r="H924" s="10"/>
      <c r="I924" s="10"/>
      <c r="J924" s="10"/>
      <c r="K924" s="12">
        <f t="shared" si="196"/>
        <v>0</v>
      </c>
      <c r="M924" s="10">
        <v>33</v>
      </c>
      <c r="N924" s="30"/>
      <c r="O924" s="31"/>
      <c r="P924" s="47"/>
      <c r="Q924" s="31"/>
      <c r="R924" s="31"/>
      <c r="S924" s="32">
        <f t="shared" si="197"/>
        <v>0</v>
      </c>
      <c r="T924" s="10"/>
      <c r="U924" s="10"/>
      <c r="V924" s="10"/>
      <c r="W924" s="12">
        <f t="shared" si="19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04"/>
        <v>0</v>
      </c>
      <c r="AF924" s="10"/>
      <c r="AG924" s="10"/>
      <c r="AH924" s="10"/>
      <c r="AI924" s="12">
        <f t="shared" si="20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11"/>
      <c r="D925" s="32"/>
      <c r="E925" s="32"/>
      <c r="F925" s="32"/>
      <c r="G925" s="32">
        <f t="shared" si="195"/>
        <v>0</v>
      </c>
      <c r="H925" s="10"/>
      <c r="I925" s="10"/>
      <c r="J925" s="10"/>
      <c r="K925" s="12">
        <f t="shared" si="196"/>
        <v>0</v>
      </c>
      <c r="M925" s="10">
        <v>34</v>
      </c>
      <c r="N925" s="30"/>
      <c r="O925" s="31"/>
      <c r="P925" s="47"/>
      <c r="Q925" s="31"/>
      <c r="R925" s="31"/>
      <c r="S925" s="32">
        <f t="shared" si="197"/>
        <v>0</v>
      </c>
      <c r="T925" s="10"/>
      <c r="U925" s="10"/>
      <c r="V925" s="10"/>
      <c r="W925" s="12">
        <f t="shared" si="19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04"/>
        <v>0</v>
      </c>
      <c r="AF925" s="10"/>
      <c r="AG925" s="10"/>
      <c r="AH925" s="10"/>
      <c r="AI925" s="12">
        <f t="shared" si="20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1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197"/>
        <v>0</v>
      </c>
      <c r="T926" s="10"/>
      <c r="U926" s="10"/>
      <c r="V926" s="10"/>
      <c r="W926" s="12">
        <f t="shared" si="19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04"/>
        <v>0</v>
      </c>
      <c r="AF926" s="10"/>
      <c r="AG926" s="10"/>
      <c r="AH926" s="10"/>
      <c r="AI926" s="12">
        <f t="shared" si="20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1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197"/>
        <v>0</v>
      </c>
      <c r="T927" s="10"/>
      <c r="U927" s="10"/>
      <c r="V927" s="10"/>
      <c r="W927" s="12">
        <f t="shared" si="19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04"/>
        <v>0</v>
      </c>
      <c r="AF927" s="10"/>
      <c r="AG927" s="10"/>
      <c r="AH927" s="10"/>
      <c r="AI927" s="12">
        <f t="shared" si="20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1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197"/>
        <v>0</v>
      </c>
      <c r="T928" s="10"/>
      <c r="U928" s="10"/>
      <c r="V928" s="10"/>
      <c r="W928" s="12">
        <f t="shared" si="19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04"/>
        <v>0</v>
      </c>
      <c r="AF928" s="10"/>
      <c r="AG928" s="10"/>
      <c r="AH928" s="10"/>
      <c r="AI928" s="12">
        <f t="shared" si="20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197"/>
        <v>0</v>
      </c>
      <c r="T929" s="10"/>
      <c r="U929" s="10"/>
      <c r="V929" s="10"/>
      <c r="W929" s="12">
        <f t="shared" si="19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04"/>
        <v>0</v>
      </c>
      <c r="AF929" s="10"/>
      <c r="AG929" s="10"/>
      <c r="AH929" s="10"/>
      <c r="AI929" s="12">
        <f t="shared" si="20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197"/>
        <v>0</v>
      </c>
      <c r="T930" s="10"/>
      <c r="U930" s="10"/>
      <c r="V930" s="10"/>
      <c r="W930" s="12">
        <f t="shared" si="19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04"/>
        <v>0</v>
      </c>
      <c r="AF930" s="10"/>
      <c r="AG930" s="10"/>
      <c r="AH930" s="10"/>
      <c r="AI930" s="12">
        <f t="shared" si="20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19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0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05">SUM(D932:E932)</f>
        <v>0</v>
      </c>
      <c r="H932" s="10"/>
      <c r="I932" s="10"/>
      <c r="J932" s="10"/>
      <c r="K932" s="12">
        <f t="shared" ref="K932" si="206">SUM(G932:J932)</f>
        <v>0</v>
      </c>
      <c r="M932" s="10"/>
      <c r="N932" s="30"/>
      <c r="O932" s="31"/>
      <c r="P932" s="47"/>
      <c r="Q932" s="31"/>
      <c r="R932" s="31"/>
      <c r="S932" s="32">
        <f t="shared" ref="S932" si="207">SUM(P932:Q932)</f>
        <v>0</v>
      </c>
      <c r="T932" s="10"/>
      <c r="U932" s="10"/>
      <c r="V932" s="10"/>
      <c r="W932" s="12">
        <f t="shared" si="198"/>
        <v>0</v>
      </c>
      <c r="Y932" s="10"/>
      <c r="Z932" s="30"/>
      <c r="AA932" s="31"/>
      <c r="AB932" s="47"/>
      <c r="AC932" s="31"/>
      <c r="AD932" s="31"/>
      <c r="AE932" s="32">
        <f t="shared" ref="AE932" si="208">SUM(AB932:AC932)</f>
        <v>0</v>
      </c>
      <c r="AF932" s="10"/>
      <c r="AG932" s="10"/>
      <c r="AH932" s="10"/>
      <c r="AI932" s="12">
        <f t="shared" si="20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19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0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134883</v>
      </c>
      <c r="E935" s="38">
        <f t="shared" ref="E935:G935" si="209">SUM(E892:E932)</f>
        <v>0</v>
      </c>
      <c r="F935" s="38">
        <f t="shared" si="209"/>
        <v>0</v>
      </c>
      <c r="G935" s="38">
        <f>SUM(G892:G934)</f>
        <v>134883</v>
      </c>
      <c r="H935" s="4"/>
      <c r="I935" s="39">
        <f>SUM(I892:I934)</f>
        <v>119</v>
      </c>
      <c r="J935" s="39">
        <f>SUM(J892:J934)</f>
        <v>0</v>
      </c>
      <c r="K935" s="40">
        <f>SUM(K892:K934)</f>
        <v>135002</v>
      </c>
      <c r="N935" s="57"/>
      <c r="O935" s="57"/>
      <c r="P935" s="38">
        <f>SUM(P892:P934)</f>
        <v>52492.5</v>
      </c>
      <c r="Q935" s="38">
        <f>SUM(Q892:Q916)</f>
        <v>0</v>
      </c>
      <c r="R935" s="38">
        <f>SUM(R892:R916)</f>
        <v>0</v>
      </c>
      <c r="S935" s="38">
        <f>SUM(S892:S934)</f>
        <v>52492.5</v>
      </c>
      <c r="T935" s="4"/>
      <c r="U935" s="41">
        <f>SUM(U892:U934)</f>
        <v>96.5</v>
      </c>
      <c r="V935" s="41">
        <f>SUM(V892:V916)</f>
        <v>-9</v>
      </c>
      <c r="W935" s="42">
        <f>SUM(W892:W934)</f>
        <v>52580</v>
      </c>
      <c r="Z935" s="57"/>
      <c r="AA935" s="57"/>
      <c r="AB935" s="38">
        <f>SUM(AB892:AB934)</f>
        <v>153932</v>
      </c>
      <c r="AC935" s="38">
        <f>SUM(AC892:AC916)</f>
        <v>-312</v>
      </c>
      <c r="AD935" s="38">
        <f>SUM(AD892:AD916)</f>
        <v>0</v>
      </c>
      <c r="AE935" s="38">
        <f>SUM(AE892:AE934)</f>
        <v>153620</v>
      </c>
      <c r="AF935" s="4"/>
      <c r="AG935" s="41">
        <f>SUM(AG892:AG934)</f>
        <v>146</v>
      </c>
      <c r="AH935" s="41">
        <f>SUM(AH892:AH916)</f>
        <v>-9522</v>
      </c>
      <c r="AI935" s="42">
        <f>SUM(AI892:AI934)</f>
        <v>144244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19"/>
      <c r="E945" s="119"/>
      <c r="F945" s="88"/>
      <c r="G945" s="88"/>
      <c r="H945" s="62"/>
      <c r="I945" s="119"/>
      <c r="J945" s="119"/>
      <c r="K945" s="118"/>
      <c r="L945" s="62"/>
      <c r="M945" s="62"/>
      <c r="N945" s="65"/>
      <c r="O945" s="88"/>
      <c r="P945" s="119"/>
      <c r="Q945" s="119"/>
      <c r="R945" s="88"/>
      <c r="S945" s="88"/>
      <c r="T945" s="62"/>
      <c r="U945" s="119"/>
      <c r="V945" s="119"/>
      <c r="W945" s="118"/>
      <c r="X945" s="62"/>
      <c r="Y945" s="62"/>
      <c r="Z945" s="65"/>
      <c r="AA945" s="88"/>
      <c r="AB945" s="119"/>
      <c r="AC945" s="119"/>
      <c r="AD945" s="88"/>
      <c r="AE945" s="88"/>
      <c r="AF945" s="62"/>
      <c r="AG945" s="119"/>
      <c r="AH945" s="119"/>
      <c r="AI945" s="118"/>
      <c r="AJ945" s="62"/>
      <c r="AK945" s="62"/>
      <c r="AL945" s="65"/>
      <c r="AM945" s="88"/>
      <c r="AN945" s="119"/>
      <c r="AO945" s="119"/>
      <c r="AP945" s="88"/>
      <c r="AQ945" s="84"/>
      <c r="AR945" s="62"/>
      <c r="AS945" s="119"/>
      <c r="AT945" s="119"/>
      <c r="AU945" s="118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18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18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18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18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19"/>
      <c r="E1000" s="119"/>
      <c r="F1000" s="88"/>
      <c r="G1000" s="88"/>
      <c r="H1000" s="62"/>
      <c r="I1000" s="119"/>
      <c r="J1000" s="119"/>
      <c r="K1000" s="118"/>
      <c r="L1000" s="62"/>
      <c r="M1000" s="62"/>
      <c r="N1000" s="65"/>
      <c r="O1000" s="88"/>
      <c r="P1000" s="119"/>
      <c r="Q1000" s="119"/>
      <c r="R1000" s="88"/>
      <c r="S1000" s="88"/>
      <c r="T1000" s="62"/>
      <c r="U1000" s="119"/>
      <c r="V1000" s="119"/>
      <c r="W1000" s="118"/>
      <c r="X1000" s="62"/>
      <c r="Y1000" s="62"/>
      <c r="Z1000" s="65"/>
      <c r="AA1000" s="88"/>
      <c r="AB1000" s="119"/>
      <c r="AC1000" s="119"/>
      <c r="AD1000" s="88"/>
      <c r="AE1000" s="88"/>
      <c r="AF1000" s="62"/>
      <c r="AG1000" s="119"/>
      <c r="AH1000" s="119"/>
      <c r="AI1000" s="118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18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18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18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19"/>
      <c r="E1055" s="119"/>
      <c r="F1055" s="88"/>
      <c r="G1055" s="88"/>
      <c r="H1055" s="62"/>
      <c r="I1055" s="119"/>
      <c r="J1055" s="119"/>
      <c r="K1055" s="118"/>
      <c r="L1055" s="62"/>
      <c r="M1055" s="62"/>
      <c r="N1055" s="65"/>
      <c r="O1055" s="88"/>
      <c r="P1055" s="119"/>
      <c r="Q1055" s="119"/>
      <c r="R1055" s="88"/>
      <c r="S1055" s="88"/>
      <c r="T1055" s="62"/>
      <c r="U1055" s="119"/>
      <c r="V1055" s="119"/>
      <c r="W1055" s="118"/>
      <c r="X1055" s="62"/>
      <c r="Y1055" s="62"/>
      <c r="Z1055" s="65"/>
      <c r="AA1055" s="88"/>
      <c r="AB1055" s="119"/>
      <c r="AC1055" s="119"/>
      <c r="AD1055" s="88"/>
      <c r="AE1055" s="88"/>
      <c r="AF1055" s="62"/>
      <c r="AG1055" s="119"/>
      <c r="AH1055" s="119"/>
      <c r="AI1055" s="118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18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18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18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19"/>
      <c r="E1110" s="119"/>
      <c r="F1110" s="88"/>
      <c r="G1110" s="88"/>
      <c r="H1110" s="62"/>
      <c r="I1110" s="119"/>
      <c r="J1110" s="119"/>
      <c r="K1110" s="118"/>
      <c r="L1110" s="62"/>
      <c r="M1110" s="62"/>
      <c r="N1110" s="65"/>
      <c r="O1110" s="88"/>
      <c r="P1110" s="119"/>
      <c r="Q1110" s="119"/>
      <c r="R1110" s="88"/>
      <c r="S1110" s="88"/>
      <c r="T1110" s="62"/>
      <c r="U1110" s="119"/>
      <c r="V1110" s="119"/>
      <c r="W1110" s="118"/>
      <c r="X1110" s="62"/>
      <c r="Y1110" s="62"/>
      <c r="Z1110" s="65"/>
      <c r="AA1110" s="88"/>
      <c r="AB1110" s="119"/>
      <c r="AC1110" s="119"/>
      <c r="AD1110" s="88"/>
      <c r="AE1110" s="88"/>
      <c r="AF1110" s="62"/>
      <c r="AG1110" s="119"/>
      <c r="AH1110" s="119"/>
      <c r="AI1110" s="118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18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18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18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19"/>
      <c r="E1165" s="119"/>
      <c r="F1165" s="88"/>
      <c r="G1165" s="88"/>
      <c r="H1165" s="62"/>
      <c r="I1165" s="119"/>
      <c r="J1165" s="119"/>
      <c r="K1165" s="118"/>
      <c r="L1165" s="62"/>
      <c r="M1165" s="62"/>
      <c r="N1165" s="65"/>
      <c r="O1165" s="88"/>
      <c r="P1165" s="119"/>
      <c r="Q1165" s="119"/>
      <c r="R1165" s="88"/>
      <c r="S1165" s="88"/>
      <c r="T1165" s="62"/>
      <c r="U1165" s="119"/>
      <c r="V1165" s="119"/>
      <c r="W1165" s="118"/>
      <c r="X1165" s="62"/>
      <c r="Y1165" s="62"/>
      <c r="Z1165" s="65"/>
      <c r="AA1165" s="88"/>
      <c r="AB1165" s="119"/>
      <c r="AC1165" s="119"/>
      <c r="AD1165" s="88"/>
      <c r="AE1165" s="88"/>
      <c r="AF1165" s="62"/>
      <c r="AG1165" s="119"/>
      <c r="AH1165" s="119"/>
      <c r="AI1165" s="118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18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18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18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19"/>
      <c r="E1221" s="119"/>
      <c r="F1221" s="88"/>
      <c r="G1221" s="88"/>
      <c r="H1221" s="62"/>
      <c r="I1221" s="119"/>
      <c r="J1221" s="119"/>
      <c r="K1221" s="118"/>
      <c r="L1221" s="62"/>
      <c r="M1221" s="62"/>
      <c r="N1221" s="65"/>
      <c r="O1221" s="88"/>
      <c r="P1221" s="119"/>
      <c r="Q1221" s="119"/>
      <c r="R1221" s="88"/>
      <c r="S1221" s="88"/>
      <c r="T1221" s="62"/>
      <c r="U1221" s="119"/>
      <c r="V1221" s="119"/>
      <c r="W1221" s="118"/>
      <c r="X1221" s="62"/>
      <c r="Y1221" s="62"/>
      <c r="Z1221" s="65"/>
      <c r="AA1221" s="88"/>
      <c r="AB1221" s="119"/>
      <c r="AC1221" s="119"/>
      <c r="AD1221" s="88"/>
      <c r="AE1221" s="88"/>
      <c r="AF1221" s="62"/>
      <c r="AG1221" s="119"/>
      <c r="AH1221" s="119"/>
      <c r="AI1221" s="118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18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18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18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9"/>
      <c r="E1283" s="119"/>
      <c r="F1283" s="84"/>
      <c r="G1283" s="84"/>
      <c r="H1283" s="62"/>
      <c r="I1283" s="119"/>
      <c r="J1283" s="119"/>
      <c r="K1283" s="118"/>
      <c r="L1283" s="62"/>
      <c r="M1283" s="62"/>
      <c r="N1283" s="65"/>
      <c r="O1283" s="84"/>
      <c r="P1283" s="119"/>
      <c r="Q1283" s="119"/>
      <c r="R1283" s="84"/>
      <c r="S1283" s="84"/>
      <c r="T1283" s="62"/>
      <c r="U1283" s="119"/>
      <c r="V1283" s="119"/>
      <c r="W1283" s="118"/>
      <c r="X1283" s="62"/>
      <c r="Y1283" s="62"/>
      <c r="Z1283" s="65"/>
      <c r="AA1283" s="84"/>
      <c r="AB1283" s="119"/>
      <c r="AC1283" s="119"/>
      <c r="AD1283" s="84"/>
      <c r="AE1283" s="84"/>
      <c r="AF1283" s="62"/>
      <c r="AG1283" s="119"/>
      <c r="AH1283" s="119"/>
      <c r="AI1283" s="118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8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8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8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2025-10-22T01:45:18Z</dcterms:modified>
</cp:coreProperties>
</file>