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PR FILES 2025\"/>
    </mc:Choice>
  </mc:AlternateContent>
  <xr:revisionPtr revIDLastSave="0" documentId="13_ncr:1_{549B9026-6427-48DA-8F95-EF81D830D5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(8)" sheetId="742" r:id="rId1"/>
    <sheet name="08,04 R1" sheetId="743" r:id="rId2"/>
    <sheet name="08,04 R2" sheetId="744" r:id="rId3"/>
    <sheet name="08,04 R3" sheetId="745" r:id="rId4"/>
  </sheets>
  <definedNames>
    <definedName name="_xlnm.Print_Area" localSheetId="1">'08,04 R1'!$A$1:$J$60</definedName>
    <definedName name="_xlnm.Print_Area" localSheetId="2">'08,04 R2'!$A$1:$J$60</definedName>
    <definedName name="_xlnm.Print_Area" localSheetId="3">'08,04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745" l="1"/>
  <c r="H16" i="744"/>
  <c r="R52" i="745" l="1"/>
  <c r="R51" i="745"/>
  <c r="D50" i="745"/>
  <c r="R49" i="745"/>
  <c r="D49" i="745"/>
  <c r="R48" i="745"/>
  <c r="D48" i="745"/>
  <c r="D46" i="745"/>
  <c r="D45" i="745"/>
  <c r="D44" i="745"/>
  <c r="R42" i="745"/>
  <c r="L6" i="745" s="1"/>
  <c r="D6" i="745" s="1"/>
  <c r="D42" i="745"/>
  <c r="R41" i="745"/>
  <c r="L7" i="745" s="1"/>
  <c r="D7" i="745" s="1"/>
  <c r="D41" i="745"/>
  <c r="R40" i="745"/>
  <c r="D40" i="745"/>
  <c r="R39" i="745"/>
  <c r="H39" i="745"/>
  <c r="D39" i="745"/>
  <c r="R38" i="745"/>
  <c r="H38" i="745"/>
  <c r="D38" i="745"/>
  <c r="R37" i="745"/>
  <c r="H37" i="745"/>
  <c r="D37" i="745"/>
  <c r="R36" i="745"/>
  <c r="H36" i="745"/>
  <c r="D36" i="745"/>
  <c r="R35" i="745"/>
  <c r="L19" i="745" s="1"/>
  <c r="D19" i="745" s="1"/>
  <c r="H35" i="745"/>
  <c r="D35" i="745"/>
  <c r="R34" i="745"/>
  <c r="L12" i="745" s="1"/>
  <c r="D12" i="745" s="1"/>
  <c r="H34" i="745"/>
  <c r="G49" i="745" s="1"/>
  <c r="D34" i="745"/>
  <c r="R33" i="745"/>
  <c r="L23" i="745" s="1"/>
  <c r="D23" i="745" s="1"/>
  <c r="R32" i="745"/>
  <c r="R31" i="745"/>
  <c r="R30" i="745"/>
  <c r="R29" i="745"/>
  <c r="R28" i="745"/>
  <c r="L16" i="745" s="1"/>
  <c r="D16" i="745" s="1"/>
  <c r="D28" i="745"/>
  <c r="R27" i="745"/>
  <c r="D27" i="745"/>
  <c r="R26" i="745"/>
  <c r="L26" i="745"/>
  <c r="D26" i="745"/>
  <c r="R25" i="745"/>
  <c r="L25" i="745"/>
  <c r="D25" i="745"/>
  <c r="R24" i="745"/>
  <c r="D24" i="745"/>
  <c r="R23" i="745"/>
  <c r="R22" i="745"/>
  <c r="L22" i="745"/>
  <c r="D22" i="745" s="1"/>
  <c r="R21" i="745"/>
  <c r="D21" i="745"/>
  <c r="R20" i="745"/>
  <c r="L20" i="745"/>
  <c r="D20" i="745"/>
  <c r="R19" i="745"/>
  <c r="R18" i="745"/>
  <c r="D18" i="745"/>
  <c r="R17" i="745"/>
  <c r="D17" i="745"/>
  <c r="R16" i="745"/>
  <c r="S15" i="745"/>
  <c r="R15" i="745"/>
  <c r="D15" i="745"/>
  <c r="S14" i="745"/>
  <c r="R14" i="745"/>
  <c r="D14" i="745"/>
  <c r="R13" i="745"/>
  <c r="D13" i="745"/>
  <c r="R12" i="745"/>
  <c r="R11" i="745"/>
  <c r="L11" i="745"/>
  <c r="D11" i="745"/>
  <c r="L10" i="745"/>
  <c r="D10" i="745"/>
  <c r="L9" i="745"/>
  <c r="D9" i="745"/>
  <c r="L8" i="745"/>
  <c r="D8" i="745" s="1"/>
  <c r="R6" i="745"/>
  <c r="R5" i="745"/>
  <c r="R4" i="745"/>
  <c r="R52" i="744"/>
  <c r="R51" i="744"/>
  <c r="D50" i="744"/>
  <c r="R49" i="744"/>
  <c r="D49" i="744"/>
  <c r="R48" i="744"/>
  <c r="D48" i="744"/>
  <c r="D46" i="744"/>
  <c r="D45" i="744"/>
  <c r="D44" i="744"/>
  <c r="R42" i="744"/>
  <c r="D42" i="744"/>
  <c r="R41" i="744"/>
  <c r="D41" i="744"/>
  <c r="R40" i="744"/>
  <c r="D40" i="744"/>
  <c r="R39" i="744"/>
  <c r="L20" i="744" s="1"/>
  <c r="D20" i="744" s="1"/>
  <c r="H39" i="744"/>
  <c r="D39" i="744"/>
  <c r="R38" i="744"/>
  <c r="L9" i="744" s="1"/>
  <c r="D9" i="744" s="1"/>
  <c r="H38" i="744"/>
  <c r="D38" i="744"/>
  <c r="R37" i="744"/>
  <c r="H37" i="744"/>
  <c r="D37" i="744"/>
  <c r="R36" i="744"/>
  <c r="L10" i="744" s="1"/>
  <c r="D10" i="744" s="1"/>
  <c r="H36" i="744"/>
  <c r="D36" i="744"/>
  <c r="R35" i="744"/>
  <c r="H35" i="744"/>
  <c r="D35" i="744"/>
  <c r="R34" i="744"/>
  <c r="H34" i="744"/>
  <c r="D34" i="744"/>
  <c r="R33" i="744"/>
  <c r="R32" i="744"/>
  <c r="L11" i="744" s="1"/>
  <c r="D11" i="744" s="1"/>
  <c r="R31" i="744"/>
  <c r="R30" i="744"/>
  <c r="R29" i="744"/>
  <c r="R28" i="744"/>
  <c r="D28" i="744"/>
  <c r="R27" i="744"/>
  <c r="D27" i="744"/>
  <c r="R26" i="744"/>
  <c r="L26" i="744"/>
  <c r="D26" i="744"/>
  <c r="R25" i="744"/>
  <c r="L25" i="744"/>
  <c r="D25" i="744"/>
  <c r="R24" i="744"/>
  <c r="L24" i="744"/>
  <c r="D24" i="744" s="1"/>
  <c r="R23" i="744"/>
  <c r="L23" i="744"/>
  <c r="D23" i="744" s="1"/>
  <c r="R22" i="744"/>
  <c r="L22" i="744"/>
  <c r="D22" i="744" s="1"/>
  <c r="R21" i="744"/>
  <c r="D21" i="744"/>
  <c r="R20" i="744"/>
  <c r="R19" i="744"/>
  <c r="L19" i="744"/>
  <c r="D19" i="744"/>
  <c r="R18" i="744"/>
  <c r="D18" i="744"/>
  <c r="R17" i="744"/>
  <c r="L17" i="744"/>
  <c r="D17" i="744" s="1"/>
  <c r="R16" i="744"/>
  <c r="L16" i="744"/>
  <c r="D16" i="744" s="1"/>
  <c r="R15" i="744"/>
  <c r="D15" i="744"/>
  <c r="R14" i="744"/>
  <c r="D14" i="744"/>
  <c r="R13" i="744"/>
  <c r="D13" i="744"/>
  <c r="R12" i="744"/>
  <c r="L12" i="744"/>
  <c r="D12" i="744"/>
  <c r="R11" i="744"/>
  <c r="L8" i="744"/>
  <c r="D8" i="744"/>
  <c r="L7" i="744"/>
  <c r="D7" i="744"/>
  <c r="R6" i="744"/>
  <c r="L6" i="744"/>
  <c r="D6" i="744" s="1"/>
  <c r="R5" i="744"/>
  <c r="R4" i="744"/>
  <c r="R52" i="743"/>
  <c r="R51" i="743"/>
  <c r="D50" i="743"/>
  <c r="R49" i="743"/>
  <c r="D49" i="743"/>
  <c r="R48" i="743"/>
  <c r="D48" i="743"/>
  <c r="D46" i="743"/>
  <c r="D45" i="743"/>
  <c r="P44" i="743"/>
  <c r="R44" i="743" s="1"/>
  <c r="D44" i="743"/>
  <c r="R42" i="743"/>
  <c r="D42" i="743"/>
  <c r="R41" i="743"/>
  <c r="D41" i="743"/>
  <c r="R40" i="743"/>
  <c r="L8" i="743" s="1"/>
  <c r="D8" i="743" s="1"/>
  <c r="D40" i="743"/>
  <c r="R39" i="743"/>
  <c r="L20" i="743" s="1"/>
  <c r="D20" i="743" s="1"/>
  <c r="H39" i="743"/>
  <c r="D39" i="743"/>
  <c r="R38" i="743"/>
  <c r="H38" i="743"/>
  <c r="D38" i="743"/>
  <c r="R37" i="743"/>
  <c r="H37" i="743"/>
  <c r="D37" i="743"/>
  <c r="R36" i="743"/>
  <c r="H36" i="743"/>
  <c r="D36" i="743"/>
  <c r="R35" i="743"/>
  <c r="H35" i="743"/>
  <c r="D35" i="743"/>
  <c r="R34" i="743"/>
  <c r="L12" i="743" s="1"/>
  <c r="D12" i="743" s="1"/>
  <c r="H34" i="743"/>
  <c r="D34" i="743"/>
  <c r="R33" i="743"/>
  <c r="R32" i="743"/>
  <c r="R31" i="743"/>
  <c r="R30" i="743"/>
  <c r="R29" i="743"/>
  <c r="R28" i="743"/>
  <c r="D28" i="743"/>
  <c r="R27" i="743"/>
  <c r="L27" i="743"/>
  <c r="D27" i="743" s="1"/>
  <c r="R26" i="743"/>
  <c r="L26" i="743"/>
  <c r="D26" i="743"/>
  <c r="R25" i="743"/>
  <c r="L25" i="743"/>
  <c r="D25" i="743" s="1"/>
  <c r="R24" i="743"/>
  <c r="L24" i="743"/>
  <c r="D24" i="743" s="1"/>
  <c r="R23" i="743"/>
  <c r="L23" i="743"/>
  <c r="D23" i="743" s="1"/>
  <c r="R22" i="743"/>
  <c r="D22" i="743"/>
  <c r="R21" i="743"/>
  <c r="D21" i="743"/>
  <c r="R20" i="743"/>
  <c r="R19" i="743"/>
  <c r="D19" i="743"/>
  <c r="R18" i="743"/>
  <c r="D18" i="743"/>
  <c r="R17" i="743"/>
  <c r="D17" i="743"/>
  <c r="R16" i="743"/>
  <c r="L16" i="743"/>
  <c r="D16" i="743" s="1"/>
  <c r="R15" i="743"/>
  <c r="D15" i="743"/>
  <c r="R14" i="743"/>
  <c r="D14" i="743"/>
  <c r="R13" i="743"/>
  <c r="D13" i="743"/>
  <c r="R12" i="743"/>
  <c r="R11" i="743"/>
  <c r="L11" i="743"/>
  <c r="D11" i="743"/>
  <c r="L10" i="743"/>
  <c r="D10" i="743"/>
  <c r="L9" i="743"/>
  <c r="D9" i="743"/>
  <c r="L7" i="743"/>
  <c r="D7" i="743"/>
  <c r="R6" i="743"/>
  <c r="L6" i="743"/>
  <c r="D6" i="743" s="1"/>
  <c r="R5" i="743"/>
  <c r="R4" i="743"/>
  <c r="G49" i="744" l="1"/>
  <c r="G49" i="743"/>
  <c r="D54" i="745"/>
  <c r="H14" i="745" s="1"/>
  <c r="D54" i="744"/>
  <c r="H14" i="744" s="1"/>
  <c r="D54" i="743"/>
  <c r="H14" i="743" s="1"/>
  <c r="D29" i="745"/>
  <c r="H13" i="745" s="1"/>
  <c r="D29" i="744"/>
  <c r="H13" i="744" s="1"/>
  <c r="D29" i="743"/>
  <c r="H13" i="743" s="1"/>
  <c r="H15" i="745" l="1"/>
  <c r="H29" i="745" s="1"/>
  <c r="G51" i="745" s="1"/>
  <c r="H15" i="744"/>
  <c r="H29" i="744" s="1"/>
  <c r="G51" i="744" s="1"/>
  <c r="H15" i="743"/>
  <c r="H29" i="743" s="1"/>
  <c r="G51" i="743" s="1"/>
</calcChain>
</file>

<file path=xl/sharedStrings.xml><?xml version="1.0" encoding="utf-8"?>
<sst xmlns="http://schemas.openxmlformats.org/spreadsheetml/2006/main" count="416" uniqueCount="142">
  <si>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</si>
  <si>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</si>
  <si>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</si>
  <si>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</si>
  <si>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</si>
  <si>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</si>
  <si>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</si>
  <si>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</si>
  <si>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</si>
  <si>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</si>
  <si>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</si>
  <si>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</si>
  <si>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</si>
  <si>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</si>
  <si>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</si>
  <si>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</si>
  <si>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</si>
  <si>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</si>
  <si>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</si>
  <si>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</si>
  <si>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</si>
  <si>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</si>
  <si>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</si>
  <si>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</si>
  <si>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</si>
  <si>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</si>
  <si>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</si>
  <si>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</si>
  <si>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</si>
  <si>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</si>
  <si>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</si>
  <si>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</si>
  <si>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</si>
  <si>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</si>
  <si>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</si>
  <si>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</si>
  <si>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</si>
  <si>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</si>
  <si>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</si>
  <si>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</si>
  <si>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</si>
  <si>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</si>
  <si>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</si>
  <si>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</si>
  <si>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</si>
  <si>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</si>
  <si>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</si>
  <si>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</si>
  <si>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</si>
  <si>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SMLC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</si>
  <si>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</si>
  <si>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</si>
  <si>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</si>
  <si>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</si>
  <si>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</si>
  <si>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</si>
  <si>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</si>
  <si>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</si>
  <si>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</si>
  <si>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</si>
  <si>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</si>
  <si>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</si>
  <si>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</si>
  <si>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</si>
  <si>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</si>
  <si>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</si>
  <si>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</si>
  <si>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</si>
  <si>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</si>
  <si>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</si>
  <si>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</si>
  <si>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</si>
  <si>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</si>
  <si>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</si>
  <si>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</si>
  <si>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</si>
  <si>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</si>
  <si>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</si>
  <si>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</si>
  <si>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</si>
  <si>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</si>
  <si>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</si>
  <si>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</si>
  <si>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</si>
  <si>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</si>
  <si>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</si>
  <si>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</si>
  <si>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</si>
  <si>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</si>
  <si>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</si>
  <si>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</si>
  <si>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</si>
  <si>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</si>
  <si>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</si>
  <si>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</si>
  <si>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</si>
  <si>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</si>
  <si>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</si>
  <si>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</si>
  <si>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</si>
  <si>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</si>
  <si>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</si>
  <si>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</si>
  <si>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</si>
  <si>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</si>
  <si>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</si>
  <si>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</si>
  <si>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</si>
  <si>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</si>
  <si>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</si>
  <si>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</si>
  <si>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</si>
  <si>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</si>
  <si>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CALI BOTT.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</si>
  <si>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</si>
  <si>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</si>
  <si>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</si>
  <si>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</si>
  <si>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</si>
  <si>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</si>
  <si>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</si>
  <si>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</si>
  <si>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PP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</si>
  <si>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</si>
  <si>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</si>
  <si>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</si>
  <si>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</si>
  <si>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</si>
  <si>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</si>
  <si>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</si>
  <si>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</si>
  <si>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</si>
  <si>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</si>
  <si>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</si>
  <si>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</si>
  <si>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</si>
  <si>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t xml:space="preserve">                            FERMIN TOPEZ</t>
  </si>
  <si>
    <t>CIC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</si>
  <si>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</si>
  <si>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</si>
  <si>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PSBC</t>
  </si>
  <si>
    <t>209005639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</si>
</sst>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7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0" xfId="0" applyFont="1"/>
    <xf numFmtId="0" fontId="0" fillId="0" borderId="0" xfId="0" applyBorder="1"/>
    <xf numFmtId="0" fontId="0" fillId="0" borderId="3" xfId="0" applyBorder="1"/>
    <xf numFmtId="0" fontId="0" fillId="0" borderId="0" xfId="0" applyFont="1" applyBorder="1"/>
    <xf numFmtId="0" fontId="0" fillId="0" borderId="10" xfId="0" applyFont="1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Font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18" xfId="0" applyFont="1" applyBorder="1"/>
    <xf numFmtId="0" fontId="0" fillId="0" borderId="10" xfId="0" applyFont="1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Font="1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2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Font="1" applyFill="1" applyBorder="1"/>
    <xf numFmtId="43" fontId="0" fillId="2" borderId="1" xfId="0" applyNumberFormat="1" applyFill="1" applyBorder="1"/>
    <xf numFmtId="43" fontId="4" fillId="0" borderId="23" xfId="1" applyFont="1" applyBorder="1"/>
    <xf numFmtId="0" fontId="4" fillId="0" borderId="16" xfId="0" applyFont="1" applyFill="1" applyBorder="1"/>
    <xf numFmtId="0" fontId="3" fillId="3" borderId="10" xfId="0" applyFont="1" applyFill="1" applyBorder="1" applyAlignment="1"/>
    <xf numFmtId="4" fontId="4" fillId="0" borderId="28" xfId="0" applyNumberFormat="1" applyFont="1" applyBorder="1" applyAlignment="1">
      <alignment horizontal="center"/>
    </xf>
    <xf numFmtId="0" fontId="0" fillId="0" borderId="43" xfId="0" applyBorder="1"/>
    <xf numFmtId="0" fontId="4" fillId="0" borderId="21" xfId="0" applyFont="1" applyFill="1" applyBorder="1"/>
    <xf numFmtId="0" fontId="4" fillId="0" borderId="10" xfId="0" applyFont="1" applyFill="1" applyBorder="1"/>
    <xf numFmtId="0" fontId="4" fillId="0" borderId="18" xfId="0" applyFont="1" applyFill="1" applyBorder="1"/>
    <xf numFmtId="0" fontId="4" fillId="0" borderId="27" xfId="0" applyFont="1" applyFill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0" fillId="0" borderId="16" xfId="0" applyBorder="1"/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Fill="1" applyBorder="1"/>
    <xf numFmtId="0" fontId="4" fillId="0" borderId="12" xfId="0" applyFont="1" applyFill="1" applyBorder="1"/>
    <xf numFmtId="0" fontId="9" fillId="0" borderId="10" xfId="0" applyFont="1" applyBorder="1" applyAlignment="1">
      <alignment horizontal="center"/>
    </xf>
    <xf numFmtId="0" fontId="9" fillId="0" borderId="16" xfId="0" applyFont="1" applyBorder="1" applyAlignment="1">
      <alignment horizontal="right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4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29" xfId="0" applyFont="1" applyFill="1" applyBorder="1"/>
    <xf numFmtId="0" fontId="4" fillId="0" borderId="36" xfId="0" applyFont="1" applyFill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31" xfId="0" applyFont="1" applyBorder="1" applyAlignment="1">
      <alignment horizontal="left" vertical="center"/>
    </xf>
    <xf numFmtId="0" fontId="0" fillId="0" borderId="34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0" fontId="0" fillId="0" borderId="10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0" fillId="0" borderId="30" xfId="0" applyFont="1" applyBorder="1" applyAlignment="1">
      <alignment horizontal="right" vertical="center"/>
    </xf>
    <xf numFmtId="0" fontId="0" fillId="0" borderId="26" xfId="0" applyFont="1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6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5" xfId="0" applyFont="1" applyBorder="1" applyAlignment="1">
      <alignment horizontal="right" vertical="center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0" fillId="0" borderId="32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/>
    <xf numFmtId="4" fontId="4" fillId="0" borderId="16" xfId="0" applyNumberFormat="1" applyFont="1" applyBorder="1" applyAlignment="1"/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0" fontId="0" fillId="0" borderId="2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30" xfId="0" applyFont="1" applyBorder="1" applyAlignment="1">
      <alignment horizontal="right" vertical="center" wrapText="1"/>
    </xf>
    <xf numFmtId="0" fontId="0" fillId="0" borderId="26" xfId="0" applyFont="1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46" xfId="0" applyFont="1" applyBorder="1" applyAlignment="1">
      <alignment horizontal="right" wrapText="1"/>
    </xf>
    <xf numFmtId="0" fontId="0" fillId="0" borderId="34" xfId="0" applyFont="1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44" fontId="0" fillId="3" borderId="16" xfId="0" applyNumberFormat="1" applyFill="1" applyBorder="1" applyAlignment="1">
      <alignment horizontal="right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44" fontId="11" fillId="3" borderId="16" xfId="0" applyNumberFormat="1" applyFont="1" applyFill="1" applyBorder="1" applyAlignment="1">
      <alignment horizontal="right"/>
    </xf>
    <xf numFmtId="165" fontId="20" fillId="0" borderId="6" xfId="0" applyNumberFormat="1" applyFont="1" applyFill="1" applyBorder="1" applyAlignment="1">
      <alignment horizontal="left" vertical="center"/>
    </xf>
    <xf numFmtId="165" fontId="20" fillId="0" borderId="4" xfId="0" applyNumberFormat="1" applyFont="1" applyFill="1" applyBorder="1" applyAlignment="1">
      <alignment horizontal="left" vertical="center"/>
    </xf>
    <xf numFmtId="165" fontId="20" fillId="0" borderId="7" xfId="0" applyNumberFormat="1" applyFont="1" applyFill="1" applyBorder="1" applyAlignment="1">
      <alignment horizontal="left" vertical="center"/>
    </xf>
    <xf numFmtId="165" fontId="20" fillId="0" borderId="50" xfId="0" applyNumberFormat="1" applyFont="1" applyFill="1" applyBorder="1" applyAlignment="1">
      <alignment horizontal="left" vertical="center"/>
    </xf>
    <xf numFmtId="165" fontId="20" fillId="0" borderId="51" xfId="0" applyNumberFormat="1" applyFont="1" applyFill="1" applyBorder="1" applyAlignment="1">
      <alignment horizontal="left" vertical="center"/>
    </xf>
    <xf numFmtId="165" fontId="20" fillId="0" borderId="52" xfId="0" applyNumberFormat="1" applyFont="1" applyFill="1" applyBorder="1" applyAlignment="1">
      <alignment horizontal="left" vertical="center"/>
    </xf>
    <xf numFmtId="165" fontId="20" fillId="0" borderId="6" xfId="0" applyNumberFormat="1" applyFont="1" applyBorder="1" applyAlignment="1">
      <alignment horizontal="left" vertical="center"/>
    </xf>
    <xf numFmtId="165" fontId="20" fillId="0" borderId="4" xfId="0" applyNumberFormat="1" applyFont="1" applyBorder="1" applyAlignment="1">
      <alignment horizontal="left" vertical="center"/>
    </xf>
    <xf numFmtId="165" fontId="20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horizontal="left" vertical="center"/>
    </xf>
    <xf numFmtId="165" fontId="20" fillId="0" borderId="51" xfId="0" applyNumberFormat="1" applyFont="1" applyBorder="1" applyAlignment="1">
      <alignment horizontal="left" vertical="center"/>
    </xf>
    <xf numFmtId="165" fontId="20" fillId="0" borderId="52" xfId="0" applyNumberFormat="1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60D5E8-D5D6-4FE9-AF75-048D0D4C0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D8ED07-8A62-4AFC-8405-62FE45CE6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17CE1C-93EF-4B5A-91A8-7F2D1D59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D54C-0D04-4AFF-A0EB-5B49772023CB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EE9E-1DDF-4C0E-A5D9-F0B337EAFFE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99" t="s">
        <v>1</v>
      </c>
      <c r="O1" s="99"/>
      <c r="P1" s="97" t="s">
        <v>2</v>
      </c>
      <c r="Q1" s="9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0" t="s">
        <v>7</v>
      </c>
      <c r="B4" s="101"/>
      <c r="C4" s="101"/>
      <c r="D4" s="102"/>
      <c r="E4" s="9"/>
      <c r="F4" s="103" t="s">
        <v>8</v>
      </c>
      <c r="G4" s="105">
        <v>1</v>
      </c>
      <c r="H4" s="107" t="s">
        <v>9</v>
      </c>
      <c r="I4" s="109">
        <v>45755</v>
      </c>
      <c r="J4" s="11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3" t="s">
        <v>7</v>
      </c>
      <c r="B5" s="18" t="s">
        <v>11</v>
      </c>
      <c r="C5" s="12" t="s">
        <v>12</v>
      </c>
      <c r="D5" s="28" t="s">
        <v>13</v>
      </c>
      <c r="E5" s="9"/>
      <c r="F5" s="104"/>
      <c r="G5" s="106"/>
      <c r="H5" s="108"/>
      <c r="I5" s="111"/>
      <c r="J5" s="11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4"/>
      <c r="B6" s="19" t="s">
        <v>15</v>
      </c>
      <c r="C6" s="53">
        <v>177</v>
      </c>
      <c r="D6" s="16">
        <f t="shared" ref="D6:D28" si="1">C6*L6</f>
        <v>130449</v>
      </c>
      <c r="E6" s="9"/>
      <c r="F6" s="116" t="s">
        <v>16</v>
      </c>
      <c r="G6" s="118" t="s">
        <v>129</v>
      </c>
      <c r="H6" s="119"/>
      <c r="I6" s="119"/>
      <c r="J6" s="120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4"/>
      <c r="B7" s="19" t="s">
        <v>18</v>
      </c>
      <c r="C7" s="53">
        <v>1</v>
      </c>
      <c r="D7" s="16">
        <f t="shared" si="1"/>
        <v>725</v>
      </c>
      <c r="E7" s="9"/>
      <c r="F7" s="117"/>
      <c r="G7" s="121"/>
      <c r="H7" s="122"/>
      <c r="I7" s="122"/>
      <c r="J7" s="123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14"/>
      <c r="B8" s="19" t="s">
        <v>20</v>
      </c>
      <c r="C8" s="53"/>
      <c r="D8" s="16">
        <f t="shared" si="1"/>
        <v>0</v>
      </c>
      <c r="E8" s="9"/>
      <c r="F8" s="124" t="s">
        <v>21</v>
      </c>
      <c r="G8" s="126" t="s">
        <v>114</v>
      </c>
      <c r="H8" s="127"/>
      <c r="I8" s="127"/>
      <c r="J8" s="12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14"/>
      <c r="B9" s="19" t="s">
        <v>23</v>
      </c>
      <c r="C9" s="53">
        <v>12</v>
      </c>
      <c r="D9" s="16">
        <f t="shared" si="1"/>
        <v>8484</v>
      </c>
      <c r="E9" s="9"/>
      <c r="F9" s="117"/>
      <c r="G9" s="129"/>
      <c r="H9" s="130"/>
      <c r="I9" s="130"/>
      <c r="J9" s="13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14"/>
      <c r="B10" s="11" t="s">
        <v>25</v>
      </c>
      <c r="C10" s="53">
        <v>1</v>
      </c>
      <c r="D10" s="16">
        <f t="shared" si="1"/>
        <v>972</v>
      </c>
      <c r="E10" s="9"/>
      <c r="F10" s="116" t="s">
        <v>26</v>
      </c>
      <c r="G10" s="132" t="s">
        <v>133</v>
      </c>
      <c r="H10" s="133"/>
      <c r="I10" s="133"/>
      <c r="J10" s="134"/>
      <c r="K10" s="10"/>
      <c r="L10" s="6">
        <f>R36</f>
        <v>972</v>
      </c>
      <c r="P10" s="4"/>
      <c r="Q10" s="4"/>
      <c r="R10" s="5"/>
    </row>
    <row r="11" spans="1:18" ht="15.75" x14ac:dyDescent="0.25">
      <c r="A11" s="114"/>
      <c r="B11" s="20" t="s">
        <v>28</v>
      </c>
      <c r="C11" s="53"/>
      <c r="D11" s="16">
        <f t="shared" si="1"/>
        <v>0</v>
      </c>
      <c r="E11" s="9"/>
      <c r="F11" s="117"/>
      <c r="G11" s="129"/>
      <c r="H11" s="130"/>
      <c r="I11" s="130"/>
      <c r="J11" s="13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4"/>
      <c r="B12" s="20" t="s">
        <v>30</v>
      </c>
      <c r="C12" s="53"/>
      <c r="D12" s="52">
        <f t="shared" si="1"/>
        <v>0</v>
      </c>
      <c r="E12" s="9"/>
      <c r="F12" s="135" t="s">
        <v>33</v>
      </c>
      <c r="G12" s="136"/>
      <c r="H12" s="136"/>
      <c r="I12" s="136"/>
      <c r="J12" s="13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4"/>
      <c r="B13" s="20" t="s">
        <v>32</v>
      </c>
      <c r="C13" s="53">
        <v>6</v>
      </c>
      <c r="D13" s="52">
        <f t="shared" si="1"/>
        <v>1842</v>
      </c>
      <c r="E13" s="9"/>
      <c r="F13" s="138" t="s">
        <v>36</v>
      </c>
      <c r="G13" s="139"/>
      <c r="H13" s="140">
        <f>D29</f>
        <v>144007</v>
      </c>
      <c r="I13" s="141"/>
      <c r="J13" s="1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4"/>
      <c r="B14" s="17" t="s">
        <v>35</v>
      </c>
      <c r="C14" s="53">
        <v>10</v>
      </c>
      <c r="D14" s="34">
        <f t="shared" si="1"/>
        <v>100</v>
      </c>
      <c r="E14" s="9"/>
      <c r="F14" s="143" t="s">
        <v>39</v>
      </c>
      <c r="G14" s="144"/>
      <c r="H14" s="145">
        <f>D54</f>
        <v>21595.5</v>
      </c>
      <c r="I14" s="146"/>
      <c r="J14" s="147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4"/>
      <c r="B15" s="17" t="s">
        <v>38</v>
      </c>
      <c r="C15" s="53"/>
      <c r="D15" s="34">
        <f t="shared" si="1"/>
        <v>0</v>
      </c>
      <c r="E15" s="9"/>
      <c r="F15" s="148" t="s">
        <v>40</v>
      </c>
      <c r="G15" s="139"/>
      <c r="H15" s="149">
        <f>H13-H14</f>
        <v>122411.5</v>
      </c>
      <c r="I15" s="150"/>
      <c r="J15" s="15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4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152"/>
      <c r="I16" s="152"/>
      <c r="J16" s="15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4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125"/>
      <c r="I17" s="125"/>
      <c r="J17" s="1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4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125"/>
      <c r="I18" s="125"/>
      <c r="J18" s="1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4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125"/>
      <c r="I19" s="125"/>
      <c r="J19" s="125"/>
      <c r="L19" s="6">
        <v>1102</v>
      </c>
      <c r="Q19" s="4"/>
      <c r="R19" s="5">
        <f t="shared" si="0"/>
        <v>0</v>
      </c>
    </row>
    <row r="20" spans="1:18" ht="15.75" x14ac:dyDescent="0.25">
      <c r="A20" s="114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152"/>
      <c r="I20" s="152"/>
      <c r="J20" s="15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4"/>
      <c r="B21" s="17" t="s">
        <v>137</v>
      </c>
      <c r="C21" s="53">
        <v>1</v>
      </c>
      <c r="D21" s="52">
        <f t="shared" si="1"/>
        <v>650</v>
      </c>
      <c r="E21" s="9"/>
      <c r="F21" s="79" t="s">
        <v>100</v>
      </c>
      <c r="G21" s="55" t="s">
        <v>99</v>
      </c>
      <c r="H21" s="171" t="s">
        <v>13</v>
      </c>
      <c r="I21" s="172"/>
      <c r="J21" s="17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4"/>
      <c r="B22" s="50" t="s">
        <v>111</v>
      </c>
      <c r="C22" s="53"/>
      <c r="D22" s="52">
        <f t="shared" si="1"/>
        <v>0</v>
      </c>
      <c r="E22" s="9"/>
      <c r="F22" s="86"/>
      <c r="G22" s="75"/>
      <c r="H22" s="174"/>
      <c r="I22" s="174"/>
      <c r="J22" s="174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4"/>
      <c r="B23" s="17" t="s">
        <v>126</v>
      </c>
      <c r="C23" s="53"/>
      <c r="D23" s="52">
        <f t="shared" si="1"/>
        <v>0</v>
      </c>
      <c r="E23" s="9"/>
      <c r="F23" s="81"/>
      <c r="G23" s="66"/>
      <c r="H23" s="175"/>
      <c r="I23" s="176"/>
      <c r="J23" s="17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4"/>
      <c r="B24" s="17" t="s">
        <v>127</v>
      </c>
      <c r="C24" s="53"/>
      <c r="D24" s="52">
        <f t="shared" si="1"/>
        <v>0</v>
      </c>
      <c r="E24" s="9"/>
      <c r="F24" s="74"/>
      <c r="G24" s="66"/>
      <c r="H24" s="175"/>
      <c r="I24" s="176"/>
      <c r="J24" s="176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14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177" t="s">
        <v>13</v>
      </c>
      <c r="I25" s="178"/>
      <c r="J25" s="179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14"/>
      <c r="B26" s="17" t="s">
        <v>113</v>
      </c>
      <c r="C26" s="53"/>
      <c r="D26" s="52">
        <f t="shared" si="1"/>
        <v>0</v>
      </c>
      <c r="E26" s="9"/>
      <c r="F26" s="86"/>
      <c r="G26" s="75"/>
      <c r="H26" s="174"/>
      <c r="I26" s="174"/>
      <c r="J26" s="174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4"/>
      <c r="B27" s="17" t="s">
        <v>121</v>
      </c>
      <c r="C27" s="53"/>
      <c r="D27" s="48">
        <f t="shared" si="1"/>
        <v>0</v>
      </c>
      <c r="E27" s="9"/>
      <c r="F27" s="82"/>
      <c r="G27" s="95"/>
      <c r="H27" s="175"/>
      <c r="I27" s="176"/>
      <c r="J27" s="176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15"/>
      <c r="B28" s="50" t="s">
        <v>98</v>
      </c>
      <c r="C28" s="53">
        <v>1</v>
      </c>
      <c r="D28" s="52">
        <f t="shared" si="1"/>
        <v>785</v>
      </c>
      <c r="E28" s="9"/>
      <c r="F28" s="61"/>
      <c r="G28" s="69"/>
      <c r="H28" s="180"/>
      <c r="I28" s="181"/>
      <c r="J28" s="182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3" t="s">
        <v>36</v>
      </c>
      <c r="B29" s="154"/>
      <c r="C29" s="155"/>
      <c r="D29" s="159">
        <f>SUM(D6:D28)</f>
        <v>144007</v>
      </c>
      <c r="E29" s="9"/>
      <c r="F29" s="161" t="s">
        <v>56</v>
      </c>
      <c r="G29" s="162"/>
      <c r="H29" s="165">
        <f>H15-H16-H17-H18-H19-H20-H22-H23-H24+H26+H27+H28</f>
        <v>122411.5</v>
      </c>
      <c r="I29" s="166"/>
      <c r="J29" s="167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156"/>
      <c r="B30" s="157"/>
      <c r="C30" s="158"/>
      <c r="D30" s="160"/>
      <c r="E30" s="9"/>
      <c r="F30" s="163"/>
      <c r="G30" s="164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0" t="s">
        <v>59</v>
      </c>
      <c r="B32" s="101"/>
      <c r="C32" s="101"/>
      <c r="D32" s="102"/>
      <c r="E32" s="11"/>
      <c r="F32" s="183" t="s">
        <v>60</v>
      </c>
      <c r="G32" s="184"/>
      <c r="H32" s="184"/>
      <c r="I32" s="184"/>
      <c r="J32" s="185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98" t="s">
        <v>64</v>
      </c>
      <c r="H33" s="183" t="s">
        <v>13</v>
      </c>
      <c r="I33" s="184"/>
      <c r="J33" s="185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3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81</v>
      </c>
      <c r="H34" s="186">
        <f t="shared" ref="H34:H39" si="2">F34*G34</f>
        <v>81000</v>
      </c>
      <c r="I34" s="187"/>
      <c r="J34" s="188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4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67</v>
      </c>
      <c r="H35" s="186">
        <f t="shared" si="2"/>
        <v>33500</v>
      </c>
      <c r="I35" s="187"/>
      <c r="J35" s="188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15"/>
      <c r="B36" s="29" t="s">
        <v>71</v>
      </c>
      <c r="C36" s="53">
        <v>2</v>
      </c>
      <c r="D36" s="15">
        <f>C36*1.5</f>
        <v>3</v>
      </c>
      <c r="E36" s="9"/>
      <c r="F36" s="15">
        <v>200</v>
      </c>
      <c r="G36" s="41">
        <v>3</v>
      </c>
      <c r="H36" s="186">
        <f t="shared" si="2"/>
        <v>600</v>
      </c>
      <c r="I36" s="187"/>
      <c r="J36" s="188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3" t="s">
        <v>73</v>
      </c>
      <c r="B37" s="31" t="s">
        <v>67</v>
      </c>
      <c r="C37" s="59">
        <v>188</v>
      </c>
      <c r="D37" s="15">
        <f>C37*111</f>
        <v>20868</v>
      </c>
      <c r="E37" s="9"/>
      <c r="F37" s="15">
        <v>100</v>
      </c>
      <c r="G37" s="43">
        <v>61</v>
      </c>
      <c r="H37" s="186">
        <f t="shared" si="2"/>
        <v>6100</v>
      </c>
      <c r="I37" s="187"/>
      <c r="J37" s="188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4"/>
      <c r="B38" s="32" t="s">
        <v>69</v>
      </c>
      <c r="C38" s="60"/>
      <c r="D38" s="15">
        <f>C38*84</f>
        <v>0</v>
      </c>
      <c r="E38" s="9"/>
      <c r="F38" s="33">
        <v>50</v>
      </c>
      <c r="G38" s="43">
        <v>33</v>
      </c>
      <c r="H38" s="186">
        <f t="shared" si="2"/>
        <v>1650</v>
      </c>
      <c r="I38" s="187"/>
      <c r="J38" s="188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5"/>
      <c r="B39" s="32" t="s">
        <v>71</v>
      </c>
      <c r="C39" s="58"/>
      <c r="D39" s="34">
        <f>C39*4.5</f>
        <v>0</v>
      </c>
      <c r="E39" s="9"/>
      <c r="F39" s="15">
        <v>20</v>
      </c>
      <c r="G39" s="41">
        <v>2</v>
      </c>
      <c r="H39" s="186">
        <f t="shared" si="2"/>
        <v>40</v>
      </c>
      <c r="I39" s="187"/>
      <c r="J39" s="188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13" t="s">
        <v>77</v>
      </c>
      <c r="B40" s="30" t="s">
        <v>67</v>
      </c>
      <c r="C40" s="71">
        <v>1</v>
      </c>
      <c r="D40" s="15">
        <f>C40*111</f>
        <v>111</v>
      </c>
      <c r="E40" s="9"/>
      <c r="F40" s="15">
        <v>10</v>
      </c>
      <c r="G40" s="46"/>
      <c r="H40" s="186"/>
      <c r="I40" s="187"/>
      <c r="J40" s="188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4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186"/>
      <c r="I41" s="187"/>
      <c r="J41" s="188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5"/>
      <c r="B42" s="30" t="s">
        <v>71</v>
      </c>
      <c r="C42" s="72"/>
      <c r="D42" s="15">
        <f>C42*2.25</f>
        <v>0</v>
      </c>
      <c r="E42" s="9"/>
      <c r="F42" s="43" t="s">
        <v>80</v>
      </c>
      <c r="G42" s="186">
        <v>126</v>
      </c>
      <c r="H42" s="187"/>
      <c r="I42" s="187"/>
      <c r="J42" s="188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89" t="s">
        <v>82</v>
      </c>
      <c r="C43" s="72"/>
      <c r="D43" s="15"/>
      <c r="E43" s="9"/>
      <c r="F43" s="66" t="s">
        <v>83</v>
      </c>
      <c r="G43" s="95" t="s">
        <v>84</v>
      </c>
      <c r="H43" s="192" t="s">
        <v>13</v>
      </c>
      <c r="I43" s="193"/>
      <c r="J43" s="194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190"/>
      <c r="B44" s="30" t="s">
        <v>67</v>
      </c>
      <c r="C44" s="53"/>
      <c r="D44" s="15">
        <f>C44*120</f>
        <v>0</v>
      </c>
      <c r="E44" s="9"/>
      <c r="F44" s="41"/>
      <c r="G44" s="70"/>
      <c r="H44" s="174"/>
      <c r="I44" s="174"/>
      <c r="J44" s="174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90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174"/>
      <c r="I45" s="174"/>
      <c r="J45" s="174"/>
      <c r="K45" s="24"/>
      <c r="P45" s="4"/>
      <c r="Q45" s="4"/>
      <c r="R45" s="5"/>
    </row>
    <row r="46" spans="1:18" ht="15.75" x14ac:dyDescent="0.25">
      <c r="A46" s="190"/>
      <c r="B46" s="54" t="s">
        <v>71</v>
      </c>
      <c r="C46" s="94">
        <v>22</v>
      </c>
      <c r="D46" s="15">
        <f>C46*1.5</f>
        <v>33</v>
      </c>
      <c r="E46" s="9"/>
      <c r="F46" s="41"/>
      <c r="G46" s="70"/>
      <c r="H46" s="174"/>
      <c r="I46" s="174"/>
      <c r="J46" s="174"/>
      <c r="K46" s="24"/>
      <c r="P46" s="4"/>
      <c r="Q46" s="4"/>
      <c r="R46" s="5"/>
    </row>
    <row r="47" spans="1:18" ht="15.75" x14ac:dyDescent="0.25">
      <c r="A47" s="191"/>
      <c r="B47" s="30"/>
      <c r="C47" s="72"/>
      <c r="D47" s="15"/>
      <c r="E47" s="9"/>
      <c r="F47" s="66"/>
      <c r="G47" s="66"/>
      <c r="H47" s="195"/>
      <c r="I47" s="196"/>
      <c r="J47" s="197"/>
      <c r="K47" s="24"/>
      <c r="P47" s="4"/>
      <c r="Q47" s="4"/>
      <c r="R47" s="5"/>
    </row>
    <row r="48" spans="1:18" ht="15" customHeight="1" x14ac:dyDescent="0.25">
      <c r="A48" s="189" t="s">
        <v>32</v>
      </c>
      <c r="B48" s="30" t="s">
        <v>67</v>
      </c>
      <c r="C48" s="53">
        <v>5</v>
      </c>
      <c r="D48" s="15">
        <f>C48*78</f>
        <v>390</v>
      </c>
      <c r="E48" s="9"/>
      <c r="F48" s="66"/>
      <c r="G48" s="66"/>
      <c r="H48" s="195"/>
      <c r="I48" s="196"/>
      <c r="J48" s="197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190"/>
      <c r="B49" s="32" t="s">
        <v>69</v>
      </c>
      <c r="C49" s="93">
        <v>2</v>
      </c>
      <c r="D49" s="15">
        <f>C49*42</f>
        <v>84</v>
      </c>
      <c r="E49" s="9"/>
      <c r="F49" s="210" t="s">
        <v>87</v>
      </c>
      <c r="G49" s="165">
        <f>H34+H35+H36+H37+H38+H39+H40+H41+G42+H44+H45+H46</f>
        <v>123016</v>
      </c>
      <c r="H49" s="166"/>
      <c r="I49" s="166"/>
      <c r="J49" s="167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0"/>
      <c r="B50" s="35" t="s">
        <v>71</v>
      </c>
      <c r="C50" s="72">
        <v>15</v>
      </c>
      <c r="D50" s="15">
        <f>C50*1.5</f>
        <v>22.5</v>
      </c>
      <c r="E50" s="9"/>
      <c r="F50" s="211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90"/>
      <c r="B51" s="30"/>
      <c r="C51" s="13"/>
      <c r="D51" s="34"/>
      <c r="E51" s="9"/>
      <c r="F51" s="212" t="s">
        <v>138</v>
      </c>
      <c r="G51" s="225">
        <f>G49-H29</f>
        <v>604.5</v>
      </c>
      <c r="H51" s="226"/>
      <c r="I51" s="226"/>
      <c r="J51" s="227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0"/>
      <c r="B52" s="32"/>
      <c r="C52" s="36"/>
      <c r="D52" s="49"/>
      <c r="E52" s="9"/>
      <c r="F52" s="213"/>
      <c r="G52" s="228"/>
      <c r="H52" s="229"/>
      <c r="I52" s="229"/>
      <c r="J52" s="230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9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161" t="s">
        <v>91</v>
      </c>
      <c r="B54" s="198"/>
      <c r="C54" s="199"/>
      <c r="D54" s="202">
        <f>SUM(D34:D53)</f>
        <v>21595.5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163"/>
      <c r="B55" s="200"/>
      <c r="C55" s="201"/>
      <c r="D55" s="20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04" t="s">
        <v>92</v>
      </c>
      <c r="B58" s="205"/>
      <c r="C58" s="205"/>
      <c r="D58" s="206"/>
      <c r="E58" s="9"/>
      <c r="F58" s="204" t="s">
        <v>93</v>
      </c>
      <c r="G58" s="205"/>
      <c r="H58" s="205"/>
      <c r="I58" s="205"/>
      <c r="J58" s="206"/>
    </row>
    <row r="59" spans="1:18" x14ac:dyDescent="0.25">
      <c r="A59" s="207"/>
      <c r="B59" s="208"/>
      <c r="C59" s="208"/>
      <c r="D59" s="209"/>
      <c r="E59" s="9"/>
      <c r="F59" s="207"/>
      <c r="G59" s="208"/>
      <c r="H59" s="208"/>
      <c r="I59" s="208"/>
      <c r="J59" s="20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DD37-7412-4209-9091-61792E9D2C7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99" t="s">
        <v>1</v>
      </c>
      <c r="O1" s="99"/>
      <c r="P1" s="97" t="s">
        <v>2</v>
      </c>
      <c r="Q1" s="9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0" t="s">
        <v>7</v>
      </c>
      <c r="B4" s="101"/>
      <c r="C4" s="101"/>
      <c r="D4" s="102"/>
      <c r="E4" s="9"/>
      <c r="F4" s="103" t="s">
        <v>8</v>
      </c>
      <c r="G4" s="105">
        <v>2</v>
      </c>
      <c r="H4" s="107" t="s">
        <v>9</v>
      </c>
      <c r="I4" s="109">
        <v>45755</v>
      </c>
      <c r="J4" s="11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3" t="s">
        <v>7</v>
      </c>
      <c r="B5" s="18" t="s">
        <v>11</v>
      </c>
      <c r="C5" s="12" t="s">
        <v>12</v>
      </c>
      <c r="D5" s="28" t="s">
        <v>13</v>
      </c>
      <c r="E5" s="9"/>
      <c r="F5" s="104"/>
      <c r="G5" s="106"/>
      <c r="H5" s="108"/>
      <c r="I5" s="111"/>
      <c r="J5" s="11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4"/>
      <c r="B6" s="19" t="s">
        <v>15</v>
      </c>
      <c r="C6" s="53">
        <v>241</v>
      </c>
      <c r="D6" s="16">
        <f t="shared" ref="D6:D28" si="1">C6*L6</f>
        <v>177617</v>
      </c>
      <c r="E6" s="9"/>
      <c r="F6" s="116" t="s">
        <v>16</v>
      </c>
      <c r="G6" s="118" t="s">
        <v>128</v>
      </c>
      <c r="H6" s="119"/>
      <c r="I6" s="119"/>
      <c r="J6" s="120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4"/>
      <c r="B7" s="19" t="s">
        <v>18</v>
      </c>
      <c r="C7" s="53">
        <v>1</v>
      </c>
      <c r="D7" s="16">
        <f t="shared" si="1"/>
        <v>725</v>
      </c>
      <c r="E7" s="9"/>
      <c r="F7" s="117"/>
      <c r="G7" s="121"/>
      <c r="H7" s="122"/>
      <c r="I7" s="122"/>
      <c r="J7" s="123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14"/>
      <c r="B8" s="19" t="s">
        <v>20</v>
      </c>
      <c r="C8" s="53"/>
      <c r="D8" s="16">
        <f t="shared" si="1"/>
        <v>0</v>
      </c>
      <c r="E8" s="9"/>
      <c r="F8" s="124" t="s">
        <v>21</v>
      </c>
      <c r="G8" s="126" t="s">
        <v>116</v>
      </c>
      <c r="H8" s="127"/>
      <c r="I8" s="127"/>
      <c r="J8" s="12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14"/>
      <c r="B9" s="19" t="s">
        <v>23</v>
      </c>
      <c r="C9" s="53">
        <v>53</v>
      </c>
      <c r="D9" s="16">
        <f t="shared" si="1"/>
        <v>37471</v>
      </c>
      <c r="E9" s="9"/>
      <c r="F9" s="117"/>
      <c r="G9" s="129"/>
      <c r="H9" s="130"/>
      <c r="I9" s="130"/>
      <c r="J9" s="13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14"/>
      <c r="B10" s="11" t="s">
        <v>25</v>
      </c>
      <c r="C10" s="53"/>
      <c r="D10" s="16">
        <f t="shared" si="1"/>
        <v>0</v>
      </c>
      <c r="E10" s="9"/>
      <c r="F10" s="116" t="s">
        <v>26</v>
      </c>
      <c r="G10" s="132" t="s">
        <v>117</v>
      </c>
      <c r="H10" s="133"/>
      <c r="I10" s="133"/>
      <c r="J10" s="134"/>
      <c r="K10" s="10"/>
      <c r="L10" s="6">
        <f>R36</f>
        <v>972</v>
      </c>
      <c r="P10" s="4"/>
      <c r="Q10" s="4"/>
      <c r="R10" s="5"/>
    </row>
    <row r="11" spans="1:18" ht="15.75" x14ac:dyDescent="0.25">
      <c r="A11" s="114"/>
      <c r="B11" s="20" t="s">
        <v>28</v>
      </c>
      <c r="C11" s="53"/>
      <c r="D11" s="16">
        <f t="shared" si="1"/>
        <v>0</v>
      </c>
      <c r="E11" s="9"/>
      <c r="F11" s="117"/>
      <c r="G11" s="129"/>
      <c r="H11" s="130"/>
      <c r="I11" s="130"/>
      <c r="J11" s="13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4"/>
      <c r="B12" s="20" t="s">
        <v>30</v>
      </c>
      <c r="C12" s="53"/>
      <c r="D12" s="52">
        <f t="shared" si="1"/>
        <v>0</v>
      </c>
      <c r="E12" s="9"/>
      <c r="F12" s="135" t="s">
        <v>33</v>
      </c>
      <c r="G12" s="136"/>
      <c r="H12" s="136"/>
      <c r="I12" s="136"/>
      <c r="J12" s="13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4"/>
      <c r="B13" s="20" t="s">
        <v>32</v>
      </c>
      <c r="C13" s="53">
        <v>14</v>
      </c>
      <c r="D13" s="52">
        <f t="shared" si="1"/>
        <v>4298</v>
      </c>
      <c r="E13" s="9"/>
      <c r="F13" s="138" t="s">
        <v>36</v>
      </c>
      <c r="G13" s="139"/>
      <c r="H13" s="140">
        <f>D29</f>
        <v>220896</v>
      </c>
      <c r="I13" s="141"/>
      <c r="J13" s="1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4"/>
      <c r="B14" s="17" t="s">
        <v>35</v>
      </c>
      <c r="C14" s="53"/>
      <c r="D14" s="34">
        <f t="shared" si="1"/>
        <v>0</v>
      </c>
      <c r="E14" s="9"/>
      <c r="F14" s="143" t="s">
        <v>39</v>
      </c>
      <c r="G14" s="144"/>
      <c r="H14" s="145">
        <f>D54</f>
        <v>31953</v>
      </c>
      <c r="I14" s="146"/>
      <c r="J14" s="147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4"/>
      <c r="B15" s="17" t="s">
        <v>38</v>
      </c>
      <c r="C15" s="53"/>
      <c r="D15" s="34">
        <f t="shared" si="1"/>
        <v>0</v>
      </c>
      <c r="E15" s="9"/>
      <c r="F15" s="148" t="s">
        <v>40</v>
      </c>
      <c r="G15" s="139"/>
      <c r="H15" s="149">
        <f>H13-H14</f>
        <v>188943</v>
      </c>
      <c r="I15" s="150"/>
      <c r="J15" s="15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4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152">
        <f>2358</f>
        <v>2358</v>
      </c>
      <c r="I16" s="152"/>
      <c r="J16" s="15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4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125"/>
      <c r="I17" s="125"/>
      <c r="J17" s="12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4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125"/>
      <c r="I18" s="125"/>
      <c r="J18" s="1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4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214"/>
      <c r="I19" s="214"/>
      <c r="J19" s="21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4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125"/>
      <c r="I20" s="125"/>
      <c r="J20" s="12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4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171" t="s">
        <v>13</v>
      </c>
      <c r="I21" s="172"/>
      <c r="J21" s="17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4"/>
      <c r="B22" s="50" t="s">
        <v>105</v>
      </c>
      <c r="C22" s="53"/>
      <c r="D22" s="52">
        <f t="shared" si="1"/>
        <v>0</v>
      </c>
      <c r="E22" s="9"/>
      <c r="F22" s="83"/>
      <c r="G22" s="84"/>
      <c r="H22" s="215"/>
      <c r="I22" s="215"/>
      <c r="J22" s="21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4"/>
      <c r="B23" s="17" t="s">
        <v>108</v>
      </c>
      <c r="C23" s="53"/>
      <c r="D23" s="52">
        <f t="shared" si="1"/>
        <v>0</v>
      </c>
      <c r="E23" s="9"/>
      <c r="F23" s="28"/>
      <c r="G23" s="41"/>
      <c r="H23" s="216"/>
      <c r="I23" s="174"/>
      <c r="J23" s="17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4"/>
      <c r="B24" s="17" t="s">
        <v>134</v>
      </c>
      <c r="C24" s="53"/>
      <c r="D24" s="52">
        <f t="shared" si="1"/>
        <v>0</v>
      </c>
      <c r="E24" s="9"/>
      <c r="F24" s="42"/>
      <c r="G24" s="41"/>
      <c r="H24" s="216"/>
      <c r="I24" s="174"/>
      <c r="J24" s="174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14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177" t="s">
        <v>13</v>
      </c>
      <c r="I25" s="178"/>
      <c r="J25" s="179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14"/>
      <c r="B26" s="17" t="s">
        <v>106</v>
      </c>
      <c r="C26" s="53"/>
      <c r="D26" s="52">
        <f t="shared" si="1"/>
        <v>0</v>
      </c>
      <c r="E26" s="9"/>
      <c r="F26" s="73"/>
      <c r="G26" s="13"/>
      <c r="H26" s="217"/>
      <c r="I26" s="218"/>
      <c r="J26" s="219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4"/>
      <c r="B27" s="17" t="s">
        <v>110</v>
      </c>
      <c r="C27" s="53"/>
      <c r="D27" s="48">
        <f t="shared" si="1"/>
        <v>0</v>
      </c>
      <c r="E27" s="9"/>
      <c r="F27" s="68"/>
      <c r="G27" s="68"/>
      <c r="H27" s="220"/>
      <c r="I27" s="221"/>
      <c r="J27" s="222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15"/>
      <c r="B28" s="50" t="s">
        <v>98</v>
      </c>
      <c r="C28" s="53">
        <v>1</v>
      </c>
      <c r="D28" s="52">
        <f t="shared" si="1"/>
        <v>785</v>
      </c>
      <c r="E28" s="9"/>
      <c r="F28" s="61"/>
      <c r="G28" s="69"/>
      <c r="H28" s="180"/>
      <c r="I28" s="181"/>
      <c r="J28" s="182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3" t="s">
        <v>36</v>
      </c>
      <c r="B29" s="154"/>
      <c r="C29" s="155"/>
      <c r="D29" s="159">
        <f>SUM(D6:D28)</f>
        <v>220896</v>
      </c>
      <c r="E29" s="9"/>
      <c r="F29" s="161" t="s">
        <v>56</v>
      </c>
      <c r="G29" s="162"/>
      <c r="H29" s="165">
        <f>H15-H16-H17-H18-H19-H20-H22-H23-H24+H26+H27</f>
        <v>186585</v>
      </c>
      <c r="I29" s="166"/>
      <c r="J29" s="167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156"/>
      <c r="B30" s="157"/>
      <c r="C30" s="158"/>
      <c r="D30" s="160"/>
      <c r="E30" s="9"/>
      <c r="F30" s="163"/>
      <c r="G30" s="164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0" t="s">
        <v>59</v>
      </c>
      <c r="B32" s="101"/>
      <c r="C32" s="101"/>
      <c r="D32" s="102"/>
      <c r="E32" s="11"/>
      <c r="F32" s="183" t="s">
        <v>60</v>
      </c>
      <c r="G32" s="184"/>
      <c r="H32" s="184"/>
      <c r="I32" s="184"/>
      <c r="J32" s="185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98" t="s">
        <v>64</v>
      </c>
      <c r="H33" s="183" t="s">
        <v>13</v>
      </c>
      <c r="I33" s="184"/>
      <c r="J33" s="185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3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120</v>
      </c>
      <c r="H34" s="186">
        <f>F34*G34</f>
        <v>120000</v>
      </c>
      <c r="I34" s="187"/>
      <c r="J34" s="188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4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129</v>
      </c>
      <c r="H35" s="186">
        <f t="shared" ref="H35:H39" si="2">F35*G35</f>
        <v>64500</v>
      </c>
      <c r="I35" s="187"/>
      <c r="J35" s="188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15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1</v>
      </c>
      <c r="H36" s="186">
        <f t="shared" si="2"/>
        <v>200</v>
      </c>
      <c r="I36" s="187"/>
      <c r="J36" s="188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3" t="s">
        <v>73</v>
      </c>
      <c r="B37" s="31" t="s">
        <v>67</v>
      </c>
      <c r="C37" s="59">
        <v>278</v>
      </c>
      <c r="D37" s="15">
        <f>C37*111</f>
        <v>30858</v>
      </c>
      <c r="E37" s="9"/>
      <c r="F37" s="15">
        <v>100</v>
      </c>
      <c r="G37" s="43">
        <v>5</v>
      </c>
      <c r="H37" s="186">
        <f t="shared" si="2"/>
        <v>500</v>
      </c>
      <c r="I37" s="187"/>
      <c r="J37" s="188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4"/>
      <c r="B38" s="32" t="s">
        <v>69</v>
      </c>
      <c r="C38" s="60">
        <v>1</v>
      </c>
      <c r="D38" s="15">
        <f>C38*84</f>
        <v>84</v>
      </c>
      <c r="E38" s="9"/>
      <c r="F38" s="33">
        <v>50</v>
      </c>
      <c r="G38" s="43"/>
      <c r="H38" s="186">
        <f t="shared" si="2"/>
        <v>0</v>
      </c>
      <c r="I38" s="187"/>
      <c r="J38" s="188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5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/>
      <c r="H39" s="186">
        <f t="shared" si="2"/>
        <v>0</v>
      </c>
      <c r="I39" s="187"/>
      <c r="J39" s="188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13" t="s">
        <v>77</v>
      </c>
      <c r="B40" s="30" t="s">
        <v>67</v>
      </c>
      <c r="C40" s="71">
        <v>2</v>
      </c>
      <c r="D40" s="15">
        <f>C40*111</f>
        <v>222</v>
      </c>
      <c r="E40" s="9"/>
      <c r="F40" s="15">
        <v>10</v>
      </c>
      <c r="G40" s="46"/>
      <c r="H40" s="186"/>
      <c r="I40" s="187"/>
      <c r="J40" s="188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4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186"/>
      <c r="I41" s="187"/>
      <c r="J41" s="188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5"/>
      <c r="B42" s="30" t="s">
        <v>71</v>
      </c>
      <c r="C42" s="72"/>
      <c r="D42" s="15">
        <f>C42*2.25</f>
        <v>0</v>
      </c>
      <c r="E42" s="9"/>
      <c r="F42" s="43" t="s">
        <v>80</v>
      </c>
      <c r="G42" s="186">
        <v>1500</v>
      </c>
      <c r="H42" s="187"/>
      <c r="I42" s="187"/>
      <c r="J42" s="188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89" t="s">
        <v>82</v>
      </c>
      <c r="C43" s="72"/>
      <c r="D43" s="15"/>
      <c r="E43" s="9"/>
      <c r="F43" s="66" t="s">
        <v>83</v>
      </c>
      <c r="G43" s="95" t="s">
        <v>84</v>
      </c>
      <c r="H43" s="192" t="s">
        <v>13</v>
      </c>
      <c r="I43" s="193"/>
      <c r="J43" s="194"/>
      <c r="K43" s="24"/>
      <c r="P43" s="4"/>
      <c r="Q43" s="4"/>
      <c r="R43" s="5"/>
    </row>
    <row r="44" spans="1:18" ht="15.75" x14ac:dyDescent="0.25">
      <c r="A44" s="190"/>
      <c r="B44" s="30" t="s">
        <v>67</v>
      </c>
      <c r="C44" s="53"/>
      <c r="D44" s="15">
        <f>C44*120</f>
        <v>0</v>
      </c>
      <c r="E44" s="9"/>
      <c r="F44" s="41"/>
      <c r="G44" s="70"/>
      <c r="H44" s="174"/>
      <c r="I44" s="174"/>
      <c r="J44" s="174"/>
      <c r="K44" s="24"/>
      <c r="P44" s="4"/>
      <c r="Q44" s="4"/>
      <c r="R44" s="5"/>
    </row>
    <row r="45" spans="1:18" ht="15.75" x14ac:dyDescent="0.25">
      <c r="A45" s="190"/>
      <c r="B45" s="30" t="s">
        <v>69</v>
      </c>
      <c r="C45" s="93"/>
      <c r="D45" s="15">
        <f>C45*84</f>
        <v>0</v>
      </c>
      <c r="E45" s="9"/>
      <c r="F45" s="41"/>
      <c r="G45" s="70"/>
      <c r="H45" s="174"/>
      <c r="I45" s="174"/>
      <c r="J45" s="174"/>
      <c r="K45" s="24"/>
      <c r="P45" s="4"/>
      <c r="Q45" s="4"/>
      <c r="R45" s="5"/>
    </row>
    <row r="46" spans="1:18" ht="15.75" x14ac:dyDescent="0.25">
      <c r="A46" s="190"/>
      <c r="B46" s="54" t="s">
        <v>71</v>
      </c>
      <c r="C46" s="94">
        <v>4</v>
      </c>
      <c r="D46" s="15">
        <f>C46*1.5</f>
        <v>6</v>
      </c>
      <c r="E46" s="9"/>
      <c r="F46" s="41"/>
      <c r="G46" s="96"/>
      <c r="H46" s="223"/>
      <c r="I46" s="223"/>
      <c r="J46" s="223"/>
      <c r="K46" s="24"/>
      <c r="P46" s="4"/>
      <c r="Q46" s="4"/>
      <c r="R46" s="5"/>
    </row>
    <row r="47" spans="1:18" ht="15.75" x14ac:dyDescent="0.25">
      <c r="A47" s="191"/>
      <c r="B47" s="30"/>
      <c r="C47" s="72"/>
      <c r="D47" s="15"/>
      <c r="E47" s="9"/>
      <c r="F47" s="66"/>
      <c r="G47" s="66"/>
      <c r="H47" s="195"/>
      <c r="I47" s="196"/>
      <c r="J47" s="197"/>
      <c r="K47" s="24"/>
      <c r="P47" s="4"/>
      <c r="Q47" s="4"/>
      <c r="R47" s="5"/>
    </row>
    <row r="48" spans="1:18" ht="15" customHeight="1" x14ac:dyDescent="0.25">
      <c r="A48" s="189" t="s">
        <v>32</v>
      </c>
      <c r="B48" s="30" t="s">
        <v>67</v>
      </c>
      <c r="C48" s="53">
        <v>4</v>
      </c>
      <c r="D48" s="15">
        <f>C48*78</f>
        <v>312</v>
      </c>
      <c r="E48" s="9"/>
      <c r="F48" s="66"/>
      <c r="G48" s="66"/>
      <c r="H48" s="195"/>
      <c r="I48" s="196"/>
      <c r="J48" s="197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190"/>
      <c r="B49" s="32" t="s">
        <v>69</v>
      </c>
      <c r="C49" s="93">
        <v>10</v>
      </c>
      <c r="D49" s="15">
        <f>C49*42</f>
        <v>420</v>
      </c>
      <c r="E49" s="9"/>
      <c r="F49" s="210" t="s">
        <v>87</v>
      </c>
      <c r="G49" s="165">
        <f>H34+H35+H36+H37+H38+H39+H40+H41+G42+H44+H45+H46</f>
        <v>186700</v>
      </c>
      <c r="H49" s="166"/>
      <c r="I49" s="166"/>
      <c r="J49" s="167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0"/>
      <c r="B50" s="35" t="s">
        <v>71</v>
      </c>
      <c r="C50" s="72">
        <v>25</v>
      </c>
      <c r="D50" s="15">
        <f>C50*1.5</f>
        <v>37.5</v>
      </c>
      <c r="E50" s="9"/>
      <c r="F50" s="211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90"/>
      <c r="B51" s="30"/>
      <c r="C51" s="13"/>
      <c r="D51" s="34"/>
      <c r="E51" s="9"/>
      <c r="F51" s="212" t="s">
        <v>139</v>
      </c>
      <c r="G51" s="231">
        <f>G49-H29</f>
        <v>115</v>
      </c>
      <c r="H51" s="232"/>
      <c r="I51" s="232"/>
      <c r="J51" s="233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0"/>
      <c r="B52" s="32"/>
      <c r="C52" s="36"/>
      <c r="D52" s="49"/>
      <c r="E52" s="9"/>
      <c r="F52" s="213"/>
      <c r="G52" s="234"/>
      <c r="H52" s="235"/>
      <c r="I52" s="235"/>
      <c r="J52" s="236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9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161" t="s">
        <v>91</v>
      </c>
      <c r="B54" s="198"/>
      <c r="C54" s="199"/>
      <c r="D54" s="202">
        <f>SUM(D34:D53)</f>
        <v>31953</v>
      </c>
      <c r="E54" s="9"/>
      <c r="F54" s="24"/>
      <c r="G54" s="9"/>
      <c r="H54" s="9"/>
      <c r="I54" s="9"/>
      <c r="J54" s="37"/>
    </row>
    <row r="55" spans="1:18" x14ac:dyDescent="0.25">
      <c r="A55" s="163"/>
      <c r="B55" s="200"/>
      <c r="C55" s="201"/>
      <c r="D55" s="20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04" t="s">
        <v>92</v>
      </c>
      <c r="B58" s="205"/>
      <c r="C58" s="205"/>
      <c r="D58" s="206"/>
      <c r="E58" s="9"/>
      <c r="F58" s="204" t="s">
        <v>93</v>
      </c>
      <c r="G58" s="205"/>
      <c r="H58" s="205"/>
      <c r="I58" s="205"/>
      <c r="J58" s="206"/>
    </row>
    <row r="59" spans="1:18" x14ac:dyDescent="0.25">
      <c r="A59" s="207"/>
      <c r="B59" s="208"/>
      <c r="C59" s="208"/>
      <c r="D59" s="209"/>
      <c r="E59" s="9"/>
      <c r="F59" s="207"/>
      <c r="G59" s="208"/>
      <c r="H59" s="208"/>
      <c r="I59" s="208"/>
      <c r="J59" s="20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C803-93A9-43E8-9B35-A74CCF24967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99" t="s">
        <v>1</v>
      </c>
      <c r="O1" s="99"/>
      <c r="P1" s="97" t="s">
        <v>2</v>
      </c>
      <c r="Q1" s="9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0" t="s">
        <v>7</v>
      </c>
      <c r="B4" s="101"/>
      <c r="C4" s="101"/>
      <c r="D4" s="102"/>
      <c r="E4" s="9"/>
      <c r="F4" s="103" t="s">
        <v>8</v>
      </c>
      <c r="G4" s="105">
        <v>3</v>
      </c>
      <c r="H4" s="107" t="s">
        <v>9</v>
      </c>
      <c r="I4" s="109">
        <v>45755</v>
      </c>
      <c r="J4" s="11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13" t="s">
        <v>7</v>
      </c>
      <c r="B5" s="18" t="s">
        <v>11</v>
      </c>
      <c r="C5" s="12" t="s">
        <v>12</v>
      </c>
      <c r="D5" s="28" t="s">
        <v>13</v>
      </c>
      <c r="E5" s="9"/>
      <c r="F5" s="104"/>
      <c r="G5" s="106"/>
      <c r="H5" s="108"/>
      <c r="I5" s="111"/>
      <c r="J5" s="11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14"/>
      <c r="B6" s="19" t="s">
        <v>15</v>
      </c>
      <c r="C6" s="53">
        <v>330</v>
      </c>
      <c r="D6" s="16">
        <f t="shared" ref="D6:D28" si="1">C6*L6</f>
        <v>243210</v>
      </c>
      <c r="E6" s="9"/>
      <c r="F6" s="116" t="s">
        <v>16</v>
      </c>
      <c r="G6" s="118" t="s">
        <v>112</v>
      </c>
      <c r="H6" s="119"/>
      <c r="I6" s="119"/>
      <c r="J6" s="120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14"/>
      <c r="B7" s="19" t="s">
        <v>18</v>
      </c>
      <c r="C7" s="53">
        <v>7</v>
      </c>
      <c r="D7" s="16">
        <f t="shared" si="1"/>
        <v>5075</v>
      </c>
      <c r="E7" s="9"/>
      <c r="F7" s="117"/>
      <c r="G7" s="121"/>
      <c r="H7" s="122"/>
      <c r="I7" s="122"/>
      <c r="J7" s="123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14"/>
      <c r="B8" s="19" t="s">
        <v>20</v>
      </c>
      <c r="C8" s="53"/>
      <c r="D8" s="16">
        <f t="shared" si="1"/>
        <v>0</v>
      </c>
      <c r="E8" s="9"/>
      <c r="F8" s="124" t="s">
        <v>21</v>
      </c>
      <c r="G8" s="126" t="s">
        <v>123</v>
      </c>
      <c r="H8" s="127"/>
      <c r="I8" s="127"/>
      <c r="J8" s="12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14"/>
      <c r="B9" s="19" t="s">
        <v>23</v>
      </c>
      <c r="C9" s="53">
        <v>46</v>
      </c>
      <c r="D9" s="16">
        <f t="shared" si="1"/>
        <v>32522</v>
      </c>
      <c r="E9" s="9"/>
      <c r="F9" s="117"/>
      <c r="G9" s="129"/>
      <c r="H9" s="130"/>
      <c r="I9" s="130"/>
      <c r="J9" s="13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14"/>
      <c r="B10" s="11" t="s">
        <v>25</v>
      </c>
      <c r="C10" s="53">
        <v>1</v>
      </c>
      <c r="D10" s="16">
        <f t="shared" si="1"/>
        <v>972</v>
      </c>
      <c r="E10" s="9"/>
      <c r="F10" s="116" t="s">
        <v>26</v>
      </c>
      <c r="G10" s="132" t="s">
        <v>124</v>
      </c>
      <c r="H10" s="133"/>
      <c r="I10" s="133"/>
      <c r="J10" s="134"/>
      <c r="K10" s="10"/>
      <c r="L10" s="6">
        <f>R36</f>
        <v>972</v>
      </c>
      <c r="P10" s="4"/>
      <c r="Q10" s="4"/>
      <c r="R10" s="5"/>
    </row>
    <row r="11" spans="1:19" ht="15.75" x14ac:dyDescent="0.25">
      <c r="A11" s="114"/>
      <c r="B11" s="20" t="s">
        <v>28</v>
      </c>
      <c r="C11" s="53">
        <v>1</v>
      </c>
      <c r="D11" s="16">
        <f t="shared" si="1"/>
        <v>1125</v>
      </c>
      <c r="E11" s="9"/>
      <c r="F11" s="117"/>
      <c r="G11" s="129"/>
      <c r="H11" s="130"/>
      <c r="I11" s="130"/>
      <c r="J11" s="13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14"/>
      <c r="B12" s="20" t="s">
        <v>30</v>
      </c>
      <c r="C12" s="53">
        <v>1</v>
      </c>
      <c r="D12" s="52">
        <f t="shared" si="1"/>
        <v>952</v>
      </c>
      <c r="E12" s="9"/>
      <c r="F12" s="135" t="s">
        <v>33</v>
      </c>
      <c r="G12" s="136"/>
      <c r="H12" s="136"/>
      <c r="I12" s="136"/>
      <c r="J12" s="13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14"/>
      <c r="B13" s="20" t="s">
        <v>32</v>
      </c>
      <c r="C13" s="53">
        <v>17</v>
      </c>
      <c r="D13" s="52">
        <f t="shared" si="1"/>
        <v>5219</v>
      </c>
      <c r="E13" s="9"/>
      <c r="F13" s="138" t="s">
        <v>36</v>
      </c>
      <c r="G13" s="139"/>
      <c r="H13" s="140">
        <f>D29</f>
        <v>291430</v>
      </c>
      <c r="I13" s="141"/>
      <c r="J13" s="1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14"/>
      <c r="B14" s="17" t="s">
        <v>35</v>
      </c>
      <c r="C14" s="53"/>
      <c r="D14" s="34">
        <f t="shared" si="1"/>
        <v>0</v>
      </c>
      <c r="E14" s="9"/>
      <c r="F14" s="143" t="s">
        <v>39</v>
      </c>
      <c r="G14" s="144"/>
      <c r="H14" s="145">
        <f>D54</f>
        <v>45861</v>
      </c>
      <c r="I14" s="146"/>
      <c r="J14" s="147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14"/>
      <c r="B15" s="17" t="s">
        <v>38</v>
      </c>
      <c r="C15" s="53"/>
      <c r="D15" s="34">
        <f t="shared" si="1"/>
        <v>0</v>
      </c>
      <c r="E15" s="9"/>
      <c r="F15" s="148" t="s">
        <v>40</v>
      </c>
      <c r="G15" s="139"/>
      <c r="H15" s="149">
        <f>H13-H14</f>
        <v>245569</v>
      </c>
      <c r="I15" s="150"/>
      <c r="J15" s="151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14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152">
        <f>1248+324+324</f>
        <v>1896</v>
      </c>
      <c r="I16" s="152"/>
      <c r="J16" s="15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4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125"/>
      <c r="I17" s="125"/>
      <c r="J17" s="1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4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125"/>
      <c r="I18" s="125"/>
      <c r="J18" s="1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4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4"/>
      <c r="I19" s="224"/>
      <c r="J19" s="22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4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152"/>
      <c r="I20" s="152"/>
      <c r="J20" s="15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4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171" t="s">
        <v>13</v>
      </c>
      <c r="I21" s="172"/>
      <c r="J21" s="17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4"/>
      <c r="B22" s="50" t="s">
        <v>105</v>
      </c>
      <c r="C22" s="53"/>
      <c r="D22" s="52">
        <f t="shared" si="1"/>
        <v>0</v>
      </c>
      <c r="E22" s="9"/>
      <c r="F22" s="88"/>
      <c r="G22" s="84"/>
      <c r="H22" s="215"/>
      <c r="I22" s="215"/>
      <c r="J22" s="21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4"/>
      <c r="B23" s="17" t="s">
        <v>108</v>
      </c>
      <c r="C23" s="53"/>
      <c r="D23" s="52">
        <f t="shared" si="1"/>
        <v>0</v>
      </c>
      <c r="E23" s="9"/>
      <c r="F23" s="89"/>
      <c r="G23" s="90"/>
      <c r="H23" s="216"/>
      <c r="I23" s="174"/>
      <c r="J23" s="17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4"/>
      <c r="B24" s="17" t="s">
        <v>102</v>
      </c>
      <c r="C24" s="53"/>
      <c r="D24" s="52">
        <f t="shared" si="1"/>
        <v>0</v>
      </c>
      <c r="E24" s="9"/>
      <c r="F24" s="42"/>
      <c r="G24" s="41"/>
      <c r="H24" s="216"/>
      <c r="I24" s="174"/>
      <c r="J24" s="174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14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177" t="s">
        <v>13</v>
      </c>
      <c r="I25" s="178"/>
      <c r="J25" s="179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14"/>
      <c r="B26" s="17" t="s">
        <v>106</v>
      </c>
      <c r="C26" s="53"/>
      <c r="D26" s="52">
        <f t="shared" si="1"/>
        <v>0</v>
      </c>
      <c r="E26" s="9"/>
      <c r="F26" s="73"/>
      <c r="G26" s="66"/>
      <c r="H26" s="217"/>
      <c r="I26" s="218"/>
      <c r="J26" s="219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4"/>
      <c r="B27" s="17" t="s">
        <v>110</v>
      </c>
      <c r="C27" s="53"/>
      <c r="D27" s="48">
        <f t="shared" si="1"/>
        <v>0</v>
      </c>
      <c r="E27" s="9"/>
      <c r="F27" s="91"/>
      <c r="G27" s="92"/>
      <c r="H27" s="220"/>
      <c r="I27" s="221"/>
      <c r="J27" s="222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15"/>
      <c r="B28" s="50" t="s">
        <v>98</v>
      </c>
      <c r="C28" s="53">
        <v>3</v>
      </c>
      <c r="D28" s="52">
        <f t="shared" si="1"/>
        <v>2355</v>
      </c>
      <c r="E28" s="9"/>
      <c r="F28" s="61"/>
      <c r="G28" s="69"/>
      <c r="H28" s="180"/>
      <c r="I28" s="181"/>
      <c r="J28" s="182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3" t="s">
        <v>36</v>
      </c>
      <c r="B29" s="154"/>
      <c r="C29" s="155"/>
      <c r="D29" s="159">
        <f>SUM(D6:D28)</f>
        <v>291430</v>
      </c>
      <c r="E29" s="9"/>
      <c r="F29" s="161" t="s">
        <v>56</v>
      </c>
      <c r="G29" s="162"/>
      <c r="H29" s="165">
        <f>H15-H16-H17-H18-H19-H20-H22-H23-H24+H26+H27</f>
        <v>243673</v>
      </c>
      <c r="I29" s="166"/>
      <c r="J29" s="167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156"/>
      <c r="B30" s="157"/>
      <c r="C30" s="158"/>
      <c r="D30" s="160"/>
      <c r="E30" s="9"/>
      <c r="F30" s="163"/>
      <c r="G30" s="164"/>
      <c r="H30" s="168"/>
      <c r="I30" s="169"/>
      <c r="J30" s="170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0" t="s">
        <v>59</v>
      </c>
      <c r="B32" s="101"/>
      <c r="C32" s="101"/>
      <c r="D32" s="102"/>
      <c r="E32" s="11"/>
      <c r="F32" s="183" t="s">
        <v>60</v>
      </c>
      <c r="G32" s="184"/>
      <c r="H32" s="184"/>
      <c r="I32" s="184"/>
      <c r="J32" s="185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98" t="s">
        <v>64</v>
      </c>
      <c r="H33" s="183" t="s">
        <v>13</v>
      </c>
      <c r="I33" s="184"/>
      <c r="J33" s="185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3" t="s">
        <v>66</v>
      </c>
      <c r="B34" s="29" t="s">
        <v>67</v>
      </c>
      <c r="C34" s="57">
        <v>1</v>
      </c>
      <c r="D34" s="33">
        <f>C34*120</f>
        <v>120</v>
      </c>
      <c r="E34" s="9"/>
      <c r="F34" s="15">
        <v>1000</v>
      </c>
      <c r="G34" s="85">
        <v>96</v>
      </c>
      <c r="H34" s="186">
        <f>F34*G34</f>
        <v>96000</v>
      </c>
      <c r="I34" s="187"/>
      <c r="J34" s="188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4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39</v>
      </c>
      <c r="H35" s="186">
        <f>F35*G35</f>
        <v>19500</v>
      </c>
      <c r="I35" s="187"/>
      <c r="J35" s="188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15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186">
        <f t="shared" ref="H36:H39" si="2">F36*G36</f>
        <v>0</v>
      </c>
      <c r="I36" s="187"/>
      <c r="J36" s="188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3" t="s">
        <v>73</v>
      </c>
      <c r="B37" s="31" t="s">
        <v>67</v>
      </c>
      <c r="C37" s="59">
        <v>385</v>
      </c>
      <c r="D37" s="15">
        <f>C37*111</f>
        <v>42735</v>
      </c>
      <c r="E37" s="9"/>
      <c r="F37" s="15">
        <v>100</v>
      </c>
      <c r="G37" s="43"/>
      <c r="H37" s="186">
        <f t="shared" si="2"/>
        <v>0</v>
      </c>
      <c r="I37" s="187"/>
      <c r="J37" s="188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4"/>
      <c r="B38" s="32" t="s">
        <v>69</v>
      </c>
      <c r="C38" s="60">
        <v>2</v>
      </c>
      <c r="D38" s="15">
        <f>C38*84</f>
        <v>168</v>
      </c>
      <c r="E38" s="9"/>
      <c r="F38" s="33">
        <v>50</v>
      </c>
      <c r="G38" s="43"/>
      <c r="H38" s="186">
        <f t="shared" si="2"/>
        <v>0</v>
      </c>
      <c r="I38" s="187"/>
      <c r="J38" s="188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5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/>
      <c r="H39" s="186">
        <f t="shared" si="2"/>
        <v>0</v>
      </c>
      <c r="I39" s="187"/>
      <c r="J39" s="188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13" t="s">
        <v>77</v>
      </c>
      <c r="B40" s="30" t="s">
        <v>67</v>
      </c>
      <c r="C40" s="71">
        <v>9</v>
      </c>
      <c r="D40" s="15">
        <f>C40*111</f>
        <v>999</v>
      </c>
      <c r="E40" s="9"/>
      <c r="F40" s="15">
        <v>10</v>
      </c>
      <c r="G40" s="46"/>
      <c r="H40" s="186"/>
      <c r="I40" s="187"/>
      <c r="J40" s="188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4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186"/>
      <c r="I41" s="187"/>
      <c r="J41" s="188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5"/>
      <c r="B42" s="30" t="s">
        <v>71</v>
      </c>
      <c r="C42" s="72"/>
      <c r="D42" s="15">
        <f>C42*2.25</f>
        <v>0</v>
      </c>
      <c r="E42" s="9"/>
      <c r="F42" s="43" t="s">
        <v>80</v>
      </c>
      <c r="G42" s="186">
        <v>1347</v>
      </c>
      <c r="H42" s="187"/>
      <c r="I42" s="187"/>
      <c r="J42" s="188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89" t="s">
        <v>82</v>
      </c>
      <c r="C43" s="72"/>
      <c r="D43" s="15"/>
      <c r="E43" s="9"/>
      <c r="F43" s="66" t="s">
        <v>83</v>
      </c>
      <c r="G43" s="95" t="s">
        <v>84</v>
      </c>
      <c r="H43" s="192" t="s">
        <v>13</v>
      </c>
      <c r="I43" s="193"/>
      <c r="J43" s="194"/>
      <c r="K43" s="24"/>
      <c r="P43" s="4"/>
      <c r="Q43" s="4"/>
      <c r="R43" s="5"/>
    </row>
    <row r="44" spans="1:18" ht="15.75" x14ac:dyDescent="0.25">
      <c r="A44" s="190"/>
      <c r="B44" s="30" t="s">
        <v>67</v>
      </c>
      <c r="C44" s="53">
        <v>2</v>
      </c>
      <c r="D44" s="15">
        <f>C44*120</f>
        <v>240</v>
      </c>
      <c r="E44" s="9"/>
      <c r="F44" s="41" t="s">
        <v>140</v>
      </c>
      <c r="G44" s="87" t="s">
        <v>141</v>
      </c>
      <c r="H44" s="174">
        <v>127184</v>
      </c>
      <c r="I44" s="174"/>
      <c r="J44" s="174"/>
      <c r="K44" s="24"/>
      <c r="P44" s="4"/>
      <c r="Q44" s="4"/>
      <c r="R44" s="5"/>
    </row>
    <row r="45" spans="1:18" ht="15.75" x14ac:dyDescent="0.25">
      <c r="A45" s="190"/>
      <c r="B45" s="30" t="s">
        <v>69</v>
      </c>
      <c r="C45" s="93"/>
      <c r="D45" s="15">
        <f>C45*84</f>
        <v>0</v>
      </c>
      <c r="E45" s="9"/>
      <c r="F45" s="41"/>
      <c r="G45" s="87"/>
      <c r="H45" s="174"/>
      <c r="I45" s="174"/>
      <c r="J45" s="174"/>
      <c r="K45" s="24"/>
      <c r="P45" s="4"/>
      <c r="Q45" s="4"/>
      <c r="R45" s="5"/>
    </row>
    <row r="46" spans="1:18" ht="15.75" x14ac:dyDescent="0.25">
      <c r="A46" s="190"/>
      <c r="B46" s="54" t="s">
        <v>71</v>
      </c>
      <c r="C46" s="94">
        <v>15</v>
      </c>
      <c r="D46" s="15">
        <f>C46*1.5</f>
        <v>22.5</v>
      </c>
      <c r="E46" s="9"/>
      <c r="F46" s="41"/>
      <c r="G46" s="70"/>
      <c r="H46" s="223"/>
      <c r="I46" s="223"/>
      <c r="J46" s="223"/>
      <c r="K46" s="24"/>
      <c r="P46" s="4"/>
      <c r="Q46" s="4"/>
      <c r="R46" s="5"/>
    </row>
    <row r="47" spans="1:18" ht="15.75" x14ac:dyDescent="0.25">
      <c r="A47" s="191"/>
      <c r="B47" s="30"/>
      <c r="C47" s="72"/>
      <c r="D47" s="15"/>
      <c r="E47" s="9"/>
      <c r="F47" s="66"/>
      <c r="G47" s="66"/>
      <c r="H47" s="195"/>
      <c r="I47" s="196"/>
      <c r="J47" s="197"/>
      <c r="K47" s="24"/>
      <c r="P47" s="4"/>
      <c r="Q47" s="4"/>
      <c r="R47" s="5"/>
    </row>
    <row r="48" spans="1:18" ht="15" customHeight="1" x14ac:dyDescent="0.25">
      <c r="A48" s="189" t="s">
        <v>32</v>
      </c>
      <c r="B48" s="30" t="s">
        <v>67</v>
      </c>
      <c r="C48" s="53">
        <v>13</v>
      </c>
      <c r="D48" s="15">
        <f>C48*78</f>
        <v>1014</v>
      </c>
      <c r="E48" s="9"/>
      <c r="F48" s="66"/>
      <c r="G48" s="66"/>
      <c r="H48" s="195"/>
      <c r="I48" s="196"/>
      <c r="J48" s="197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190"/>
      <c r="B49" s="32" t="s">
        <v>69</v>
      </c>
      <c r="C49" s="93">
        <v>13</v>
      </c>
      <c r="D49" s="15">
        <f>C49*42</f>
        <v>546</v>
      </c>
      <c r="E49" s="9"/>
      <c r="F49" s="210" t="s">
        <v>87</v>
      </c>
      <c r="G49" s="165">
        <f>H34+H35+H36+H37+H38+H39+H40+H41+G42+H44+H45+H46</f>
        <v>244031</v>
      </c>
      <c r="H49" s="166"/>
      <c r="I49" s="166"/>
      <c r="J49" s="167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0"/>
      <c r="B50" s="35" t="s">
        <v>71</v>
      </c>
      <c r="C50" s="72">
        <v>2</v>
      </c>
      <c r="D50" s="15">
        <f>C50*1.5</f>
        <v>3</v>
      </c>
      <c r="E50" s="9"/>
      <c r="F50" s="211"/>
      <c r="G50" s="168"/>
      <c r="H50" s="169"/>
      <c r="I50" s="169"/>
      <c r="J50" s="170"/>
      <c r="K50" s="9"/>
      <c r="P50" s="4"/>
      <c r="Q50" s="4"/>
      <c r="R50" s="5"/>
    </row>
    <row r="51" spans="1:18" ht="15" customHeight="1" x14ac:dyDescent="0.25">
      <c r="A51" s="190"/>
      <c r="B51" s="30"/>
      <c r="C51" s="53"/>
      <c r="D51" s="34"/>
      <c r="E51" s="9"/>
      <c r="F51" s="212" t="s">
        <v>138</v>
      </c>
      <c r="G51" s="231">
        <f>G49-H29</f>
        <v>358</v>
      </c>
      <c r="H51" s="232"/>
      <c r="I51" s="232"/>
      <c r="J51" s="233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0"/>
      <c r="B52" s="32"/>
      <c r="C52" s="36"/>
      <c r="D52" s="49"/>
      <c r="E52" s="9"/>
      <c r="F52" s="213"/>
      <c r="G52" s="234"/>
      <c r="H52" s="235"/>
      <c r="I52" s="235"/>
      <c r="J52" s="236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91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161" t="s">
        <v>91</v>
      </c>
      <c r="B54" s="198"/>
      <c r="C54" s="199"/>
      <c r="D54" s="202">
        <f>SUM(D34:D53)</f>
        <v>45861</v>
      </c>
      <c r="E54" s="9"/>
      <c r="F54" s="24"/>
      <c r="G54" s="9"/>
      <c r="H54" s="9"/>
      <c r="I54" s="9"/>
      <c r="J54" s="37"/>
    </row>
    <row r="55" spans="1:18" x14ac:dyDescent="0.25">
      <c r="A55" s="163"/>
      <c r="B55" s="200"/>
      <c r="C55" s="201"/>
      <c r="D55" s="203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04" t="s">
        <v>92</v>
      </c>
      <c r="B58" s="205"/>
      <c r="C58" s="205"/>
      <c r="D58" s="206"/>
      <c r="E58" s="9"/>
      <c r="F58" s="204" t="s">
        <v>93</v>
      </c>
      <c r="G58" s="205"/>
      <c r="H58" s="205"/>
      <c r="I58" s="205"/>
      <c r="J58" s="206"/>
    </row>
    <row r="59" spans="1:18" x14ac:dyDescent="0.25">
      <c r="A59" s="207"/>
      <c r="B59" s="208"/>
      <c r="C59" s="208"/>
      <c r="D59" s="209"/>
      <c r="E59" s="9"/>
      <c r="F59" s="207"/>
      <c r="G59" s="208"/>
      <c r="H59" s="208"/>
      <c r="I59" s="208"/>
      <c r="J59" s="20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(8)</vt:lpstr>
      <vt:lpstr>08,04 R1</vt:lpstr>
      <vt:lpstr>08,04 R2</vt:lpstr>
      <vt:lpstr>08,04 R3</vt:lpstr>
      <vt:lpstr>'08,04 R1'!Print_Area</vt:lpstr>
      <vt:lpstr>'08,04 R2'!Print_Area</vt:lpstr>
      <vt:lpstr>'08,04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2025-04-09T00:45:35Z</cp:lastPrinted>
  <dcterms:created xsi:type="dcterms:W3CDTF">2024-09-01T23:36:50Z</dcterms:created>
  <dcterms:modified xsi:type="dcterms:W3CDTF">2025-04-09T08:47:31Z</dcterms:modified>
</cp:coreProperties>
</file>