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2025\4 GBDS APR FILES 2025\"/>
    </mc:Choice>
  </mc:AlternateContent>
  <xr:revisionPtr revIDLastSave="0" documentId="13_ncr:1_{EE228F9E-9B6A-4AA4-8CC3-029B1B0B3A69}" xr6:coauthVersionLast="45" xr6:coauthVersionMax="45" xr10:uidLastSave="{00000000-0000-0000-0000-000000000000}"/>
  <bookViews>
    <workbookView xWindow="-120" yWindow="-120" windowWidth="29040" windowHeight="15840" firstSheet="6" activeTab="10" xr2:uid="{00000000-000D-0000-FFFF-FFFF00000000}"/>
  </bookViews>
  <sheets>
    <sheet name="(1)" sheetId="717" r:id="rId1"/>
    <sheet name="01,04 R1" sheetId="718" r:id="rId2"/>
    <sheet name="01,04 R2" sheetId="719" r:id="rId3"/>
    <sheet name="01,04 R3" sheetId="720" r:id="rId4"/>
    <sheet name="(2)" sheetId="721" r:id="rId5"/>
    <sheet name="02,04 R1" sheetId="722" r:id="rId6"/>
    <sheet name="02,04 R2" sheetId="723" r:id="rId7"/>
    <sheet name="02,04 R3" sheetId="724" r:id="rId8"/>
    <sheet name="(3)" sheetId="725" r:id="rId9"/>
    <sheet name="03,04 R1" sheetId="726" r:id="rId10"/>
    <sheet name="03,04 R2" sheetId="727" r:id="rId11"/>
    <sheet name="03,04 R3" sheetId="728" r:id="rId12"/>
    <sheet name="(4)" sheetId="729" r:id="rId13"/>
    <sheet name="04,04 R1" sheetId="730" r:id="rId14"/>
    <sheet name="04,04 R2" sheetId="731" r:id="rId15"/>
    <sheet name="04,04 R3" sheetId="732" r:id="rId16"/>
    <sheet name="(5)" sheetId="733" r:id="rId17"/>
    <sheet name="05,04 R1" sheetId="734" r:id="rId18"/>
    <sheet name="05,04 R1 (2)" sheetId="741" r:id="rId19"/>
    <sheet name="05,04 R2" sheetId="735" r:id="rId20"/>
    <sheet name="05,04 R3" sheetId="736" r:id="rId21"/>
    <sheet name="(7)" sheetId="737" r:id="rId22"/>
    <sheet name="07,04 R1" sheetId="738" r:id="rId23"/>
    <sheet name="07,04 R2" sheetId="739" r:id="rId24"/>
    <sheet name="07,04 R3" sheetId="740" r:id="rId25"/>
    <sheet name="(8)" sheetId="742" r:id="rId26"/>
    <sheet name="08,04 R1" sheetId="743" r:id="rId27"/>
    <sheet name="08,04 R2" sheetId="744" r:id="rId28"/>
    <sheet name="08,04 R3" sheetId="745" r:id="rId29"/>
    <sheet name="(9)" sheetId="746" r:id="rId30"/>
    <sheet name="09,04 R1" sheetId="747" r:id="rId31"/>
    <sheet name="09,04 R2" sheetId="748" r:id="rId32"/>
    <sheet name="09,04 R3" sheetId="749" r:id="rId33"/>
    <sheet name="(10)" sheetId="750" r:id="rId34"/>
    <sheet name="10,04 R1" sheetId="751" r:id="rId35"/>
    <sheet name="10,04 R2" sheetId="752" r:id="rId36"/>
    <sheet name="10,04 R3" sheetId="753" r:id="rId37"/>
    <sheet name="(11)" sheetId="754" r:id="rId38"/>
    <sheet name="11,04 R1" sheetId="755" r:id="rId39"/>
    <sheet name="11,04 R2" sheetId="756" r:id="rId40"/>
    <sheet name="11,04 R3" sheetId="757" r:id="rId41"/>
    <sheet name="(12)" sheetId="758" r:id="rId42"/>
    <sheet name="12,04 R1" sheetId="759" r:id="rId43"/>
    <sheet name="12,04 R2" sheetId="760" r:id="rId44"/>
    <sheet name="12,04 R3" sheetId="761" r:id="rId45"/>
    <sheet name="(14)" sheetId="762" r:id="rId46"/>
    <sheet name="14,04 R1" sheetId="763" r:id="rId47"/>
    <sheet name="14,04 R2" sheetId="764" r:id="rId48"/>
    <sheet name="14,04 R3" sheetId="765" r:id="rId49"/>
    <sheet name="(15)" sheetId="766" r:id="rId50"/>
    <sheet name="15,04 R1" sheetId="767" r:id="rId51"/>
    <sheet name="15,04 R2" sheetId="768" r:id="rId52"/>
    <sheet name="15,04 R3" sheetId="769" r:id="rId53"/>
    <sheet name="(16)" sheetId="770" r:id="rId54"/>
    <sheet name="16,04 R1" sheetId="771" r:id="rId55"/>
    <sheet name="16,04 R2" sheetId="772" r:id="rId56"/>
    <sheet name="16,04 R3" sheetId="773" r:id="rId57"/>
    <sheet name="(17)" sheetId="774" r:id="rId58"/>
    <sheet name="17,04 R1" sheetId="775" r:id="rId59"/>
    <sheet name="17,04 R2" sheetId="776" r:id="rId60"/>
    <sheet name="17,04 R3" sheetId="777" r:id="rId61"/>
    <sheet name="(21)" sheetId="778" r:id="rId62"/>
    <sheet name="21,04 R1" sheetId="783" r:id="rId63"/>
    <sheet name="21,04 R2" sheetId="780" r:id="rId64"/>
    <sheet name="21,04 R3" sheetId="781" r:id="rId65"/>
    <sheet name="(22)" sheetId="782" r:id="rId66"/>
    <sheet name="22,04 R1" sheetId="779" r:id="rId67"/>
    <sheet name="22,04 R2" sheetId="784" r:id="rId68"/>
    <sheet name="22,04 R3" sheetId="785" r:id="rId69"/>
    <sheet name="(23)" sheetId="786" r:id="rId70"/>
    <sheet name="23,04 R1" sheetId="787" r:id="rId71"/>
    <sheet name="23,04 R2" sheetId="788" r:id="rId72"/>
    <sheet name="23,04 R3" sheetId="789" r:id="rId73"/>
    <sheet name="(24)" sheetId="790" r:id="rId74"/>
    <sheet name="24,04 R1" sheetId="791" r:id="rId75"/>
    <sheet name="24,04 R2" sheetId="792" r:id="rId76"/>
    <sheet name="24,04 R3" sheetId="793" r:id="rId77"/>
    <sheet name="(25)" sheetId="794" r:id="rId78"/>
    <sheet name="25,04 R1" sheetId="795" r:id="rId79"/>
    <sheet name="25,04 R2" sheetId="796" r:id="rId80"/>
    <sheet name="25,04 R3" sheetId="797" r:id="rId81"/>
    <sheet name="(26)" sheetId="798" r:id="rId82"/>
    <sheet name="26,04 R1" sheetId="799" r:id="rId83"/>
    <sheet name="26,04 R2" sheetId="800" r:id="rId84"/>
    <sheet name="26,04 R3" sheetId="801" r:id="rId85"/>
    <sheet name="(27)" sheetId="802" r:id="rId86"/>
    <sheet name="27,04 R2" sheetId="804" r:id="rId87"/>
    <sheet name="(28)" sheetId="806" r:id="rId88"/>
    <sheet name="28,04 R1" sheetId="807" r:id="rId89"/>
    <sheet name="28,04 R2" sheetId="808" r:id="rId90"/>
    <sheet name="28,04 R3" sheetId="809" r:id="rId91"/>
    <sheet name="(29)" sheetId="810" r:id="rId92"/>
    <sheet name="29,04 R1" sheetId="811" r:id="rId93"/>
    <sheet name="29,04 R2" sheetId="812" r:id="rId94"/>
    <sheet name="29,04 R3" sheetId="813" r:id="rId95"/>
    <sheet name="(30)" sheetId="814" r:id="rId96"/>
    <sheet name="30,04 R1" sheetId="815" r:id="rId97"/>
    <sheet name="30,04 R2" sheetId="816" r:id="rId98"/>
    <sheet name="30,04 R3" sheetId="817" r:id="rId99"/>
  </sheets>
  <definedNames>
    <definedName name="_xlnm.Print_Area" localSheetId="1">'01,04 R1'!$A$1:$J$60</definedName>
    <definedName name="_xlnm.Print_Area" localSheetId="2">'01,04 R2'!$A$1:$J$60</definedName>
    <definedName name="_xlnm.Print_Area" localSheetId="3">'01,04 R3'!$A$1:$J$60</definedName>
    <definedName name="_xlnm.Print_Area" localSheetId="5">'02,04 R1'!$A$1:$J$60</definedName>
    <definedName name="_xlnm.Print_Area" localSheetId="6">'02,04 R2'!$A$1:$J$60</definedName>
    <definedName name="_xlnm.Print_Area" localSheetId="7">'02,04 R3'!$A$1:$J$60</definedName>
    <definedName name="_xlnm.Print_Area" localSheetId="9">'03,04 R1'!$A$1:$J$60</definedName>
    <definedName name="_xlnm.Print_Area" localSheetId="10">'03,04 R2'!$A$1:$J$60</definedName>
    <definedName name="_xlnm.Print_Area" localSheetId="11">'03,04 R3'!$A$1:$J$60</definedName>
    <definedName name="_xlnm.Print_Area" localSheetId="13">'04,04 R1'!$A$1:$J$60</definedName>
    <definedName name="_xlnm.Print_Area" localSheetId="14">'04,04 R2'!$A$1:$J$60</definedName>
    <definedName name="_xlnm.Print_Area" localSheetId="15">'04,04 R3'!$A$1:$J$60</definedName>
    <definedName name="_xlnm.Print_Area" localSheetId="17">'05,04 R1'!$A$1:$J$60</definedName>
    <definedName name="_xlnm.Print_Area" localSheetId="18">'05,04 R1 (2)'!$A$1:$J$60</definedName>
    <definedName name="_xlnm.Print_Area" localSheetId="19">'05,04 R2'!$A$1:$J$60</definedName>
    <definedName name="_xlnm.Print_Area" localSheetId="20">'05,04 R3'!$A$1:$J$60</definedName>
    <definedName name="_xlnm.Print_Area" localSheetId="22">'07,04 R1'!$A$1:$J$60</definedName>
    <definedName name="_xlnm.Print_Area" localSheetId="23">'07,04 R2'!$A$1:$J$60</definedName>
    <definedName name="_xlnm.Print_Area" localSheetId="24">'07,04 R3'!$A$1:$J$60</definedName>
    <definedName name="_xlnm.Print_Area" localSheetId="26">'08,04 R1'!$A$1:$J$60</definedName>
    <definedName name="_xlnm.Print_Area" localSheetId="27">'08,04 R2'!$A$1:$J$60</definedName>
    <definedName name="_xlnm.Print_Area" localSheetId="28">'08,04 R3'!$A$1:$J$60</definedName>
    <definedName name="_xlnm.Print_Area" localSheetId="30">'09,04 R1'!$A$1:$J$60</definedName>
    <definedName name="_xlnm.Print_Area" localSheetId="31">'09,04 R2'!$A$1:$J$60</definedName>
    <definedName name="_xlnm.Print_Area" localSheetId="32">'09,04 R3'!$A$1:$J$60</definedName>
    <definedName name="_xlnm.Print_Area" localSheetId="34">'10,04 R1'!$A$1:$J$60</definedName>
    <definedName name="_xlnm.Print_Area" localSheetId="35">'10,04 R2'!$A$1:$J$60</definedName>
    <definedName name="_xlnm.Print_Area" localSheetId="36">'10,04 R3'!$A$1:$J$60</definedName>
    <definedName name="_xlnm.Print_Area" localSheetId="38">'11,04 R1'!$A$1:$J$60</definedName>
    <definedName name="_xlnm.Print_Area" localSheetId="39">'11,04 R2'!$A$1:$J$60</definedName>
    <definedName name="_xlnm.Print_Area" localSheetId="40">'11,04 R3'!$A$1:$J$60</definedName>
    <definedName name="_xlnm.Print_Area" localSheetId="42">'12,04 R1'!$A$1:$J$60</definedName>
    <definedName name="_xlnm.Print_Area" localSheetId="43">'12,04 R2'!$A$1:$J$60</definedName>
    <definedName name="_xlnm.Print_Area" localSheetId="44">'12,04 R3'!$A$1:$J$60</definedName>
    <definedName name="_xlnm.Print_Area" localSheetId="46">'14,04 R1'!$A$1:$J$60</definedName>
    <definedName name="_xlnm.Print_Area" localSheetId="47">'14,04 R2'!$A$1:$J$60</definedName>
    <definedName name="_xlnm.Print_Area" localSheetId="48">'14,04 R3'!$A$1:$J$60</definedName>
    <definedName name="_xlnm.Print_Area" localSheetId="50">'15,04 R1'!$A$1:$J$60</definedName>
    <definedName name="_xlnm.Print_Area" localSheetId="51">'15,04 R2'!$A$1:$J$60</definedName>
    <definedName name="_xlnm.Print_Area" localSheetId="52">'15,04 R3'!$A$1:$J$60</definedName>
    <definedName name="_xlnm.Print_Area" localSheetId="54">'16,04 R1'!$A$1:$J$60</definedName>
    <definedName name="_xlnm.Print_Area" localSheetId="55">'16,04 R2'!$A$1:$J$60</definedName>
    <definedName name="_xlnm.Print_Area" localSheetId="56">'16,04 R3'!$A$1:$J$60</definedName>
    <definedName name="_xlnm.Print_Area" localSheetId="58">'17,04 R1'!$A$1:$J$60</definedName>
    <definedName name="_xlnm.Print_Area" localSheetId="59">'17,04 R2'!$A$1:$J$60</definedName>
    <definedName name="_xlnm.Print_Area" localSheetId="60">'17,04 R3'!$A$1:$J$60</definedName>
    <definedName name="_xlnm.Print_Area" localSheetId="62">'21,04 R1'!$A$1:$J$60</definedName>
    <definedName name="_xlnm.Print_Area" localSheetId="63">'21,04 R2'!$A$1:$J$60</definedName>
    <definedName name="_xlnm.Print_Area" localSheetId="64">'21,04 R3'!$A$1:$J$60</definedName>
    <definedName name="_xlnm.Print_Area" localSheetId="66">'22,04 R1'!$A$1:$J$60</definedName>
    <definedName name="_xlnm.Print_Area" localSheetId="67">'22,04 R2'!$A$1:$J$60</definedName>
    <definedName name="_xlnm.Print_Area" localSheetId="68">'22,04 R3'!$A$1:$J$60</definedName>
    <definedName name="_xlnm.Print_Area" localSheetId="70">'23,04 R1'!$A$1:$J$60</definedName>
    <definedName name="_xlnm.Print_Area" localSheetId="71">'23,04 R2'!$A$1:$J$60</definedName>
    <definedName name="_xlnm.Print_Area" localSheetId="72">'23,04 R3'!$A$1:$J$60</definedName>
    <definedName name="_xlnm.Print_Area" localSheetId="74">'24,04 R1'!$A$1:$J$60</definedName>
    <definedName name="_xlnm.Print_Area" localSheetId="75">'24,04 R2'!$A$1:$J$60</definedName>
    <definedName name="_xlnm.Print_Area" localSheetId="76">'24,04 R3'!$A$1:$J$60</definedName>
    <definedName name="_xlnm.Print_Area" localSheetId="78">'25,04 R1'!$A$1:$J$60</definedName>
    <definedName name="_xlnm.Print_Area" localSheetId="79">'25,04 R2'!$A$1:$J$60</definedName>
    <definedName name="_xlnm.Print_Area" localSheetId="80">'25,04 R3'!$A$1:$J$60</definedName>
    <definedName name="_xlnm.Print_Area" localSheetId="82">'26,04 R1'!$A$1:$J$60</definedName>
    <definedName name="_xlnm.Print_Area" localSheetId="83">'26,04 R2'!$A$1:$J$60</definedName>
    <definedName name="_xlnm.Print_Area" localSheetId="84">'26,04 R3'!$A$1:$J$60</definedName>
    <definedName name="_xlnm.Print_Area" localSheetId="86">'27,04 R2'!$A$1:$J$60</definedName>
    <definedName name="_xlnm.Print_Area" localSheetId="88">'28,04 R1'!$A$1:$J$60</definedName>
    <definedName name="_xlnm.Print_Area" localSheetId="89">'28,04 R2'!$A$1:$J$60</definedName>
    <definedName name="_xlnm.Print_Area" localSheetId="90">'28,04 R3'!$A$1:$J$60</definedName>
    <definedName name="_xlnm.Print_Area" localSheetId="92">'29,04 R1'!$A$1:$J$60</definedName>
    <definedName name="_xlnm.Print_Area" localSheetId="93">'29,04 R2'!$A$1:$J$60</definedName>
    <definedName name="_xlnm.Print_Area" localSheetId="94">'29,04 R3'!$A$1:$J$60</definedName>
    <definedName name="_xlnm.Print_Area" localSheetId="96">'30,04 R1'!$A$1:$J$60</definedName>
    <definedName name="_xlnm.Print_Area" localSheetId="97">'30,04 R2'!$A$1:$J$60</definedName>
    <definedName name="_xlnm.Print_Area" localSheetId="98">'30,04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793" l="1"/>
  <c r="H20" i="761"/>
  <c r="H20" i="757"/>
  <c r="H20" i="728"/>
  <c r="H20" i="784"/>
  <c r="H20" i="776"/>
  <c r="H20" i="756"/>
  <c r="H20" i="811"/>
  <c r="H20" i="759"/>
  <c r="H16" i="807" l="1"/>
  <c r="H16" i="755" l="1"/>
  <c r="H20" i="815" l="1"/>
  <c r="H16" i="817" l="1"/>
  <c r="H16" i="815"/>
  <c r="C12" i="815"/>
  <c r="H16" i="812" l="1"/>
  <c r="H16" i="813"/>
  <c r="H20" i="813"/>
  <c r="C12" i="813"/>
  <c r="H16" i="809" l="1"/>
  <c r="H16" i="808"/>
  <c r="H37" i="807"/>
  <c r="R52" i="817" l="1"/>
  <c r="R51" i="817"/>
  <c r="D50" i="817"/>
  <c r="R49" i="817"/>
  <c r="D49" i="817"/>
  <c r="R48" i="817"/>
  <c r="D48" i="817"/>
  <c r="D46" i="817"/>
  <c r="D45" i="817"/>
  <c r="D44" i="817"/>
  <c r="R42" i="817"/>
  <c r="D42" i="817"/>
  <c r="R41" i="817"/>
  <c r="L7" i="817" s="1"/>
  <c r="D7" i="817" s="1"/>
  <c r="D41" i="817"/>
  <c r="R40" i="817"/>
  <c r="L8" i="817" s="1"/>
  <c r="D8" i="817" s="1"/>
  <c r="D40" i="817"/>
  <c r="R39" i="817"/>
  <c r="H39" i="817"/>
  <c r="D39" i="817"/>
  <c r="R38" i="817"/>
  <c r="H38" i="817"/>
  <c r="D38" i="817"/>
  <c r="R37" i="817"/>
  <c r="H37" i="817"/>
  <c r="D37" i="817"/>
  <c r="R36" i="817"/>
  <c r="H36" i="817"/>
  <c r="D36" i="817"/>
  <c r="R35" i="817"/>
  <c r="L19" i="817" s="1"/>
  <c r="D19" i="817" s="1"/>
  <c r="H35" i="817"/>
  <c r="D35" i="817"/>
  <c r="R34" i="817"/>
  <c r="H34" i="817"/>
  <c r="D34" i="817"/>
  <c r="R33" i="817"/>
  <c r="R32" i="817"/>
  <c r="L11" i="817" s="1"/>
  <c r="D11" i="817" s="1"/>
  <c r="R31" i="817"/>
  <c r="R30" i="817"/>
  <c r="R29" i="817"/>
  <c r="R28" i="817"/>
  <c r="L16" i="817" s="1"/>
  <c r="D16" i="817" s="1"/>
  <c r="D28" i="817"/>
  <c r="R27" i="817"/>
  <c r="D27" i="817"/>
  <c r="R26" i="817"/>
  <c r="L26" i="817"/>
  <c r="D26" i="817" s="1"/>
  <c r="R25" i="817"/>
  <c r="L25" i="817"/>
  <c r="D25" i="817"/>
  <c r="R24" i="817"/>
  <c r="D24" i="817"/>
  <c r="R23" i="817"/>
  <c r="L23" i="817"/>
  <c r="D23" i="817" s="1"/>
  <c r="R22" i="817"/>
  <c r="L22" i="817"/>
  <c r="D22" i="817"/>
  <c r="R21" i="817"/>
  <c r="D21" i="817"/>
  <c r="R20" i="817"/>
  <c r="L20" i="817"/>
  <c r="D20" i="817" s="1"/>
  <c r="R19" i="817"/>
  <c r="R18" i="817"/>
  <c r="D18" i="817"/>
  <c r="R17" i="817"/>
  <c r="D17" i="817"/>
  <c r="R16" i="817"/>
  <c r="S15" i="817"/>
  <c r="R15" i="817"/>
  <c r="D15" i="817"/>
  <c r="S14" i="817"/>
  <c r="R14" i="817"/>
  <c r="D14" i="817"/>
  <c r="R13" i="817"/>
  <c r="D13" i="817"/>
  <c r="R12" i="817"/>
  <c r="L12" i="817"/>
  <c r="D12" i="817" s="1"/>
  <c r="R11" i="817"/>
  <c r="L10" i="817"/>
  <c r="D10" i="817"/>
  <c r="L9" i="817"/>
  <c r="D9" i="817"/>
  <c r="R6" i="817"/>
  <c r="L6" i="817"/>
  <c r="D6" i="817"/>
  <c r="R5" i="817"/>
  <c r="R4" i="817"/>
  <c r="R52" i="816"/>
  <c r="R51" i="816"/>
  <c r="D50" i="816"/>
  <c r="R49" i="816"/>
  <c r="D49" i="816"/>
  <c r="R48" i="816"/>
  <c r="D48" i="816"/>
  <c r="D46" i="816"/>
  <c r="D45" i="816"/>
  <c r="D44" i="816"/>
  <c r="R42" i="816"/>
  <c r="D42" i="816"/>
  <c r="R41" i="816"/>
  <c r="D41" i="816"/>
  <c r="R40" i="816"/>
  <c r="D40" i="816"/>
  <c r="R39" i="816"/>
  <c r="L20" i="816" s="1"/>
  <c r="D20" i="816" s="1"/>
  <c r="H39" i="816"/>
  <c r="D39" i="816"/>
  <c r="R38" i="816"/>
  <c r="L9" i="816" s="1"/>
  <c r="D9" i="816" s="1"/>
  <c r="H38" i="816"/>
  <c r="D38" i="816"/>
  <c r="R37" i="816"/>
  <c r="H37" i="816"/>
  <c r="D37" i="816"/>
  <c r="R36" i="816"/>
  <c r="L10" i="816" s="1"/>
  <c r="D10" i="816" s="1"/>
  <c r="H36" i="816"/>
  <c r="D36" i="816"/>
  <c r="R35" i="816"/>
  <c r="H35" i="816"/>
  <c r="D35" i="816"/>
  <c r="R34" i="816"/>
  <c r="L12" i="816" s="1"/>
  <c r="D12" i="816" s="1"/>
  <c r="H34" i="816"/>
  <c r="D34" i="816"/>
  <c r="R33" i="816"/>
  <c r="L23" i="816" s="1"/>
  <c r="D23" i="816" s="1"/>
  <c r="R32" i="816"/>
  <c r="L11" i="816" s="1"/>
  <c r="D11" i="816" s="1"/>
  <c r="R31" i="816"/>
  <c r="R30" i="816"/>
  <c r="R29" i="816"/>
  <c r="R28" i="816"/>
  <c r="D28" i="816"/>
  <c r="R27" i="816"/>
  <c r="D27" i="816"/>
  <c r="R26" i="816"/>
  <c r="L26" i="816"/>
  <c r="D26" i="816"/>
  <c r="R25" i="816"/>
  <c r="L25" i="816"/>
  <c r="D25" i="816"/>
  <c r="R24" i="816"/>
  <c r="L24" i="816"/>
  <c r="D24" i="816" s="1"/>
  <c r="R23" i="816"/>
  <c r="R22" i="816"/>
  <c r="L22" i="816"/>
  <c r="D22" i="816" s="1"/>
  <c r="R21" i="816"/>
  <c r="L17" i="816" s="1"/>
  <c r="D17" i="816" s="1"/>
  <c r="D21" i="816"/>
  <c r="R20" i="816"/>
  <c r="R19" i="816"/>
  <c r="L19" i="816"/>
  <c r="D19" i="816"/>
  <c r="R18" i="816"/>
  <c r="D18" i="816"/>
  <c r="R17" i="816"/>
  <c r="R16" i="816"/>
  <c r="L16" i="816"/>
  <c r="D16" i="816" s="1"/>
  <c r="R15" i="816"/>
  <c r="D15" i="816"/>
  <c r="R14" i="816"/>
  <c r="D14" i="816"/>
  <c r="R13" i="816"/>
  <c r="D13" i="816"/>
  <c r="R12" i="816"/>
  <c r="R11" i="816"/>
  <c r="L8" i="816"/>
  <c r="D8" i="816"/>
  <c r="L7" i="816"/>
  <c r="D7" i="816"/>
  <c r="R6" i="816"/>
  <c r="L6" i="816"/>
  <c r="D6" i="816" s="1"/>
  <c r="R5" i="816"/>
  <c r="R4" i="816"/>
  <c r="R52" i="815"/>
  <c r="R51" i="815"/>
  <c r="D50" i="815"/>
  <c r="R49" i="815"/>
  <c r="D49" i="815"/>
  <c r="R48" i="815"/>
  <c r="D48" i="815"/>
  <c r="D46" i="815"/>
  <c r="D45" i="815"/>
  <c r="P44" i="815"/>
  <c r="R44" i="815" s="1"/>
  <c r="D44" i="815"/>
  <c r="R42" i="815"/>
  <c r="L6" i="815" s="1"/>
  <c r="D6" i="815" s="1"/>
  <c r="D42" i="815"/>
  <c r="R41" i="815"/>
  <c r="D41" i="815"/>
  <c r="R40" i="815"/>
  <c r="L8" i="815" s="1"/>
  <c r="D8" i="815" s="1"/>
  <c r="D40" i="815"/>
  <c r="R39" i="815"/>
  <c r="H39" i="815"/>
  <c r="D39" i="815"/>
  <c r="R38" i="815"/>
  <c r="H38" i="815"/>
  <c r="D38" i="815"/>
  <c r="R37" i="815"/>
  <c r="H37" i="815"/>
  <c r="D37" i="815"/>
  <c r="R36" i="815"/>
  <c r="H36" i="815"/>
  <c r="D36" i="815"/>
  <c r="R35" i="815"/>
  <c r="H35" i="815"/>
  <c r="D35" i="815"/>
  <c r="R34" i="815"/>
  <c r="L12" i="815" s="1"/>
  <c r="D12" i="815" s="1"/>
  <c r="H34" i="815"/>
  <c r="D34" i="815"/>
  <c r="R33" i="815"/>
  <c r="R32" i="815"/>
  <c r="R31" i="815"/>
  <c r="R30" i="815"/>
  <c r="R29" i="815"/>
  <c r="R28" i="815"/>
  <c r="L16" i="815" s="1"/>
  <c r="D16" i="815" s="1"/>
  <c r="D28" i="815"/>
  <c r="R27" i="815"/>
  <c r="L27" i="815"/>
  <c r="D27" i="815"/>
  <c r="R26" i="815"/>
  <c r="L26" i="815"/>
  <c r="D26" i="815" s="1"/>
  <c r="R25" i="815"/>
  <c r="L25" i="815"/>
  <c r="D25" i="815"/>
  <c r="R24" i="815"/>
  <c r="L24" i="815"/>
  <c r="D24" i="815"/>
  <c r="R23" i="815"/>
  <c r="L23" i="815"/>
  <c r="D23" i="815"/>
  <c r="R22" i="815"/>
  <c r="D22" i="815"/>
  <c r="R21" i="815"/>
  <c r="D21" i="815"/>
  <c r="R20" i="815"/>
  <c r="L20" i="815"/>
  <c r="D20" i="815" s="1"/>
  <c r="R19" i="815"/>
  <c r="D19" i="815"/>
  <c r="R18" i="815"/>
  <c r="D18" i="815"/>
  <c r="R17" i="815"/>
  <c r="D17" i="815"/>
  <c r="R16" i="815"/>
  <c r="R15" i="815"/>
  <c r="D15" i="815"/>
  <c r="R14" i="815"/>
  <c r="D14" i="815"/>
  <c r="R13" i="815"/>
  <c r="D13" i="815"/>
  <c r="R12" i="815"/>
  <c r="R11" i="815"/>
  <c r="L11" i="815"/>
  <c r="D11" i="815"/>
  <c r="L10" i="815"/>
  <c r="D10" i="815" s="1"/>
  <c r="L9" i="815"/>
  <c r="D9" i="815" s="1"/>
  <c r="L7" i="815"/>
  <c r="D7" i="815" s="1"/>
  <c r="R6" i="815"/>
  <c r="R5" i="815"/>
  <c r="R4" i="815"/>
  <c r="G49" i="817" l="1"/>
  <c r="G49" i="816"/>
  <c r="G49" i="815"/>
  <c r="D54" i="817"/>
  <c r="H14" i="817" s="1"/>
  <c r="D54" i="816"/>
  <c r="H14" i="816" s="1"/>
  <c r="D54" i="815"/>
  <c r="H14" i="815" s="1"/>
  <c r="D29" i="817"/>
  <c r="H13" i="817" s="1"/>
  <c r="D29" i="816"/>
  <c r="H13" i="816" s="1"/>
  <c r="D29" i="815"/>
  <c r="H13" i="815" s="1"/>
  <c r="R52" i="813"/>
  <c r="R51" i="813"/>
  <c r="D50" i="813"/>
  <c r="R49" i="813"/>
  <c r="D49" i="813"/>
  <c r="R48" i="813"/>
  <c r="D48" i="813"/>
  <c r="D46" i="813"/>
  <c r="D45" i="813"/>
  <c r="D44" i="813"/>
  <c r="R42" i="813"/>
  <c r="D42" i="813"/>
  <c r="R41" i="813"/>
  <c r="D41" i="813"/>
  <c r="R40" i="813"/>
  <c r="D40" i="813"/>
  <c r="R39" i="813"/>
  <c r="H39" i="813"/>
  <c r="D39" i="813"/>
  <c r="R38" i="813"/>
  <c r="H38" i="813"/>
  <c r="D38" i="813"/>
  <c r="R37" i="813"/>
  <c r="H37" i="813"/>
  <c r="D37" i="813"/>
  <c r="R36" i="813"/>
  <c r="L10" i="813" s="1"/>
  <c r="D10" i="813" s="1"/>
  <c r="H36" i="813"/>
  <c r="D36" i="813"/>
  <c r="R35" i="813"/>
  <c r="H35" i="813"/>
  <c r="D35" i="813"/>
  <c r="R34" i="813"/>
  <c r="L12" i="813" s="1"/>
  <c r="D12" i="813" s="1"/>
  <c r="H34" i="813"/>
  <c r="D34" i="813"/>
  <c r="R33" i="813"/>
  <c r="R32" i="813"/>
  <c r="R31" i="813"/>
  <c r="R30" i="813"/>
  <c r="R29" i="813"/>
  <c r="R28" i="813"/>
  <c r="L16" i="813" s="1"/>
  <c r="D16" i="813" s="1"/>
  <c r="D28" i="813"/>
  <c r="R27" i="813"/>
  <c r="D27" i="813"/>
  <c r="R26" i="813"/>
  <c r="L26" i="813"/>
  <c r="D26" i="813"/>
  <c r="R25" i="813"/>
  <c r="L25" i="813"/>
  <c r="D25" i="813" s="1"/>
  <c r="R24" i="813"/>
  <c r="D24" i="813"/>
  <c r="R23" i="813"/>
  <c r="L23" i="813"/>
  <c r="D23" i="813"/>
  <c r="R22" i="813"/>
  <c r="L22" i="813"/>
  <c r="D22" i="813"/>
  <c r="R21" i="813"/>
  <c r="D21" i="813"/>
  <c r="R20" i="813"/>
  <c r="L20" i="813"/>
  <c r="D20" i="813"/>
  <c r="R19" i="813"/>
  <c r="L19" i="813"/>
  <c r="D19" i="813" s="1"/>
  <c r="R18" i="813"/>
  <c r="D18" i="813"/>
  <c r="R17" i="813"/>
  <c r="D17" i="813"/>
  <c r="R16" i="813"/>
  <c r="S15" i="813"/>
  <c r="R15" i="813"/>
  <c r="D15" i="813"/>
  <c r="S14" i="813"/>
  <c r="R14" i="813"/>
  <c r="D14" i="813"/>
  <c r="R13" i="813"/>
  <c r="D13" i="813"/>
  <c r="R12" i="813"/>
  <c r="R11" i="813"/>
  <c r="L11" i="813"/>
  <c r="D11" i="813"/>
  <c r="L9" i="813"/>
  <c r="D9" i="813"/>
  <c r="L8" i="813"/>
  <c r="D8" i="813"/>
  <c r="L7" i="813"/>
  <c r="D7" i="813" s="1"/>
  <c r="R6" i="813"/>
  <c r="L6" i="813"/>
  <c r="D6" i="813" s="1"/>
  <c r="R5" i="813"/>
  <c r="R4" i="813"/>
  <c r="R52" i="812"/>
  <c r="R51" i="812"/>
  <c r="D50" i="812"/>
  <c r="R49" i="812"/>
  <c r="D49" i="812"/>
  <c r="R48" i="812"/>
  <c r="D48" i="812"/>
  <c r="D46" i="812"/>
  <c r="D45" i="812"/>
  <c r="D44" i="812"/>
  <c r="R42" i="812"/>
  <c r="L6" i="812" s="1"/>
  <c r="D6" i="812" s="1"/>
  <c r="D42" i="812"/>
  <c r="R41" i="812"/>
  <c r="D41" i="812"/>
  <c r="R40" i="812"/>
  <c r="D40" i="812"/>
  <c r="R39" i="812"/>
  <c r="L20" i="812" s="1"/>
  <c r="D20" i="812" s="1"/>
  <c r="H39" i="812"/>
  <c r="D39" i="812"/>
  <c r="R38" i="812"/>
  <c r="H38" i="812"/>
  <c r="D38" i="812"/>
  <c r="R37" i="812"/>
  <c r="H37" i="812"/>
  <c r="D37" i="812"/>
  <c r="R36" i="812"/>
  <c r="L10" i="812" s="1"/>
  <c r="D10" i="812" s="1"/>
  <c r="H36" i="812"/>
  <c r="D36" i="812"/>
  <c r="R35" i="812"/>
  <c r="L19" i="812" s="1"/>
  <c r="D19" i="812" s="1"/>
  <c r="H35" i="812"/>
  <c r="D35" i="812"/>
  <c r="R34" i="812"/>
  <c r="L12" i="812" s="1"/>
  <c r="D12" i="812" s="1"/>
  <c r="H34" i="812"/>
  <c r="D34" i="812"/>
  <c r="R33" i="812"/>
  <c r="R32" i="812"/>
  <c r="R31" i="812"/>
  <c r="R30" i="812"/>
  <c r="R29" i="812"/>
  <c r="R28" i="812"/>
  <c r="D28" i="812"/>
  <c r="R27" i="812"/>
  <c r="D27" i="812"/>
  <c r="R26" i="812"/>
  <c r="L26" i="812"/>
  <c r="D26" i="812"/>
  <c r="R25" i="812"/>
  <c r="L25" i="812"/>
  <c r="D25" i="812" s="1"/>
  <c r="R24" i="812"/>
  <c r="L24" i="812"/>
  <c r="D24" i="812"/>
  <c r="R23" i="812"/>
  <c r="L23" i="812"/>
  <c r="D23" i="812" s="1"/>
  <c r="R22" i="812"/>
  <c r="L22" i="812"/>
  <c r="D22" i="812" s="1"/>
  <c r="R21" i="812"/>
  <c r="L17" i="812" s="1"/>
  <c r="D17" i="812" s="1"/>
  <c r="D21" i="812"/>
  <c r="R20" i="812"/>
  <c r="R19" i="812"/>
  <c r="R18" i="812"/>
  <c r="D18" i="812"/>
  <c r="R17" i="812"/>
  <c r="R16" i="812"/>
  <c r="L16" i="812"/>
  <c r="D16" i="812" s="1"/>
  <c r="R15" i="812"/>
  <c r="D15" i="812"/>
  <c r="R14" i="812"/>
  <c r="D14" i="812"/>
  <c r="R13" i="812"/>
  <c r="D13" i="812"/>
  <c r="R12" i="812"/>
  <c r="R11" i="812"/>
  <c r="L11" i="812"/>
  <c r="D11" i="812"/>
  <c r="L9" i="812"/>
  <c r="D9" i="812" s="1"/>
  <c r="L8" i="812"/>
  <c r="D8" i="812"/>
  <c r="L7" i="812"/>
  <c r="D7" i="812" s="1"/>
  <c r="R6" i="812"/>
  <c r="R5" i="812"/>
  <c r="R4" i="812"/>
  <c r="R52" i="811"/>
  <c r="R51" i="811"/>
  <c r="D50" i="811"/>
  <c r="R49" i="811"/>
  <c r="D49" i="811"/>
  <c r="R48" i="811"/>
  <c r="D48" i="811"/>
  <c r="D46" i="811"/>
  <c r="D45" i="811"/>
  <c r="P44" i="811"/>
  <c r="R44" i="811" s="1"/>
  <c r="D44" i="811"/>
  <c r="R42" i="811"/>
  <c r="D42" i="811"/>
  <c r="R41" i="811"/>
  <c r="D41" i="811"/>
  <c r="R40" i="811"/>
  <c r="L8" i="811" s="1"/>
  <c r="D8" i="811" s="1"/>
  <c r="D40" i="811"/>
  <c r="R39" i="811"/>
  <c r="L20" i="811" s="1"/>
  <c r="D20" i="811" s="1"/>
  <c r="H39" i="811"/>
  <c r="D39" i="811"/>
  <c r="R38" i="811"/>
  <c r="H38" i="811"/>
  <c r="D38" i="811"/>
  <c r="R37" i="811"/>
  <c r="H37" i="811"/>
  <c r="D37" i="811"/>
  <c r="R36" i="811"/>
  <c r="H36" i="811"/>
  <c r="D36" i="811"/>
  <c r="R35" i="811"/>
  <c r="H35" i="811"/>
  <c r="D35" i="811"/>
  <c r="R34" i="811"/>
  <c r="L12" i="811" s="1"/>
  <c r="D12" i="811" s="1"/>
  <c r="H34" i="811"/>
  <c r="D34" i="811"/>
  <c r="R33" i="811"/>
  <c r="R32" i="811"/>
  <c r="L11" i="811" s="1"/>
  <c r="D11" i="811" s="1"/>
  <c r="R31" i="811"/>
  <c r="R30" i="811"/>
  <c r="R29" i="811"/>
  <c r="R28" i="811"/>
  <c r="L16" i="811" s="1"/>
  <c r="D16" i="811" s="1"/>
  <c r="D28" i="811"/>
  <c r="R27" i="811"/>
  <c r="L27" i="811"/>
  <c r="D27" i="811"/>
  <c r="R26" i="811"/>
  <c r="L26" i="811"/>
  <c r="D26" i="811"/>
  <c r="R25" i="811"/>
  <c r="L25" i="811"/>
  <c r="D25" i="811"/>
  <c r="R24" i="811"/>
  <c r="L24" i="811"/>
  <c r="D24" i="811" s="1"/>
  <c r="R23" i="811"/>
  <c r="L23" i="811"/>
  <c r="D23" i="811"/>
  <c r="R22" i="811"/>
  <c r="D22" i="811"/>
  <c r="R21" i="811"/>
  <c r="D21" i="811"/>
  <c r="R20" i="811"/>
  <c r="R19" i="811"/>
  <c r="D19" i="811"/>
  <c r="R18" i="811"/>
  <c r="D18" i="811"/>
  <c r="R17" i="811"/>
  <c r="D17" i="811"/>
  <c r="R16" i="811"/>
  <c r="R15" i="811"/>
  <c r="D15" i="811"/>
  <c r="R14" i="811"/>
  <c r="D14" i="811"/>
  <c r="R13" i="811"/>
  <c r="D13" i="811"/>
  <c r="R12" i="811"/>
  <c r="R11" i="811"/>
  <c r="L10" i="811"/>
  <c r="D10" i="811" s="1"/>
  <c r="L9" i="811"/>
  <c r="D9" i="811"/>
  <c r="L7" i="811"/>
  <c r="D7" i="811"/>
  <c r="R6" i="811"/>
  <c r="L6" i="811"/>
  <c r="D6" i="811"/>
  <c r="R5" i="811"/>
  <c r="R4" i="811"/>
  <c r="H15" i="817" l="1"/>
  <c r="H29" i="817" s="1"/>
  <c r="G51" i="817" s="1"/>
  <c r="H15" i="816"/>
  <c r="H29" i="816" s="1"/>
  <c r="G51" i="816" s="1"/>
  <c r="H15" i="815"/>
  <c r="H29" i="815" s="1"/>
  <c r="G51" i="815" s="1"/>
  <c r="G49" i="812"/>
  <c r="G49" i="813"/>
  <c r="G49" i="811"/>
  <c r="D54" i="813"/>
  <c r="H14" i="813" s="1"/>
  <c r="D29" i="813"/>
  <c r="H13" i="813" s="1"/>
  <c r="D54" i="812"/>
  <c r="H14" i="812" s="1"/>
  <c r="D54" i="811"/>
  <c r="H14" i="811" s="1"/>
  <c r="D29" i="812"/>
  <c r="H13" i="812" s="1"/>
  <c r="H15" i="812" s="1"/>
  <c r="H29" i="812" s="1"/>
  <c r="D29" i="811"/>
  <c r="H13" i="811" s="1"/>
  <c r="H15" i="811" s="1"/>
  <c r="H29" i="811" s="1"/>
  <c r="H16" i="801"/>
  <c r="H16" i="800"/>
  <c r="H16" i="799"/>
  <c r="C12" i="801"/>
  <c r="C21" i="801"/>
  <c r="C21" i="799"/>
  <c r="R52" i="809"/>
  <c r="R51" i="809"/>
  <c r="D50" i="809"/>
  <c r="R49" i="809"/>
  <c r="D49" i="809"/>
  <c r="R48" i="809"/>
  <c r="D48" i="809"/>
  <c r="D46" i="809"/>
  <c r="D45" i="809"/>
  <c r="D44" i="809"/>
  <c r="R42" i="809"/>
  <c r="L6" i="809" s="1"/>
  <c r="D6" i="809" s="1"/>
  <c r="D42" i="809"/>
  <c r="R41" i="809"/>
  <c r="L7" i="809" s="1"/>
  <c r="D7" i="809" s="1"/>
  <c r="D41" i="809"/>
  <c r="R40" i="809"/>
  <c r="D40" i="809"/>
  <c r="R39" i="809"/>
  <c r="H39" i="809"/>
  <c r="D39" i="809"/>
  <c r="R38" i="809"/>
  <c r="H38" i="809"/>
  <c r="D38" i="809"/>
  <c r="R37" i="809"/>
  <c r="H37" i="809"/>
  <c r="D37" i="809"/>
  <c r="R36" i="809"/>
  <c r="H36" i="809"/>
  <c r="D36" i="809"/>
  <c r="R35" i="809"/>
  <c r="L19" i="809" s="1"/>
  <c r="D19" i="809" s="1"/>
  <c r="H35" i="809"/>
  <c r="D35" i="809"/>
  <c r="R34" i="809"/>
  <c r="H34" i="809"/>
  <c r="D34" i="809"/>
  <c r="R33" i="809"/>
  <c r="R32" i="809"/>
  <c r="R31" i="809"/>
  <c r="R30" i="809"/>
  <c r="R29" i="809"/>
  <c r="R28" i="809"/>
  <c r="L16" i="809" s="1"/>
  <c r="D16" i="809" s="1"/>
  <c r="D28" i="809"/>
  <c r="R27" i="809"/>
  <c r="D27" i="809"/>
  <c r="R26" i="809"/>
  <c r="L26" i="809"/>
  <c r="D26" i="809"/>
  <c r="R25" i="809"/>
  <c r="L25" i="809"/>
  <c r="D25" i="809"/>
  <c r="R24" i="809"/>
  <c r="D24" i="809"/>
  <c r="R23" i="809"/>
  <c r="L23" i="809"/>
  <c r="D23" i="809"/>
  <c r="R22" i="809"/>
  <c r="L22" i="809"/>
  <c r="D22" i="809" s="1"/>
  <c r="R21" i="809"/>
  <c r="D21" i="809"/>
  <c r="R20" i="809"/>
  <c r="L20" i="809"/>
  <c r="D20" i="809"/>
  <c r="R19" i="809"/>
  <c r="R18" i="809"/>
  <c r="D18" i="809"/>
  <c r="R17" i="809"/>
  <c r="D17" i="809"/>
  <c r="R16" i="809"/>
  <c r="S15" i="809"/>
  <c r="R15" i="809"/>
  <c r="D15" i="809"/>
  <c r="S14" i="809"/>
  <c r="R14" i="809"/>
  <c r="D14" i="809"/>
  <c r="R13" i="809"/>
  <c r="D13" i="809"/>
  <c r="R12" i="809"/>
  <c r="L12" i="809"/>
  <c r="D12" i="809"/>
  <c r="R11" i="809"/>
  <c r="L11" i="809"/>
  <c r="D11" i="809" s="1"/>
  <c r="L10" i="809"/>
  <c r="D10" i="809"/>
  <c r="L9" i="809"/>
  <c r="D9" i="809"/>
  <c r="L8" i="809"/>
  <c r="D8" i="809"/>
  <c r="R6" i="809"/>
  <c r="R5" i="809"/>
  <c r="R4" i="809"/>
  <c r="R52" i="808"/>
  <c r="R51" i="808"/>
  <c r="D50" i="808"/>
  <c r="R49" i="808"/>
  <c r="D49" i="808"/>
  <c r="R48" i="808"/>
  <c r="D48" i="808"/>
  <c r="D46" i="808"/>
  <c r="D45" i="808"/>
  <c r="D44" i="808"/>
  <c r="R42" i="808"/>
  <c r="D42" i="808"/>
  <c r="R41" i="808"/>
  <c r="D41" i="808"/>
  <c r="R40" i="808"/>
  <c r="D40" i="808"/>
  <c r="R39" i="808"/>
  <c r="L20" i="808" s="1"/>
  <c r="D20" i="808" s="1"/>
  <c r="H39" i="808"/>
  <c r="D39" i="808"/>
  <c r="R38" i="808"/>
  <c r="L9" i="808" s="1"/>
  <c r="D9" i="808" s="1"/>
  <c r="H38" i="808"/>
  <c r="D38" i="808"/>
  <c r="R37" i="808"/>
  <c r="H37" i="808"/>
  <c r="D37" i="808"/>
  <c r="R36" i="808"/>
  <c r="H36" i="808"/>
  <c r="D36" i="808"/>
  <c r="R35" i="808"/>
  <c r="L19" i="808" s="1"/>
  <c r="D19" i="808" s="1"/>
  <c r="H35" i="808"/>
  <c r="D35" i="808"/>
  <c r="R34" i="808"/>
  <c r="L12" i="808" s="1"/>
  <c r="D12" i="808" s="1"/>
  <c r="H34" i="808"/>
  <c r="D34" i="808"/>
  <c r="R33" i="808"/>
  <c r="L23" i="808" s="1"/>
  <c r="D23" i="808" s="1"/>
  <c r="R32" i="808"/>
  <c r="L11" i="808" s="1"/>
  <c r="D11" i="808" s="1"/>
  <c r="R31" i="808"/>
  <c r="R30" i="808"/>
  <c r="R29" i="808"/>
  <c r="R28" i="808"/>
  <c r="D28" i="808"/>
  <c r="R27" i="808"/>
  <c r="D27" i="808"/>
  <c r="R26" i="808"/>
  <c r="L26" i="808"/>
  <c r="D26" i="808"/>
  <c r="R25" i="808"/>
  <c r="L25" i="808"/>
  <c r="D25" i="808" s="1"/>
  <c r="R24" i="808"/>
  <c r="L24" i="808"/>
  <c r="D24" i="808"/>
  <c r="R23" i="808"/>
  <c r="R22" i="808"/>
  <c r="L22" i="808"/>
  <c r="D22" i="808"/>
  <c r="R21" i="808"/>
  <c r="L17" i="808" s="1"/>
  <c r="D17" i="808" s="1"/>
  <c r="D21" i="808"/>
  <c r="R20" i="808"/>
  <c r="R19" i="808"/>
  <c r="R18" i="808"/>
  <c r="D18" i="808"/>
  <c r="R17" i="808"/>
  <c r="R16" i="808"/>
  <c r="L16" i="808"/>
  <c r="D16" i="808"/>
  <c r="R15" i="808"/>
  <c r="D15" i="808"/>
  <c r="R14" i="808"/>
  <c r="D14" i="808"/>
  <c r="R13" i="808"/>
  <c r="D13" i="808"/>
  <c r="R12" i="808"/>
  <c r="R11" i="808"/>
  <c r="L10" i="808"/>
  <c r="D10" i="808"/>
  <c r="L8" i="808"/>
  <c r="D8" i="808"/>
  <c r="L7" i="808"/>
  <c r="D7" i="808" s="1"/>
  <c r="R6" i="808"/>
  <c r="L6" i="808"/>
  <c r="D6" i="808"/>
  <c r="R5" i="808"/>
  <c r="R4" i="808"/>
  <c r="R52" i="807"/>
  <c r="R51" i="807"/>
  <c r="D50" i="807"/>
  <c r="R49" i="807"/>
  <c r="D49" i="807"/>
  <c r="R48" i="807"/>
  <c r="D48" i="807"/>
  <c r="D46" i="807"/>
  <c r="D45" i="807"/>
  <c r="P44" i="807"/>
  <c r="R44" i="807" s="1"/>
  <c r="D44" i="807"/>
  <c r="R42" i="807"/>
  <c r="L6" i="807" s="1"/>
  <c r="D6" i="807" s="1"/>
  <c r="D42" i="807"/>
  <c r="R41" i="807"/>
  <c r="L7" i="807" s="1"/>
  <c r="D7" i="807" s="1"/>
  <c r="D41" i="807"/>
  <c r="R40" i="807"/>
  <c r="L8" i="807" s="1"/>
  <c r="D8" i="807" s="1"/>
  <c r="D40" i="807"/>
  <c r="R39" i="807"/>
  <c r="H39" i="807"/>
  <c r="D39" i="807"/>
  <c r="R38" i="807"/>
  <c r="H38" i="807"/>
  <c r="D38" i="807"/>
  <c r="R37" i="807"/>
  <c r="D37" i="807"/>
  <c r="R36" i="807"/>
  <c r="H36" i="807"/>
  <c r="D36" i="807"/>
  <c r="R35" i="807"/>
  <c r="H35" i="807"/>
  <c r="D35" i="807"/>
  <c r="R34" i="807"/>
  <c r="H34" i="807"/>
  <c r="D34" i="807"/>
  <c r="R33" i="807"/>
  <c r="R32" i="807"/>
  <c r="L11" i="807" s="1"/>
  <c r="D11" i="807" s="1"/>
  <c r="R31" i="807"/>
  <c r="R30" i="807"/>
  <c r="R29" i="807"/>
  <c r="R28" i="807"/>
  <c r="D28" i="807"/>
  <c r="R27" i="807"/>
  <c r="L27" i="807"/>
  <c r="D27" i="807"/>
  <c r="R26" i="807"/>
  <c r="L26" i="807"/>
  <c r="D26" i="807" s="1"/>
  <c r="R25" i="807"/>
  <c r="L25" i="807"/>
  <c r="D25" i="807"/>
  <c r="R24" i="807"/>
  <c r="L24" i="807"/>
  <c r="D24" i="807"/>
  <c r="R23" i="807"/>
  <c r="L23" i="807"/>
  <c r="D23" i="807" s="1"/>
  <c r="R22" i="807"/>
  <c r="D22" i="807"/>
  <c r="R21" i="807"/>
  <c r="D21" i="807"/>
  <c r="R20" i="807"/>
  <c r="L20" i="807"/>
  <c r="D20" i="807" s="1"/>
  <c r="R19" i="807"/>
  <c r="D19" i="807"/>
  <c r="R18" i="807"/>
  <c r="D18" i="807"/>
  <c r="R17" i="807"/>
  <c r="D17" i="807"/>
  <c r="R16" i="807"/>
  <c r="L16" i="807"/>
  <c r="D16" i="807" s="1"/>
  <c r="R15" i="807"/>
  <c r="D15" i="807"/>
  <c r="R14" i="807"/>
  <c r="D14" i="807"/>
  <c r="R13" i="807"/>
  <c r="D13" i="807"/>
  <c r="R12" i="807"/>
  <c r="L12" i="807"/>
  <c r="D12" i="807" s="1"/>
  <c r="R11" i="807"/>
  <c r="L10" i="807"/>
  <c r="D10" i="807"/>
  <c r="L9" i="807"/>
  <c r="D9" i="807" s="1"/>
  <c r="R6" i="807"/>
  <c r="R5" i="807"/>
  <c r="R4" i="807"/>
  <c r="R52" i="804"/>
  <c r="R51" i="804"/>
  <c r="D50" i="804"/>
  <c r="R49" i="804"/>
  <c r="D49" i="804"/>
  <c r="R48" i="804"/>
  <c r="D48" i="804"/>
  <c r="D46" i="804"/>
  <c r="D45" i="804"/>
  <c r="D44" i="804"/>
  <c r="R42" i="804"/>
  <c r="L6" i="804" s="1"/>
  <c r="D6" i="804" s="1"/>
  <c r="D42" i="804"/>
  <c r="R41" i="804"/>
  <c r="D41" i="804"/>
  <c r="R40" i="804"/>
  <c r="D40" i="804"/>
  <c r="R39" i="804"/>
  <c r="L20" i="804" s="1"/>
  <c r="D20" i="804" s="1"/>
  <c r="H39" i="804"/>
  <c r="D39" i="804"/>
  <c r="R38" i="804"/>
  <c r="H38" i="804"/>
  <c r="D38" i="804"/>
  <c r="R37" i="804"/>
  <c r="H37" i="804"/>
  <c r="D37" i="804"/>
  <c r="R36" i="804"/>
  <c r="L10" i="804" s="1"/>
  <c r="D10" i="804" s="1"/>
  <c r="H36" i="804"/>
  <c r="D36" i="804"/>
  <c r="R35" i="804"/>
  <c r="L19" i="804" s="1"/>
  <c r="D19" i="804" s="1"/>
  <c r="H35" i="804"/>
  <c r="D35" i="804"/>
  <c r="R34" i="804"/>
  <c r="L12" i="804" s="1"/>
  <c r="D12" i="804" s="1"/>
  <c r="H34" i="804"/>
  <c r="D34" i="804"/>
  <c r="R33" i="804"/>
  <c r="R32" i="804"/>
  <c r="R31" i="804"/>
  <c r="R30" i="804"/>
  <c r="R29" i="804"/>
  <c r="R28" i="804"/>
  <c r="D28" i="804"/>
  <c r="R27" i="804"/>
  <c r="D27" i="804"/>
  <c r="R26" i="804"/>
  <c r="L26" i="804"/>
  <c r="D26" i="804"/>
  <c r="R25" i="804"/>
  <c r="L25" i="804"/>
  <c r="D25" i="804" s="1"/>
  <c r="R24" i="804"/>
  <c r="L24" i="804"/>
  <c r="D24" i="804"/>
  <c r="R23" i="804"/>
  <c r="L23" i="804"/>
  <c r="D23" i="804" s="1"/>
  <c r="R22" i="804"/>
  <c r="L22" i="804"/>
  <c r="D22" i="804" s="1"/>
  <c r="R21" i="804"/>
  <c r="D21" i="804"/>
  <c r="R20" i="804"/>
  <c r="R19" i="804"/>
  <c r="R18" i="804"/>
  <c r="D18" i="804"/>
  <c r="R17" i="804"/>
  <c r="L17" i="804"/>
  <c r="D17" i="804" s="1"/>
  <c r="R16" i="804"/>
  <c r="L16" i="804"/>
  <c r="D16" i="804" s="1"/>
  <c r="R15" i="804"/>
  <c r="D15" i="804"/>
  <c r="R14" i="804"/>
  <c r="D14" i="804"/>
  <c r="R13" i="804"/>
  <c r="D13" i="804"/>
  <c r="R12" i="804"/>
  <c r="R11" i="804"/>
  <c r="L11" i="804"/>
  <c r="D11" i="804"/>
  <c r="L9" i="804"/>
  <c r="D9" i="804"/>
  <c r="L8" i="804"/>
  <c r="D8" i="804"/>
  <c r="L7" i="804"/>
  <c r="D7" i="804" s="1"/>
  <c r="R6" i="804"/>
  <c r="R5" i="804"/>
  <c r="R4" i="804"/>
  <c r="G51" i="812" l="1"/>
  <c r="G51" i="811"/>
  <c r="H15" i="813"/>
  <c r="H29" i="813" s="1"/>
  <c r="G51" i="813" s="1"/>
  <c r="G49" i="809"/>
  <c r="G49" i="808"/>
  <c r="G49" i="807"/>
  <c r="D54" i="809"/>
  <c r="H14" i="809" s="1"/>
  <c r="D54" i="808"/>
  <c r="H14" i="808" s="1"/>
  <c r="D54" i="807"/>
  <c r="H14" i="807" s="1"/>
  <c r="G49" i="804"/>
  <c r="D54" i="804"/>
  <c r="H14" i="804" s="1"/>
  <c r="D29" i="809"/>
  <c r="H13" i="809" s="1"/>
  <c r="D29" i="808"/>
  <c r="H13" i="808" s="1"/>
  <c r="D29" i="807"/>
  <c r="H13" i="807" s="1"/>
  <c r="D29" i="804"/>
  <c r="H13" i="804" s="1"/>
  <c r="H20" i="797"/>
  <c r="H16" i="797"/>
  <c r="H16" i="795"/>
  <c r="H15" i="809" l="1"/>
  <c r="H29" i="809" s="1"/>
  <c r="G51" i="809" s="1"/>
  <c r="H15" i="808"/>
  <c r="H29" i="808" s="1"/>
  <c r="G51" i="808" s="1"/>
  <c r="H15" i="807"/>
  <c r="H29" i="807" s="1"/>
  <c r="G51" i="807" s="1"/>
  <c r="H15" i="804"/>
  <c r="H29" i="804" s="1"/>
  <c r="G51" i="804" s="1"/>
  <c r="C21" i="796"/>
  <c r="C12" i="795"/>
  <c r="C21" i="795"/>
  <c r="H16" i="792" l="1"/>
  <c r="R52" i="801"/>
  <c r="R51" i="801"/>
  <c r="D50" i="801"/>
  <c r="R49" i="801"/>
  <c r="D49" i="801"/>
  <c r="R48" i="801"/>
  <c r="D48" i="801"/>
  <c r="D46" i="801"/>
  <c r="D45" i="801"/>
  <c r="D44" i="801"/>
  <c r="R42" i="801"/>
  <c r="D42" i="801"/>
  <c r="R41" i="801"/>
  <c r="D41" i="801"/>
  <c r="R40" i="801"/>
  <c r="D40" i="801"/>
  <c r="R39" i="801"/>
  <c r="H39" i="801"/>
  <c r="D39" i="801"/>
  <c r="R38" i="801"/>
  <c r="L9" i="801" s="1"/>
  <c r="D9" i="801" s="1"/>
  <c r="H38" i="801"/>
  <c r="D38" i="801"/>
  <c r="R37" i="801"/>
  <c r="H37" i="801"/>
  <c r="D37" i="801"/>
  <c r="R36" i="801"/>
  <c r="L10" i="801" s="1"/>
  <c r="D10" i="801" s="1"/>
  <c r="H36" i="801"/>
  <c r="D36" i="801"/>
  <c r="R35" i="801"/>
  <c r="H35" i="801"/>
  <c r="D35" i="801"/>
  <c r="R34" i="801"/>
  <c r="H34" i="801"/>
  <c r="D34" i="801"/>
  <c r="R33" i="801"/>
  <c r="R32" i="801"/>
  <c r="L11" i="801" s="1"/>
  <c r="D11" i="801" s="1"/>
  <c r="R31" i="801"/>
  <c r="R30" i="801"/>
  <c r="R29" i="801"/>
  <c r="R28" i="801"/>
  <c r="L16" i="801" s="1"/>
  <c r="D16" i="801" s="1"/>
  <c r="D28" i="801"/>
  <c r="R27" i="801"/>
  <c r="D27" i="801"/>
  <c r="R26" i="801"/>
  <c r="L26" i="801"/>
  <c r="D26" i="801"/>
  <c r="R25" i="801"/>
  <c r="L25" i="801"/>
  <c r="D25" i="801"/>
  <c r="R24" i="801"/>
  <c r="D24" i="801"/>
  <c r="R23" i="801"/>
  <c r="L23" i="801"/>
  <c r="D23" i="801"/>
  <c r="R22" i="801"/>
  <c r="L22" i="801"/>
  <c r="D22" i="801"/>
  <c r="R21" i="801"/>
  <c r="D21" i="801"/>
  <c r="R20" i="801"/>
  <c r="L20" i="801"/>
  <c r="D20" i="801"/>
  <c r="R19" i="801"/>
  <c r="L19" i="801"/>
  <c r="D19" i="801"/>
  <c r="R18" i="801"/>
  <c r="D18" i="801"/>
  <c r="R17" i="801"/>
  <c r="D17" i="801"/>
  <c r="R16" i="801"/>
  <c r="S15" i="801"/>
  <c r="R15" i="801"/>
  <c r="D15" i="801"/>
  <c r="S14" i="801"/>
  <c r="R14" i="801"/>
  <c r="D14" i="801"/>
  <c r="R13" i="801"/>
  <c r="D13" i="801"/>
  <c r="R12" i="801"/>
  <c r="L12" i="801"/>
  <c r="D12" i="801"/>
  <c r="R11" i="801"/>
  <c r="L8" i="801"/>
  <c r="D8" i="801"/>
  <c r="L7" i="801"/>
  <c r="D7" i="801"/>
  <c r="R6" i="801"/>
  <c r="L6" i="801"/>
  <c r="D6" i="801"/>
  <c r="R5" i="801"/>
  <c r="R4" i="801"/>
  <c r="R52" i="800"/>
  <c r="R51" i="800"/>
  <c r="D50" i="800"/>
  <c r="R49" i="800"/>
  <c r="D49" i="800"/>
  <c r="R48" i="800"/>
  <c r="D48" i="800"/>
  <c r="D46" i="800"/>
  <c r="D45" i="800"/>
  <c r="D44" i="800"/>
  <c r="R42" i="800"/>
  <c r="D42" i="800"/>
  <c r="R41" i="800"/>
  <c r="D41" i="800"/>
  <c r="R40" i="800"/>
  <c r="D40" i="800"/>
  <c r="R39" i="800"/>
  <c r="L20" i="800" s="1"/>
  <c r="D20" i="800" s="1"/>
  <c r="H39" i="800"/>
  <c r="D39" i="800"/>
  <c r="R38" i="800"/>
  <c r="L9" i="800" s="1"/>
  <c r="D9" i="800" s="1"/>
  <c r="H38" i="800"/>
  <c r="G49" i="800" s="1"/>
  <c r="D38" i="800"/>
  <c r="R37" i="800"/>
  <c r="H37" i="800"/>
  <c r="D37" i="800"/>
  <c r="R36" i="800"/>
  <c r="L10" i="800" s="1"/>
  <c r="D10" i="800" s="1"/>
  <c r="H36" i="800"/>
  <c r="D36" i="800"/>
  <c r="R35" i="800"/>
  <c r="H35" i="800"/>
  <c r="D35" i="800"/>
  <c r="R34" i="800"/>
  <c r="L12" i="800" s="1"/>
  <c r="D12" i="800" s="1"/>
  <c r="H34" i="800"/>
  <c r="D34" i="800"/>
  <c r="R33" i="800"/>
  <c r="L23" i="800" s="1"/>
  <c r="D23" i="800" s="1"/>
  <c r="R32" i="800"/>
  <c r="L11" i="800" s="1"/>
  <c r="D11" i="800" s="1"/>
  <c r="R31" i="800"/>
  <c r="R30" i="800"/>
  <c r="R29" i="800"/>
  <c r="R28" i="800"/>
  <c r="D28" i="800"/>
  <c r="R27" i="800"/>
  <c r="D27" i="800"/>
  <c r="R26" i="800"/>
  <c r="L26" i="800"/>
  <c r="D26" i="800"/>
  <c r="R25" i="800"/>
  <c r="L25" i="800"/>
  <c r="D25" i="800" s="1"/>
  <c r="R24" i="800"/>
  <c r="L24" i="800"/>
  <c r="D24" i="800" s="1"/>
  <c r="R23" i="800"/>
  <c r="R22" i="800"/>
  <c r="L22" i="800"/>
  <c r="D22" i="800" s="1"/>
  <c r="R21" i="800"/>
  <c r="D21" i="800"/>
  <c r="R20" i="800"/>
  <c r="R19" i="800"/>
  <c r="L19" i="800"/>
  <c r="D19" i="800"/>
  <c r="R18" i="800"/>
  <c r="D18" i="800"/>
  <c r="R17" i="800"/>
  <c r="L17" i="800"/>
  <c r="D17" i="800" s="1"/>
  <c r="R16" i="800"/>
  <c r="L16" i="800"/>
  <c r="D16" i="800" s="1"/>
  <c r="R15" i="800"/>
  <c r="D15" i="800"/>
  <c r="R14" i="800"/>
  <c r="D14" i="800"/>
  <c r="R13" i="800"/>
  <c r="D13" i="800"/>
  <c r="R12" i="800"/>
  <c r="R11" i="800"/>
  <c r="L8" i="800"/>
  <c r="D8" i="800"/>
  <c r="L7" i="800"/>
  <c r="D7" i="800" s="1"/>
  <c r="R6" i="800"/>
  <c r="L6" i="800"/>
  <c r="D6" i="800" s="1"/>
  <c r="R5" i="800"/>
  <c r="R4" i="800"/>
  <c r="R52" i="799"/>
  <c r="R51" i="799"/>
  <c r="D50" i="799"/>
  <c r="R49" i="799"/>
  <c r="D49" i="799"/>
  <c r="R48" i="799"/>
  <c r="D48" i="799"/>
  <c r="D46" i="799"/>
  <c r="D45" i="799"/>
  <c r="R44" i="799"/>
  <c r="P44" i="799"/>
  <c r="D44" i="799"/>
  <c r="R42" i="799"/>
  <c r="D42" i="799"/>
  <c r="R41" i="799"/>
  <c r="D41" i="799"/>
  <c r="R40" i="799"/>
  <c r="L8" i="799" s="1"/>
  <c r="D8" i="799" s="1"/>
  <c r="D40" i="799"/>
  <c r="R39" i="799"/>
  <c r="H39" i="799"/>
  <c r="D39" i="799"/>
  <c r="R38" i="799"/>
  <c r="H38" i="799"/>
  <c r="D38" i="799"/>
  <c r="R37" i="799"/>
  <c r="H37" i="799"/>
  <c r="D37" i="799"/>
  <c r="R36" i="799"/>
  <c r="H36" i="799"/>
  <c r="D36" i="799"/>
  <c r="R35" i="799"/>
  <c r="H35" i="799"/>
  <c r="D35" i="799"/>
  <c r="R34" i="799"/>
  <c r="L12" i="799" s="1"/>
  <c r="D12" i="799" s="1"/>
  <c r="H34" i="799"/>
  <c r="D34" i="799"/>
  <c r="R33" i="799"/>
  <c r="R32" i="799"/>
  <c r="R31" i="799"/>
  <c r="R30" i="799"/>
  <c r="R29" i="799"/>
  <c r="R28" i="799"/>
  <c r="L16" i="799" s="1"/>
  <c r="D16" i="799" s="1"/>
  <c r="D28" i="799"/>
  <c r="R27" i="799"/>
  <c r="L27" i="799"/>
  <c r="D27" i="799"/>
  <c r="R26" i="799"/>
  <c r="L26" i="799"/>
  <c r="D26" i="799"/>
  <c r="R25" i="799"/>
  <c r="L25" i="799"/>
  <c r="D25" i="799" s="1"/>
  <c r="R24" i="799"/>
  <c r="L24" i="799"/>
  <c r="D24" i="799"/>
  <c r="R23" i="799"/>
  <c r="L23" i="799"/>
  <c r="D23" i="799"/>
  <c r="R22" i="799"/>
  <c r="D22" i="799"/>
  <c r="R21" i="799"/>
  <c r="D21" i="799"/>
  <c r="R20" i="799"/>
  <c r="L20" i="799"/>
  <c r="D20" i="799" s="1"/>
  <c r="R19" i="799"/>
  <c r="D19" i="799"/>
  <c r="R18" i="799"/>
  <c r="D18" i="799"/>
  <c r="R17" i="799"/>
  <c r="D17" i="799"/>
  <c r="R16" i="799"/>
  <c r="R15" i="799"/>
  <c r="D15" i="799"/>
  <c r="R14" i="799"/>
  <c r="D14" i="799"/>
  <c r="R13" i="799"/>
  <c r="D13" i="799"/>
  <c r="R12" i="799"/>
  <c r="R11" i="799"/>
  <c r="L11" i="799"/>
  <c r="D11" i="799" s="1"/>
  <c r="L10" i="799"/>
  <c r="D10" i="799" s="1"/>
  <c r="L9" i="799"/>
  <c r="D9" i="799"/>
  <c r="L7" i="799"/>
  <c r="D7" i="799"/>
  <c r="R6" i="799"/>
  <c r="L6" i="799"/>
  <c r="D6" i="799" s="1"/>
  <c r="R5" i="799"/>
  <c r="R4" i="799"/>
  <c r="H16" i="793"/>
  <c r="H16" i="791"/>
  <c r="C12" i="793"/>
  <c r="C21" i="793"/>
  <c r="R52" i="797"/>
  <c r="R51" i="797"/>
  <c r="D50" i="797"/>
  <c r="R49" i="797"/>
  <c r="D49" i="797"/>
  <c r="R48" i="797"/>
  <c r="D48" i="797"/>
  <c r="D46" i="797"/>
  <c r="D45" i="797"/>
  <c r="D44" i="797"/>
  <c r="R42" i="797"/>
  <c r="D42" i="797"/>
  <c r="R41" i="797"/>
  <c r="L7" i="797" s="1"/>
  <c r="D7" i="797" s="1"/>
  <c r="D41" i="797"/>
  <c r="R40" i="797"/>
  <c r="L8" i="797" s="1"/>
  <c r="D8" i="797" s="1"/>
  <c r="D40" i="797"/>
  <c r="R39" i="797"/>
  <c r="H39" i="797"/>
  <c r="D39" i="797"/>
  <c r="R38" i="797"/>
  <c r="H38" i="797"/>
  <c r="D38" i="797"/>
  <c r="R37" i="797"/>
  <c r="H37" i="797"/>
  <c r="D37" i="797"/>
  <c r="R36" i="797"/>
  <c r="H36" i="797"/>
  <c r="D36" i="797"/>
  <c r="R35" i="797"/>
  <c r="L19" i="797" s="1"/>
  <c r="D19" i="797" s="1"/>
  <c r="H35" i="797"/>
  <c r="D35" i="797"/>
  <c r="R34" i="797"/>
  <c r="H34" i="797"/>
  <c r="D34" i="797"/>
  <c r="R33" i="797"/>
  <c r="L23" i="797" s="1"/>
  <c r="D23" i="797" s="1"/>
  <c r="R32" i="797"/>
  <c r="R31" i="797"/>
  <c r="R30" i="797"/>
  <c r="R29" i="797"/>
  <c r="R28" i="797"/>
  <c r="D28" i="797"/>
  <c r="R27" i="797"/>
  <c r="D27" i="797"/>
  <c r="R26" i="797"/>
  <c r="L26" i="797"/>
  <c r="D26" i="797" s="1"/>
  <c r="R25" i="797"/>
  <c r="L25" i="797"/>
  <c r="D25" i="797"/>
  <c r="R24" i="797"/>
  <c r="D24" i="797"/>
  <c r="R23" i="797"/>
  <c r="R22" i="797"/>
  <c r="L22" i="797"/>
  <c r="D22" i="797" s="1"/>
  <c r="R21" i="797"/>
  <c r="D21" i="797"/>
  <c r="R20" i="797"/>
  <c r="L20" i="797"/>
  <c r="D20" i="797" s="1"/>
  <c r="R19" i="797"/>
  <c r="R18" i="797"/>
  <c r="D18" i="797"/>
  <c r="R17" i="797"/>
  <c r="D17" i="797"/>
  <c r="R16" i="797"/>
  <c r="L16" i="797"/>
  <c r="D16" i="797" s="1"/>
  <c r="S15" i="797"/>
  <c r="R15" i="797"/>
  <c r="D15" i="797"/>
  <c r="S14" i="797"/>
  <c r="R14" i="797"/>
  <c r="D14" i="797"/>
  <c r="R13" i="797"/>
  <c r="D13" i="797"/>
  <c r="R12" i="797"/>
  <c r="L12" i="797"/>
  <c r="D12" i="797"/>
  <c r="R11" i="797"/>
  <c r="L11" i="797"/>
  <c r="D11" i="797" s="1"/>
  <c r="L10" i="797"/>
  <c r="D10" i="797"/>
  <c r="L9" i="797"/>
  <c r="D9" i="797"/>
  <c r="R6" i="797"/>
  <c r="L6" i="797"/>
  <c r="D6" i="797"/>
  <c r="R5" i="797"/>
  <c r="R4" i="797"/>
  <c r="R52" i="796"/>
  <c r="R51" i="796"/>
  <c r="D50" i="796"/>
  <c r="R49" i="796"/>
  <c r="D49" i="796"/>
  <c r="R48" i="796"/>
  <c r="D48" i="796"/>
  <c r="D46" i="796"/>
  <c r="D45" i="796"/>
  <c r="D44" i="796"/>
  <c r="R42" i="796"/>
  <c r="L6" i="796" s="1"/>
  <c r="D6" i="796" s="1"/>
  <c r="D42" i="796"/>
  <c r="R41" i="796"/>
  <c r="D41" i="796"/>
  <c r="R40" i="796"/>
  <c r="D40" i="796"/>
  <c r="R39" i="796"/>
  <c r="L20" i="796" s="1"/>
  <c r="D20" i="796" s="1"/>
  <c r="H39" i="796"/>
  <c r="D39" i="796"/>
  <c r="R38" i="796"/>
  <c r="L9" i="796" s="1"/>
  <c r="D9" i="796" s="1"/>
  <c r="H38" i="796"/>
  <c r="D38" i="796"/>
  <c r="R37" i="796"/>
  <c r="H37" i="796"/>
  <c r="D37" i="796"/>
  <c r="R36" i="796"/>
  <c r="L10" i="796" s="1"/>
  <c r="D10" i="796" s="1"/>
  <c r="H36" i="796"/>
  <c r="D36" i="796"/>
  <c r="R35" i="796"/>
  <c r="H35" i="796"/>
  <c r="D35" i="796"/>
  <c r="R34" i="796"/>
  <c r="L12" i="796" s="1"/>
  <c r="D12" i="796" s="1"/>
  <c r="H34" i="796"/>
  <c r="D34" i="796"/>
  <c r="R33" i="796"/>
  <c r="L23" i="796" s="1"/>
  <c r="D23" i="796" s="1"/>
  <c r="R32" i="796"/>
  <c r="L11" i="796" s="1"/>
  <c r="D11" i="796" s="1"/>
  <c r="R31" i="796"/>
  <c r="R30" i="796"/>
  <c r="R29" i="796"/>
  <c r="R28" i="796"/>
  <c r="D28" i="796"/>
  <c r="R27" i="796"/>
  <c r="D27" i="796"/>
  <c r="R26" i="796"/>
  <c r="L26" i="796"/>
  <c r="D26" i="796"/>
  <c r="R25" i="796"/>
  <c r="L25" i="796"/>
  <c r="D25" i="796"/>
  <c r="R24" i="796"/>
  <c r="L24" i="796"/>
  <c r="D24" i="796"/>
  <c r="R23" i="796"/>
  <c r="R22" i="796"/>
  <c r="L22" i="796"/>
  <c r="D22" i="796" s="1"/>
  <c r="R21" i="796"/>
  <c r="D21" i="796"/>
  <c r="R20" i="796"/>
  <c r="R19" i="796"/>
  <c r="L19" i="796"/>
  <c r="D19" i="796"/>
  <c r="R18" i="796"/>
  <c r="D18" i="796"/>
  <c r="R17" i="796"/>
  <c r="L17" i="796"/>
  <c r="D17" i="796" s="1"/>
  <c r="R16" i="796"/>
  <c r="L16" i="796"/>
  <c r="D16" i="796" s="1"/>
  <c r="R15" i="796"/>
  <c r="D15" i="796"/>
  <c r="R14" i="796"/>
  <c r="D14" i="796"/>
  <c r="R13" i="796"/>
  <c r="D13" i="796"/>
  <c r="R12" i="796"/>
  <c r="R11" i="796"/>
  <c r="L8" i="796"/>
  <c r="D8" i="796"/>
  <c r="L7" i="796"/>
  <c r="D7" i="796"/>
  <c r="R6" i="796"/>
  <c r="R5" i="796"/>
  <c r="R4" i="796"/>
  <c r="R52" i="795"/>
  <c r="R51" i="795"/>
  <c r="D50" i="795"/>
  <c r="R49" i="795"/>
  <c r="D49" i="795"/>
  <c r="R48" i="795"/>
  <c r="D48" i="795"/>
  <c r="D46" i="795"/>
  <c r="D45" i="795"/>
  <c r="P44" i="795"/>
  <c r="R44" i="795" s="1"/>
  <c r="D44" i="795"/>
  <c r="R42" i="795"/>
  <c r="L6" i="795" s="1"/>
  <c r="D6" i="795" s="1"/>
  <c r="D42" i="795"/>
  <c r="R41" i="795"/>
  <c r="L7" i="795" s="1"/>
  <c r="D7" i="795" s="1"/>
  <c r="D41" i="795"/>
  <c r="R40" i="795"/>
  <c r="L8" i="795" s="1"/>
  <c r="D8" i="795" s="1"/>
  <c r="D40" i="795"/>
  <c r="R39" i="795"/>
  <c r="L20" i="795" s="1"/>
  <c r="D20" i="795" s="1"/>
  <c r="H39" i="795"/>
  <c r="D39" i="795"/>
  <c r="R38" i="795"/>
  <c r="H38" i="795"/>
  <c r="D38" i="795"/>
  <c r="R37" i="795"/>
  <c r="H37" i="795"/>
  <c r="D37" i="795"/>
  <c r="R36" i="795"/>
  <c r="H36" i="795"/>
  <c r="D36" i="795"/>
  <c r="R35" i="795"/>
  <c r="H35" i="795"/>
  <c r="D35" i="795"/>
  <c r="R34" i="795"/>
  <c r="H34" i="795"/>
  <c r="D34" i="795"/>
  <c r="R33" i="795"/>
  <c r="R32" i="795"/>
  <c r="L11" i="795" s="1"/>
  <c r="D11" i="795" s="1"/>
  <c r="R31" i="795"/>
  <c r="R30" i="795"/>
  <c r="R29" i="795"/>
  <c r="R28" i="795"/>
  <c r="L16" i="795" s="1"/>
  <c r="D16" i="795" s="1"/>
  <c r="D28" i="795"/>
  <c r="R27" i="795"/>
  <c r="L27" i="795"/>
  <c r="D27" i="795"/>
  <c r="R26" i="795"/>
  <c r="L26" i="795"/>
  <c r="D26" i="795"/>
  <c r="R25" i="795"/>
  <c r="L25" i="795"/>
  <c r="D25" i="795"/>
  <c r="R24" i="795"/>
  <c r="L24" i="795"/>
  <c r="D24" i="795"/>
  <c r="R23" i="795"/>
  <c r="L23" i="795"/>
  <c r="D23" i="795"/>
  <c r="R22" i="795"/>
  <c r="D22" i="795"/>
  <c r="R21" i="795"/>
  <c r="D21" i="795"/>
  <c r="R20" i="795"/>
  <c r="R19" i="795"/>
  <c r="D19" i="795"/>
  <c r="R18" i="795"/>
  <c r="D18" i="795"/>
  <c r="R17" i="795"/>
  <c r="D17" i="795"/>
  <c r="R16" i="795"/>
  <c r="R15" i="795"/>
  <c r="D15" i="795"/>
  <c r="R14" i="795"/>
  <c r="D14" i="795"/>
  <c r="R13" i="795"/>
  <c r="D13" i="795"/>
  <c r="R12" i="795"/>
  <c r="L12" i="795"/>
  <c r="D12" i="795"/>
  <c r="R11" i="795"/>
  <c r="L10" i="795"/>
  <c r="D10" i="795"/>
  <c r="L9" i="795"/>
  <c r="D9" i="795"/>
  <c r="R6" i="795"/>
  <c r="R5" i="795"/>
  <c r="R4" i="795"/>
  <c r="G49" i="801" l="1"/>
  <c r="G49" i="799"/>
  <c r="D54" i="801"/>
  <c r="H14" i="801" s="1"/>
  <c r="D54" i="800"/>
  <c r="H14" i="800" s="1"/>
  <c r="D54" i="799"/>
  <c r="H14" i="799" s="1"/>
  <c r="G49" i="797"/>
  <c r="G49" i="796"/>
  <c r="G49" i="795"/>
  <c r="D54" i="797"/>
  <c r="H14" i="797" s="1"/>
  <c r="D54" i="796"/>
  <c r="H14" i="796" s="1"/>
  <c r="D29" i="796"/>
  <c r="H13" i="796" s="1"/>
  <c r="D54" i="795"/>
  <c r="H14" i="795" s="1"/>
  <c r="D29" i="801"/>
  <c r="H13" i="801" s="1"/>
  <c r="D29" i="800"/>
  <c r="H13" i="800" s="1"/>
  <c r="D29" i="799"/>
  <c r="H13" i="799" s="1"/>
  <c r="D29" i="797"/>
  <c r="H13" i="797" s="1"/>
  <c r="D29" i="795"/>
  <c r="H13" i="795" s="1"/>
  <c r="H16" i="789"/>
  <c r="H16" i="788"/>
  <c r="C12" i="789"/>
  <c r="H15" i="801" l="1"/>
  <c r="H29" i="801" s="1"/>
  <c r="G51" i="801" s="1"/>
  <c r="H15" i="800"/>
  <c r="H29" i="800" s="1"/>
  <c r="G51" i="800" s="1"/>
  <c r="H15" i="799"/>
  <c r="H29" i="799" s="1"/>
  <c r="G51" i="799" s="1"/>
  <c r="H15" i="797"/>
  <c r="H29" i="797" s="1"/>
  <c r="G51" i="797" s="1"/>
  <c r="H15" i="796"/>
  <c r="H29" i="796" s="1"/>
  <c r="G51" i="796" s="1"/>
  <c r="H15" i="795"/>
  <c r="H29" i="795" s="1"/>
  <c r="G51" i="795" s="1"/>
  <c r="R52" i="793"/>
  <c r="R51" i="793"/>
  <c r="D50" i="793"/>
  <c r="R49" i="793"/>
  <c r="D49" i="793"/>
  <c r="R48" i="793"/>
  <c r="D48" i="793"/>
  <c r="D46" i="793"/>
  <c r="D45" i="793"/>
  <c r="D44" i="793"/>
  <c r="R42" i="793"/>
  <c r="L6" i="793" s="1"/>
  <c r="D6" i="793" s="1"/>
  <c r="D42" i="793"/>
  <c r="R41" i="793"/>
  <c r="L7" i="793" s="1"/>
  <c r="D7" i="793" s="1"/>
  <c r="D41" i="793"/>
  <c r="R40" i="793"/>
  <c r="D40" i="793"/>
  <c r="R39" i="793"/>
  <c r="H39" i="793"/>
  <c r="D39" i="793"/>
  <c r="R38" i="793"/>
  <c r="L9" i="793" s="1"/>
  <c r="D9" i="793" s="1"/>
  <c r="H38" i="793"/>
  <c r="D38" i="793"/>
  <c r="R37" i="793"/>
  <c r="H37" i="793"/>
  <c r="D37" i="793"/>
  <c r="R36" i="793"/>
  <c r="H36" i="793"/>
  <c r="D36" i="793"/>
  <c r="R35" i="793"/>
  <c r="L19" i="793" s="1"/>
  <c r="D19" i="793" s="1"/>
  <c r="H35" i="793"/>
  <c r="D35" i="793"/>
  <c r="R34" i="793"/>
  <c r="L12" i="793" s="1"/>
  <c r="D12" i="793" s="1"/>
  <c r="H34" i="793"/>
  <c r="D34" i="793"/>
  <c r="R33" i="793"/>
  <c r="R32" i="793"/>
  <c r="L11" i="793" s="1"/>
  <c r="D11" i="793" s="1"/>
  <c r="R31" i="793"/>
  <c r="R30" i="793"/>
  <c r="R29" i="793"/>
  <c r="R28" i="793"/>
  <c r="L16" i="793" s="1"/>
  <c r="D16" i="793" s="1"/>
  <c r="D28" i="793"/>
  <c r="R27" i="793"/>
  <c r="D27" i="793"/>
  <c r="R26" i="793"/>
  <c r="L26" i="793"/>
  <c r="D26" i="793"/>
  <c r="R25" i="793"/>
  <c r="L25" i="793"/>
  <c r="D25" i="793"/>
  <c r="R24" i="793"/>
  <c r="D24" i="793"/>
  <c r="R23" i="793"/>
  <c r="L23" i="793"/>
  <c r="D23" i="793"/>
  <c r="R22" i="793"/>
  <c r="L22" i="793"/>
  <c r="D22" i="793"/>
  <c r="R21" i="793"/>
  <c r="D21" i="793"/>
  <c r="R20" i="793"/>
  <c r="L20" i="793"/>
  <c r="D20" i="793"/>
  <c r="R19" i="793"/>
  <c r="R18" i="793"/>
  <c r="D18" i="793"/>
  <c r="R17" i="793"/>
  <c r="D17" i="793"/>
  <c r="R16" i="793"/>
  <c r="S15" i="793"/>
  <c r="R15" i="793"/>
  <c r="D15" i="793"/>
  <c r="S14" i="793"/>
  <c r="R14" i="793"/>
  <c r="D14" i="793"/>
  <c r="R13" i="793"/>
  <c r="D13" i="793"/>
  <c r="R12" i="793"/>
  <c r="R11" i="793"/>
  <c r="L10" i="793"/>
  <c r="D10" i="793" s="1"/>
  <c r="L8" i="793"/>
  <c r="D8" i="793" s="1"/>
  <c r="R6" i="793"/>
  <c r="R5" i="793"/>
  <c r="R4" i="793"/>
  <c r="R52" i="792"/>
  <c r="R51" i="792"/>
  <c r="D50" i="792"/>
  <c r="R49" i="792"/>
  <c r="D49" i="792"/>
  <c r="R48" i="792"/>
  <c r="D48" i="792"/>
  <c r="D46" i="792"/>
  <c r="D45" i="792"/>
  <c r="D44" i="792"/>
  <c r="R42" i="792"/>
  <c r="L6" i="792" s="1"/>
  <c r="D6" i="792" s="1"/>
  <c r="D42" i="792"/>
  <c r="R41" i="792"/>
  <c r="D41" i="792"/>
  <c r="R40" i="792"/>
  <c r="D40" i="792"/>
  <c r="R39" i="792"/>
  <c r="H39" i="792"/>
  <c r="D39" i="792"/>
  <c r="R38" i="792"/>
  <c r="L9" i="792" s="1"/>
  <c r="D9" i="792" s="1"/>
  <c r="H38" i="792"/>
  <c r="D38" i="792"/>
  <c r="R37" i="792"/>
  <c r="H37" i="792"/>
  <c r="D37" i="792"/>
  <c r="R36" i="792"/>
  <c r="L10" i="792" s="1"/>
  <c r="D10" i="792" s="1"/>
  <c r="H36" i="792"/>
  <c r="D36" i="792"/>
  <c r="R35" i="792"/>
  <c r="H35" i="792"/>
  <c r="D35" i="792"/>
  <c r="R34" i="792"/>
  <c r="L12" i="792" s="1"/>
  <c r="D12" i="792" s="1"/>
  <c r="H34" i="792"/>
  <c r="D34" i="792"/>
  <c r="R33" i="792"/>
  <c r="R32" i="792"/>
  <c r="L11" i="792" s="1"/>
  <c r="D11" i="792" s="1"/>
  <c r="R31" i="792"/>
  <c r="R30" i="792"/>
  <c r="R29" i="792"/>
  <c r="R28" i="792"/>
  <c r="D28" i="792"/>
  <c r="R27" i="792"/>
  <c r="D27" i="792"/>
  <c r="R26" i="792"/>
  <c r="L26" i="792"/>
  <c r="D26" i="792"/>
  <c r="R25" i="792"/>
  <c r="L25" i="792"/>
  <c r="D25" i="792"/>
  <c r="R24" i="792"/>
  <c r="L24" i="792"/>
  <c r="D24" i="792"/>
  <c r="R23" i="792"/>
  <c r="L23" i="792"/>
  <c r="D23" i="792" s="1"/>
  <c r="R22" i="792"/>
  <c r="L22" i="792"/>
  <c r="D22" i="792" s="1"/>
  <c r="R21" i="792"/>
  <c r="D21" i="792"/>
  <c r="R20" i="792"/>
  <c r="L20" i="792"/>
  <c r="D20" i="792" s="1"/>
  <c r="R19" i="792"/>
  <c r="L19" i="792"/>
  <c r="D19" i="792"/>
  <c r="R18" i="792"/>
  <c r="D18" i="792"/>
  <c r="R17" i="792"/>
  <c r="L17" i="792"/>
  <c r="D17" i="792" s="1"/>
  <c r="R16" i="792"/>
  <c r="L16" i="792"/>
  <c r="D16" i="792" s="1"/>
  <c r="R15" i="792"/>
  <c r="D15" i="792"/>
  <c r="R14" i="792"/>
  <c r="D14" i="792"/>
  <c r="R13" i="792"/>
  <c r="D13" i="792"/>
  <c r="R12" i="792"/>
  <c r="R11" i="792"/>
  <c r="L8" i="792"/>
  <c r="D8" i="792" s="1"/>
  <c r="L7" i="792"/>
  <c r="D7" i="792"/>
  <c r="R6" i="792"/>
  <c r="R5" i="792"/>
  <c r="R4" i="792"/>
  <c r="R52" i="791"/>
  <c r="R51" i="791"/>
  <c r="D50" i="791"/>
  <c r="R49" i="791"/>
  <c r="D49" i="791"/>
  <c r="R48" i="791"/>
  <c r="D48" i="791"/>
  <c r="D46" i="791"/>
  <c r="D45" i="791"/>
  <c r="P44" i="791"/>
  <c r="R44" i="791" s="1"/>
  <c r="D44" i="791"/>
  <c r="R42" i="791"/>
  <c r="D42" i="791"/>
  <c r="R41" i="791"/>
  <c r="D41" i="791"/>
  <c r="R40" i="791"/>
  <c r="L8" i="791" s="1"/>
  <c r="D8" i="791" s="1"/>
  <c r="D40" i="791"/>
  <c r="R39" i="791"/>
  <c r="L20" i="791" s="1"/>
  <c r="D20" i="791" s="1"/>
  <c r="H39" i="791"/>
  <c r="D39" i="791"/>
  <c r="R38" i="791"/>
  <c r="H38" i="791"/>
  <c r="D38" i="791"/>
  <c r="R37" i="791"/>
  <c r="H37" i="791"/>
  <c r="D37" i="791"/>
  <c r="R36" i="791"/>
  <c r="H36" i="791"/>
  <c r="D36" i="791"/>
  <c r="R35" i="791"/>
  <c r="H35" i="791"/>
  <c r="D35" i="791"/>
  <c r="R34" i="791"/>
  <c r="L12" i="791" s="1"/>
  <c r="D12" i="791" s="1"/>
  <c r="H34" i="791"/>
  <c r="D34" i="791"/>
  <c r="R33" i="791"/>
  <c r="R32" i="791"/>
  <c r="R31" i="791"/>
  <c r="R30" i="791"/>
  <c r="R29" i="791"/>
  <c r="R28" i="791"/>
  <c r="D28" i="791"/>
  <c r="R27" i="791"/>
  <c r="L27" i="791"/>
  <c r="D27" i="791"/>
  <c r="R26" i="791"/>
  <c r="L26" i="791"/>
  <c r="D26" i="791"/>
  <c r="R25" i="791"/>
  <c r="L25" i="791"/>
  <c r="D25" i="791" s="1"/>
  <c r="R24" i="791"/>
  <c r="L24" i="791"/>
  <c r="D24" i="791" s="1"/>
  <c r="R23" i="791"/>
  <c r="L23" i="791"/>
  <c r="D23" i="791" s="1"/>
  <c r="R22" i="791"/>
  <c r="D22" i="791"/>
  <c r="R21" i="791"/>
  <c r="D21" i="791"/>
  <c r="R20" i="791"/>
  <c r="R19" i="791"/>
  <c r="D19" i="791"/>
  <c r="R18" i="791"/>
  <c r="D18" i="791"/>
  <c r="R17" i="791"/>
  <c r="D17" i="791"/>
  <c r="R16" i="791"/>
  <c r="L16" i="791"/>
  <c r="D16" i="791" s="1"/>
  <c r="R15" i="791"/>
  <c r="D15" i="791"/>
  <c r="R14" i="791"/>
  <c r="D14" i="791"/>
  <c r="R13" i="791"/>
  <c r="D13" i="791"/>
  <c r="R12" i="791"/>
  <c r="R11" i="791"/>
  <c r="L11" i="791"/>
  <c r="D11" i="791"/>
  <c r="L10" i="791"/>
  <c r="D10" i="791" s="1"/>
  <c r="L9" i="791"/>
  <c r="D9" i="791"/>
  <c r="L7" i="791"/>
  <c r="D7" i="791"/>
  <c r="R6" i="791"/>
  <c r="L6" i="791"/>
  <c r="D6" i="791" s="1"/>
  <c r="R5" i="791"/>
  <c r="R4" i="791"/>
  <c r="G49" i="792" l="1"/>
  <c r="G49" i="793"/>
  <c r="G49" i="791"/>
  <c r="D54" i="793"/>
  <c r="H14" i="793" s="1"/>
  <c r="D54" i="792"/>
  <c r="H14" i="792" s="1"/>
  <c r="D54" i="791"/>
  <c r="H14" i="791" s="1"/>
  <c r="D29" i="793"/>
  <c r="H13" i="793" s="1"/>
  <c r="D29" i="792"/>
  <c r="H13" i="792" s="1"/>
  <c r="D29" i="791"/>
  <c r="H13" i="791" s="1"/>
  <c r="C23" i="785"/>
  <c r="C12" i="784"/>
  <c r="C20" i="779"/>
  <c r="C19" i="779"/>
  <c r="C12" i="779"/>
  <c r="H15" i="793" l="1"/>
  <c r="H29" i="793" s="1"/>
  <c r="G51" i="793" s="1"/>
  <c r="H15" i="792"/>
  <c r="H29" i="792" s="1"/>
  <c r="G51" i="792" s="1"/>
  <c r="H15" i="791"/>
  <c r="H29" i="791" s="1"/>
  <c r="G51" i="791" s="1"/>
  <c r="H16" i="785"/>
  <c r="H16" i="784"/>
  <c r="C19" i="785"/>
  <c r="C12" i="785"/>
  <c r="L18" i="785"/>
  <c r="C21" i="785"/>
  <c r="C15" i="785"/>
  <c r="L18" i="779"/>
  <c r="C21" i="779"/>
  <c r="R52" i="789" l="1"/>
  <c r="R51" i="789"/>
  <c r="D50" i="789"/>
  <c r="R49" i="789"/>
  <c r="D49" i="789"/>
  <c r="R48" i="789"/>
  <c r="D48" i="789"/>
  <c r="D46" i="789"/>
  <c r="D45" i="789"/>
  <c r="D44" i="789"/>
  <c r="R42" i="789"/>
  <c r="L6" i="789" s="1"/>
  <c r="D6" i="789" s="1"/>
  <c r="D42" i="789"/>
  <c r="R41" i="789"/>
  <c r="D41" i="789"/>
  <c r="R40" i="789"/>
  <c r="D40" i="789"/>
  <c r="R39" i="789"/>
  <c r="H39" i="789"/>
  <c r="D39" i="789"/>
  <c r="R38" i="789"/>
  <c r="H38" i="789"/>
  <c r="D38" i="789"/>
  <c r="R37" i="789"/>
  <c r="H37" i="789"/>
  <c r="D37" i="789"/>
  <c r="R36" i="789"/>
  <c r="L10" i="789" s="1"/>
  <c r="D10" i="789" s="1"/>
  <c r="H36" i="789"/>
  <c r="D36" i="789"/>
  <c r="R35" i="789"/>
  <c r="H35" i="789"/>
  <c r="D35" i="789"/>
  <c r="R34" i="789"/>
  <c r="L12" i="789" s="1"/>
  <c r="D12" i="789" s="1"/>
  <c r="H34" i="789"/>
  <c r="D34" i="789"/>
  <c r="R33" i="789"/>
  <c r="R32" i="789"/>
  <c r="R31" i="789"/>
  <c r="R30" i="789"/>
  <c r="R29" i="789"/>
  <c r="R28" i="789"/>
  <c r="L16" i="789" s="1"/>
  <c r="D16" i="789" s="1"/>
  <c r="D28" i="789"/>
  <c r="R27" i="789"/>
  <c r="D27" i="789"/>
  <c r="R26" i="789"/>
  <c r="L26" i="789"/>
  <c r="D26" i="789"/>
  <c r="R25" i="789"/>
  <c r="L25" i="789"/>
  <c r="D25" i="789" s="1"/>
  <c r="R24" i="789"/>
  <c r="D24" i="789"/>
  <c r="R23" i="789"/>
  <c r="L23" i="789"/>
  <c r="D23" i="789"/>
  <c r="R22" i="789"/>
  <c r="L22" i="789"/>
  <c r="D22" i="789"/>
  <c r="R21" i="789"/>
  <c r="D21" i="789"/>
  <c r="R20" i="789"/>
  <c r="L20" i="789"/>
  <c r="D20" i="789"/>
  <c r="R19" i="789"/>
  <c r="L19" i="789"/>
  <c r="D19" i="789" s="1"/>
  <c r="R18" i="789"/>
  <c r="D18" i="789"/>
  <c r="R17" i="789"/>
  <c r="D17" i="789"/>
  <c r="R16" i="789"/>
  <c r="S15" i="789"/>
  <c r="R15" i="789"/>
  <c r="D15" i="789"/>
  <c r="S14" i="789"/>
  <c r="R14" i="789"/>
  <c r="D14" i="789"/>
  <c r="R13" i="789"/>
  <c r="D13" i="789"/>
  <c r="R12" i="789"/>
  <c r="R11" i="789"/>
  <c r="L11" i="789"/>
  <c r="D11" i="789"/>
  <c r="L9" i="789"/>
  <c r="D9" i="789"/>
  <c r="L8" i="789"/>
  <c r="D8" i="789"/>
  <c r="L7" i="789"/>
  <c r="D7" i="789" s="1"/>
  <c r="R6" i="789"/>
  <c r="R5" i="789"/>
  <c r="R4" i="789"/>
  <c r="R52" i="788"/>
  <c r="R51" i="788"/>
  <c r="D50" i="788"/>
  <c r="R49" i="788"/>
  <c r="D49" i="788"/>
  <c r="R48" i="788"/>
  <c r="D48" i="788"/>
  <c r="D46" i="788"/>
  <c r="D45" i="788"/>
  <c r="D44" i="788"/>
  <c r="R42" i="788"/>
  <c r="D42" i="788"/>
  <c r="R41" i="788"/>
  <c r="D41" i="788"/>
  <c r="R40" i="788"/>
  <c r="D40" i="788"/>
  <c r="R39" i="788"/>
  <c r="L20" i="788" s="1"/>
  <c r="D20" i="788" s="1"/>
  <c r="H39" i="788"/>
  <c r="D39" i="788"/>
  <c r="R38" i="788"/>
  <c r="H38" i="788"/>
  <c r="D38" i="788"/>
  <c r="R37" i="788"/>
  <c r="H37" i="788"/>
  <c r="D37" i="788"/>
  <c r="R36" i="788"/>
  <c r="H36" i="788"/>
  <c r="D36" i="788"/>
  <c r="R35" i="788"/>
  <c r="H35" i="788"/>
  <c r="D35" i="788"/>
  <c r="R34" i="788"/>
  <c r="L12" i="788" s="1"/>
  <c r="D12" i="788" s="1"/>
  <c r="H34" i="788"/>
  <c r="D34" i="788"/>
  <c r="R33" i="788"/>
  <c r="L23" i="788" s="1"/>
  <c r="D23" i="788" s="1"/>
  <c r="R32" i="788"/>
  <c r="R31" i="788"/>
  <c r="R30" i="788"/>
  <c r="R29" i="788"/>
  <c r="R28" i="788"/>
  <c r="D28" i="788"/>
  <c r="R27" i="788"/>
  <c r="D27" i="788"/>
  <c r="R26" i="788"/>
  <c r="L26" i="788"/>
  <c r="D26" i="788"/>
  <c r="R25" i="788"/>
  <c r="L25" i="788"/>
  <c r="D25" i="788" s="1"/>
  <c r="R24" i="788"/>
  <c r="L24" i="788"/>
  <c r="D24" i="788" s="1"/>
  <c r="R23" i="788"/>
  <c r="R22" i="788"/>
  <c r="L22" i="788"/>
  <c r="D22" i="788"/>
  <c r="R21" i="788"/>
  <c r="L17" i="788" s="1"/>
  <c r="D17" i="788" s="1"/>
  <c r="D21" i="788"/>
  <c r="R20" i="788"/>
  <c r="R19" i="788"/>
  <c r="L19" i="788"/>
  <c r="D19" i="788" s="1"/>
  <c r="R18" i="788"/>
  <c r="D18" i="788"/>
  <c r="R17" i="788"/>
  <c r="R16" i="788"/>
  <c r="L16" i="788"/>
  <c r="D16" i="788"/>
  <c r="R15" i="788"/>
  <c r="D15" i="788"/>
  <c r="R14" i="788"/>
  <c r="D14" i="788"/>
  <c r="R13" i="788"/>
  <c r="D13" i="788"/>
  <c r="R12" i="788"/>
  <c r="R11" i="788"/>
  <c r="L11" i="788"/>
  <c r="D11" i="788"/>
  <c r="L10" i="788"/>
  <c r="D10" i="788"/>
  <c r="L9" i="788"/>
  <c r="D9" i="788"/>
  <c r="L8" i="788"/>
  <c r="D8" i="788"/>
  <c r="L7" i="788"/>
  <c r="D7" i="788" s="1"/>
  <c r="R6" i="788"/>
  <c r="L6" i="788"/>
  <c r="D6" i="788" s="1"/>
  <c r="R5" i="788"/>
  <c r="R4" i="788"/>
  <c r="D54" i="787"/>
  <c r="H14" i="787" s="1"/>
  <c r="R52" i="787"/>
  <c r="R51" i="787"/>
  <c r="D50" i="787"/>
  <c r="R49" i="787"/>
  <c r="D49" i="787"/>
  <c r="R48" i="787"/>
  <c r="D48" i="787"/>
  <c r="D46" i="787"/>
  <c r="D45" i="787"/>
  <c r="P44" i="787"/>
  <c r="R44" i="787" s="1"/>
  <c r="D44" i="787"/>
  <c r="R42" i="787"/>
  <c r="D42" i="787"/>
  <c r="R41" i="787"/>
  <c r="D41" i="787"/>
  <c r="R40" i="787"/>
  <c r="L8" i="787" s="1"/>
  <c r="D8" i="787" s="1"/>
  <c r="D40" i="787"/>
  <c r="R39" i="787"/>
  <c r="L20" i="787" s="1"/>
  <c r="D20" i="787" s="1"/>
  <c r="H39" i="787"/>
  <c r="D39" i="787"/>
  <c r="R38" i="787"/>
  <c r="L9" i="787" s="1"/>
  <c r="D9" i="787" s="1"/>
  <c r="H38" i="787"/>
  <c r="D38" i="787"/>
  <c r="R37" i="787"/>
  <c r="H37" i="787"/>
  <c r="D37" i="787"/>
  <c r="R36" i="787"/>
  <c r="H36" i="787"/>
  <c r="D36" i="787"/>
  <c r="R35" i="787"/>
  <c r="H35" i="787"/>
  <c r="D35" i="787"/>
  <c r="R34" i="787"/>
  <c r="H34" i="787"/>
  <c r="D34" i="787"/>
  <c r="R33" i="787"/>
  <c r="R32" i="787"/>
  <c r="L11" i="787" s="1"/>
  <c r="D11" i="787" s="1"/>
  <c r="R31" i="787"/>
  <c r="R30" i="787"/>
  <c r="R29" i="787"/>
  <c r="R28" i="787"/>
  <c r="D28" i="787"/>
  <c r="R27" i="787"/>
  <c r="L27" i="787"/>
  <c r="D27" i="787"/>
  <c r="R26" i="787"/>
  <c r="L26" i="787"/>
  <c r="D26" i="787"/>
  <c r="R25" i="787"/>
  <c r="L25" i="787"/>
  <c r="D25" i="787"/>
  <c r="R24" i="787"/>
  <c r="L24" i="787"/>
  <c r="D24" i="787" s="1"/>
  <c r="R23" i="787"/>
  <c r="L23" i="787"/>
  <c r="D23" i="787" s="1"/>
  <c r="R22" i="787"/>
  <c r="D22" i="787"/>
  <c r="R21" i="787"/>
  <c r="D21" i="787"/>
  <c r="R20" i="787"/>
  <c r="R19" i="787"/>
  <c r="D19" i="787"/>
  <c r="R18" i="787"/>
  <c r="D18" i="787"/>
  <c r="R17" i="787"/>
  <c r="D17" i="787"/>
  <c r="R16" i="787"/>
  <c r="L16" i="787"/>
  <c r="D16" i="787" s="1"/>
  <c r="R15" i="787"/>
  <c r="D15" i="787"/>
  <c r="R14" i="787"/>
  <c r="D14" i="787"/>
  <c r="R13" i="787"/>
  <c r="D13" i="787"/>
  <c r="R12" i="787"/>
  <c r="L12" i="787"/>
  <c r="D12" i="787"/>
  <c r="R11" i="787"/>
  <c r="L10" i="787"/>
  <c r="D10" i="787"/>
  <c r="L7" i="787"/>
  <c r="D7" i="787"/>
  <c r="R6" i="787"/>
  <c r="L6" i="787"/>
  <c r="D6" i="787"/>
  <c r="R5" i="787"/>
  <c r="R4" i="787"/>
  <c r="G49" i="789" l="1"/>
  <c r="G49" i="788"/>
  <c r="G49" i="787"/>
  <c r="D54" i="788"/>
  <c r="H14" i="788" s="1"/>
  <c r="D54" i="789"/>
  <c r="H14" i="789" s="1"/>
  <c r="D29" i="789"/>
  <c r="H13" i="789" s="1"/>
  <c r="D29" i="788"/>
  <c r="H13" i="788" s="1"/>
  <c r="D29" i="787"/>
  <c r="H13" i="787" s="1"/>
  <c r="H15" i="787" s="1"/>
  <c r="H29" i="787" s="1"/>
  <c r="H16" i="781"/>
  <c r="H20" i="781"/>
  <c r="H16" i="780"/>
  <c r="H16" i="783"/>
  <c r="C12" i="781"/>
  <c r="C21" i="783"/>
  <c r="G51" i="787" l="1"/>
  <c r="H15" i="788"/>
  <c r="H29" i="788" s="1"/>
  <c r="G51" i="788" s="1"/>
  <c r="H15" i="789"/>
  <c r="H29" i="789" s="1"/>
  <c r="G51" i="789" s="1"/>
  <c r="R52" i="785"/>
  <c r="R51" i="785"/>
  <c r="D50" i="785"/>
  <c r="R49" i="785"/>
  <c r="D49" i="785"/>
  <c r="R48" i="785"/>
  <c r="D48" i="785"/>
  <c r="D46" i="785"/>
  <c r="D45" i="785"/>
  <c r="D44" i="785"/>
  <c r="R42" i="785"/>
  <c r="D42" i="785"/>
  <c r="R41" i="785"/>
  <c r="D41" i="785"/>
  <c r="R40" i="785"/>
  <c r="L8" i="785" s="1"/>
  <c r="D8" i="785" s="1"/>
  <c r="D40" i="785"/>
  <c r="R39" i="785"/>
  <c r="H39" i="785"/>
  <c r="D39" i="785"/>
  <c r="R38" i="785"/>
  <c r="L9" i="785" s="1"/>
  <c r="D9" i="785" s="1"/>
  <c r="H38" i="785"/>
  <c r="D38" i="785"/>
  <c r="R37" i="785"/>
  <c r="H37" i="785"/>
  <c r="D37" i="785"/>
  <c r="R36" i="785"/>
  <c r="L10" i="785" s="1"/>
  <c r="D10" i="785" s="1"/>
  <c r="H36" i="785"/>
  <c r="D36" i="785"/>
  <c r="R35" i="785"/>
  <c r="L19" i="785" s="1"/>
  <c r="D19" i="785" s="1"/>
  <c r="H35" i="785"/>
  <c r="D35" i="785"/>
  <c r="R34" i="785"/>
  <c r="H34" i="785"/>
  <c r="D34" i="785"/>
  <c r="R33" i="785"/>
  <c r="L23" i="785" s="1"/>
  <c r="D23" i="785" s="1"/>
  <c r="R32" i="785"/>
  <c r="R31" i="785"/>
  <c r="R30" i="785"/>
  <c r="R29" i="785"/>
  <c r="R28" i="785"/>
  <c r="L16" i="785" s="1"/>
  <c r="D16" i="785" s="1"/>
  <c r="D28" i="785"/>
  <c r="R27" i="785"/>
  <c r="D27" i="785"/>
  <c r="R26" i="785"/>
  <c r="L26" i="785"/>
  <c r="D26" i="785" s="1"/>
  <c r="R25" i="785"/>
  <c r="L25" i="785"/>
  <c r="D25" i="785"/>
  <c r="R24" i="785"/>
  <c r="D24" i="785"/>
  <c r="R23" i="785"/>
  <c r="R22" i="785"/>
  <c r="L22" i="785"/>
  <c r="D22" i="785" s="1"/>
  <c r="R21" i="785"/>
  <c r="D21" i="785"/>
  <c r="R20" i="785"/>
  <c r="L20" i="785"/>
  <c r="D20" i="785" s="1"/>
  <c r="R19" i="785"/>
  <c r="R18" i="785"/>
  <c r="D18" i="785"/>
  <c r="R17" i="785"/>
  <c r="D17" i="785"/>
  <c r="R16" i="785"/>
  <c r="S15" i="785"/>
  <c r="R15" i="785"/>
  <c r="D15" i="785"/>
  <c r="S14" i="785"/>
  <c r="R14" i="785"/>
  <c r="D14" i="785"/>
  <c r="R13" i="785"/>
  <c r="D13" i="785"/>
  <c r="R12" i="785"/>
  <c r="L12" i="785"/>
  <c r="D12" i="785" s="1"/>
  <c r="R11" i="785"/>
  <c r="L11" i="785"/>
  <c r="D11" i="785" s="1"/>
  <c r="L7" i="785"/>
  <c r="D7" i="785"/>
  <c r="R6" i="785"/>
  <c r="L6" i="785"/>
  <c r="D6" i="785" s="1"/>
  <c r="R5" i="785"/>
  <c r="R4" i="785"/>
  <c r="R52" i="784"/>
  <c r="R51" i="784"/>
  <c r="D50" i="784"/>
  <c r="R49" i="784"/>
  <c r="D49" i="784"/>
  <c r="R48" i="784"/>
  <c r="D48" i="784"/>
  <c r="D46" i="784"/>
  <c r="D45" i="784"/>
  <c r="D44" i="784"/>
  <c r="R42" i="784"/>
  <c r="L6" i="784" s="1"/>
  <c r="D6" i="784" s="1"/>
  <c r="D42" i="784"/>
  <c r="R41" i="784"/>
  <c r="D41" i="784"/>
  <c r="R40" i="784"/>
  <c r="D40" i="784"/>
  <c r="R39" i="784"/>
  <c r="L20" i="784" s="1"/>
  <c r="D20" i="784" s="1"/>
  <c r="H39" i="784"/>
  <c r="D39" i="784"/>
  <c r="R38" i="784"/>
  <c r="L9" i="784" s="1"/>
  <c r="D9" i="784" s="1"/>
  <c r="H38" i="784"/>
  <c r="D38" i="784"/>
  <c r="R37" i="784"/>
  <c r="H37" i="784"/>
  <c r="D37" i="784"/>
  <c r="R36" i="784"/>
  <c r="H36" i="784"/>
  <c r="D36" i="784"/>
  <c r="R35" i="784"/>
  <c r="L19" i="784" s="1"/>
  <c r="D19" i="784" s="1"/>
  <c r="H35" i="784"/>
  <c r="D35" i="784"/>
  <c r="R34" i="784"/>
  <c r="L12" i="784" s="1"/>
  <c r="D12" i="784" s="1"/>
  <c r="H34" i="784"/>
  <c r="D34" i="784"/>
  <c r="R33" i="784"/>
  <c r="R32" i="784"/>
  <c r="L11" i="784" s="1"/>
  <c r="D11" i="784" s="1"/>
  <c r="R31" i="784"/>
  <c r="R30" i="784"/>
  <c r="R29" i="784"/>
  <c r="R28" i="784"/>
  <c r="D28" i="784"/>
  <c r="R27" i="784"/>
  <c r="D27" i="784"/>
  <c r="R26" i="784"/>
  <c r="L26" i="784"/>
  <c r="D26" i="784"/>
  <c r="R25" i="784"/>
  <c r="L25" i="784"/>
  <c r="D25" i="784" s="1"/>
  <c r="R24" i="784"/>
  <c r="L24" i="784"/>
  <c r="D24" i="784" s="1"/>
  <c r="R23" i="784"/>
  <c r="L23" i="784"/>
  <c r="D23" i="784" s="1"/>
  <c r="R22" i="784"/>
  <c r="L22" i="784"/>
  <c r="D22" i="784" s="1"/>
  <c r="R21" i="784"/>
  <c r="L17" i="784" s="1"/>
  <c r="D17" i="784" s="1"/>
  <c r="D21" i="784"/>
  <c r="R20" i="784"/>
  <c r="R19" i="784"/>
  <c r="R18" i="784"/>
  <c r="D18" i="784"/>
  <c r="R17" i="784"/>
  <c r="R16" i="784"/>
  <c r="L16" i="784"/>
  <c r="D16" i="784" s="1"/>
  <c r="R15" i="784"/>
  <c r="D15" i="784"/>
  <c r="R14" i="784"/>
  <c r="D14" i="784"/>
  <c r="R13" i="784"/>
  <c r="D13" i="784"/>
  <c r="R12" i="784"/>
  <c r="R11" i="784"/>
  <c r="L10" i="784"/>
  <c r="D10" i="784"/>
  <c r="L8" i="784"/>
  <c r="D8" i="784"/>
  <c r="L7" i="784"/>
  <c r="D7" i="784" s="1"/>
  <c r="R6" i="784"/>
  <c r="R5" i="784"/>
  <c r="R4" i="784"/>
  <c r="R52" i="783"/>
  <c r="R51" i="783"/>
  <c r="D50" i="783"/>
  <c r="R49" i="783"/>
  <c r="D49" i="783"/>
  <c r="R48" i="783"/>
  <c r="D48" i="783"/>
  <c r="D46" i="783"/>
  <c r="D45" i="783"/>
  <c r="P44" i="783"/>
  <c r="R44" i="783" s="1"/>
  <c r="D44" i="783"/>
  <c r="R42" i="783"/>
  <c r="D42" i="783"/>
  <c r="R41" i="783"/>
  <c r="D41" i="783"/>
  <c r="R40" i="783"/>
  <c r="L8" i="783" s="1"/>
  <c r="D8" i="783" s="1"/>
  <c r="D40" i="783"/>
  <c r="R39" i="783"/>
  <c r="L20" i="783" s="1"/>
  <c r="D20" i="783" s="1"/>
  <c r="H39" i="783"/>
  <c r="D39" i="783"/>
  <c r="R38" i="783"/>
  <c r="H38" i="783"/>
  <c r="D38" i="783"/>
  <c r="R37" i="783"/>
  <c r="H37" i="783"/>
  <c r="D37" i="783"/>
  <c r="R36" i="783"/>
  <c r="H36" i="783"/>
  <c r="D36" i="783"/>
  <c r="R35" i="783"/>
  <c r="H35" i="783"/>
  <c r="D35" i="783"/>
  <c r="R34" i="783"/>
  <c r="L12" i="783" s="1"/>
  <c r="D12" i="783" s="1"/>
  <c r="H34" i="783"/>
  <c r="D34" i="783"/>
  <c r="R33" i="783"/>
  <c r="R32" i="783"/>
  <c r="L11" i="783" s="1"/>
  <c r="D11" i="783" s="1"/>
  <c r="R31" i="783"/>
  <c r="R30" i="783"/>
  <c r="R29" i="783"/>
  <c r="R28" i="783"/>
  <c r="D28" i="783"/>
  <c r="R27" i="783"/>
  <c r="L27" i="783"/>
  <c r="D27" i="783"/>
  <c r="R26" i="783"/>
  <c r="L26" i="783"/>
  <c r="D26" i="783"/>
  <c r="R25" i="783"/>
  <c r="L25" i="783"/>
  <c r="D25" i="783"/>
  <c r="R24" i="783"/>
  <c r="L24" i="783"/>
  <c r="D24" i="783"/>
  <c r="R23" i="783"/>
  <c r="L23" i="783"/>
  <c r="D23" i="783" s="1"/>
  <c r="R22" i="783"/>
  <c r="D22" i="783"/>
  <c r="R21" i="783"/>
  <c r="D21" i="783"/>
  <c r="R20" i="783"/>
  <c r="R19" i="783"/>
  <c r="D19" i="783"/>
  <c r="R18" i="783"/>
  <c r="D18" i="783"/>
  <c r="R17" i="783"/>
  <c r="D17" i="783"/>
  <c r="R16" i="783"/>
  <c r="L16" i="783"/>
  <c r="D16" i="783" s="1"/>
  <c r="R15" i="783"/>
  <c r="D15" i="783"/>
  <c r="R14" i="783"/>
  <c r="D14" i="783"/>
  <c r="R13" i="783"/>
  <c r="D13" i="783"/>
  <c r="R12" i="783"/>
  <c r="R11" i="783"/>
  <c r="L10" i="783"/>
  <c r="D10" i="783"/>
  <c r="L9" i="783"/>
  <c r="D9" i="783"/>
  <c r="L7" i="783"/>
  <c r="D7" i="783"/>
  <c r="R6" i="783"/>
  <c r="L6" i="783"/>
  <c r="D6" i="783"/>
  <c r="R5" i="783"/>
  <c r="R4" i="783"/>
  <c r="G49" i="785" l="1"/>
  <c r="G49" i="784"/>
  <c r="D54" i="785"/>
  <c r="H14" i="785" s="1"/>
  <c r="D54" i="784"/>
  <c r="H14" i="784" s="1"/>
  <c r="G49" i="783"/>
  <c r="D54" i="783"/>
  <c r="H14" i="783" s="1"/>
  <c r="D29" i="785"/>
  <c r="H13" i="785" s="1"/>
  <c r="D29" i="784"/>
  <c r="H13" i="784" s="1"/>
  <c r="D29" i="783"/>
  <c r="H13" i="783" s="1"/>
  <c r="H16" i="777"/>
  <c r="H16" i="775"/>
  <c r="C12" i="777"/>
  <c r="C12" i="776"/>
  <c r="L27" i="776"/>
  <c r="H15" i="785" l="1"/>
  <c r="H29" i="785" s="1"/>
  <c r="G51" i="785" s="1"/>
  <c r="H15" i="784"/>
  <c r="H29" i="784" s="1"/>
  <c r="G51" i="784" s="1"/>
  <c r="H15" i="783"/>
  <c r="H29" i="783" s="1"/>
  <c r="G51" i="783" s="1"/>
  <c r="H16" i="773"/>
  <c r="H16" i="771"/>
  <c r="H20" i="771"/>
  <c r="L22" i="771"/>
  <c r="C21" i="771"/>
  <c r="R52" i="781"/>
  <c r="R51" i="781"/>
  <c r="D50" i="781"/>
  <c r="R49" i="781"/>
  <c r="D49" i="781"/>
  <c r="R48" i="781"/>
  <c r="D48" i="781"/>
  <c r="D46" i="781"/>
  <c r="D45" i="781"/>
  <c r="D44" i="781"/>
  <c r="R42" i="781"/>
  <c r="D42" i="781"/>
  <c r="R41" i="781"/>
  <c r="D41" i="781"/>
  <c r="R40" i="781"/>
  <c r="D40" i="781"/>
  <c r="R39" i="781"/>
  <c r="H39" i="781"/>
  <c r="D39" i="781"/>
  <c r="R38" i="781"/>
  <c r="H38" i="781"/>
  <c r="D38" i="781"/>
  <c r="R37" i="781"/>
  <c r="H37" i="781"/>
  <c r="D37" i="781"/>
  <c r="R36" i="781"/>
  <c r="L10" i="781" s="1"/>
  <c r="D10" i="781" s="1"/>
  <c r="H36" i="781"/>
  <c r="D36" i="781"/>
  <c r="R35" i="781"/>
  <c r="H35" i="781"/>
  <c r="D35" i="781"/>
  <c r="R34" i="781"/>
  <c r="L12" i="781" s="1"/>
  <c r="D12" i="781" s="1"/>
  <c r="H34" i="781"/>
  <c r="D34" i="781"/>
  <c r="R33" i="781"/>
  <c r="R32" i="781"/>
  <c r="R31" i="781"/>
  <c r="R30" i="781"/>
  <c r="R29" i="781"/>
  <c r="R28" i="781"/>
  <c r="L16" i="781" s="1"/>
  <c r="D16" i="781" s="1"/>
  <c r="D28" i="781"/>
  <c r="R27" i="781"/>
  <c r="D27" i="781"/>
  <c r="R26" i="781"/>
  <c r="L26" i="781"/>
  <c r="D26" i="781"/>
  <c r="R25" i="781"/>
  <c r="L25" i="781"/>
  <c r="D25" i="781" s="1"/>
  <c r="R24" i="781"/>
  <c r="D24" i="781"/>
  <c r="R23" i="781"/>
  <c r="L23" i="781"/>
  <c r="D23" i="781"/>
  <c r="R22" i="781"/>
  <c r="L22" i="781"/>
  <c r="D22" i="781" s="1"/>
  <c r="R21" i="781"/>
  <c r="D21" i="781"/>
  <c r="R20" i="781"/>
  <c r="L20" i="781"/>
  <c r="D20" i="781"/>
  <c r="R19" i="781"/>
  <c r="L19" i="781"/>
  <c r="D19" i="781" s="1"/>
  <c r="R18" i="781"/>
  <c r="D18" i="781"/>
  <c r="R17" i="781"/>
  <c r="D17" i="781"/>
  <c r="R16" i="781"/>
  <c r="S15" i="781"/>
  <c r="R15" i="781"/>
  <c r="D15" i="781"/>
  <c r="S14" i="781"/>
  <c r="R14" i="781"/>
  <c r="D14" i="781"/>
  <c r="R13" i="781"/>
  <c r="D13" i="781"/>
  <c r="R12" i="781"/>
  <c r="R11" i="781"/>
  <c r="L11" i="781"/>
  <c r="D11" i="781" s="1"/>
  <c r="L9" i="781"/>
  <c r="D9" i="781" s="1"/>
  <c r="L8" i="781"/>
  <c r="D8" i="781"/>
  <c r="L7" i="781"/>
  <c r="D7" i="781" s="1"/>
  <c r="R6" i="781"/>
  <c r="L6" i="781"/>
  <c r="D6" i="781"/>
  <c r="R5" i="781"/>
  <c r="R4" i="781"/>
  <c r="R52" i="780"/>
  <c r="R51" i="780"/>
  <c r="D50" i="780"/>
  <c r="R49" i="780"/>
  <c r="D49" i="780"/>
  <c r="R48" i="780"/>
  <c r="D48" i="780"/>
  <c r="D46" i="780"/>
  <c r="D45" i="780"/>
  <c r="D44" i="780"/>
  <c r="R42" i="780"/>
  <c r="D42" i="780"/>
  <c r="R41" i="780"/>
  <c r="D41" i="780"/>
  <c r="R40" i="780"/>
  <c r="L8" i="780" s="1"/>
  <c r="D8" i="780" s="1"/>
  <c r="D40" i="780"/>
  <c r="R39" i="780"/>
  <c r="L20" i="780" s="1"/>
  <c r="D20" i="780" s="1"/>
  <c r="H39" i="780"/>
  <c r="D39" i="780"/>
  <c r="R38" i="780"/>
  <c r="H38" i="780"/>
  <c r="D38" i="780"/>
  <c r="R37" i="780"/>
  <c r="H37" i="780"/>
  <c r="D37" i="780"/>
  <c r="R36" i="780"/>
  <c r="L10" i="780" s="1"/>
  <c r="D10" i="780" s="1"/>
  <c r="H36" i="780"/>
  <c r="D36" i="780"/>
  <c r="R35" i="780"/>
  <c r="L19" i="780" s="1"/>
  <c r="D19" i="780" s="1"/>
  <c r="H35" i="780"/>
  <c r="D35" i="780"/>
  <c r="R34" i="780"/>
  <c r="H34" i="780"/>
  <c r="D34" i="780"/>
  <c r="R33" i="780"/>
  <c r="R32" i="780"/>
  <c r="R31" i="780"/>
  <c r="R30" i="780"/>
  <c r="R29" i="780"/>
  <c r="R28" i="780"/>
  <c r="L16" i="780" s="1"/>
  <c r="D16" i="780" s="1"/>
  <c r="D28" i="780"/>
  <c r="R27" i="780"/>
  <c r="D27" i="780"/>
  <c r="R26" i="780"/>
  <c r="L26" i="780"/>
  <c r="D26" i="780" s="1"/>
  <c r="R25" i="780"/>
  <c r="L25" i="780"/>
  <c r="D25" i="780" s="1"/>
  <c r="R24" i="780"/>
  <c r="L24" i="780"/>
  <c r="D24" i="780" s="1"/>
  <c r="R23" i="780"/>
  <c r="L23" i="780"/>
  <c r="D23" i="780"/>
  <c r="R22" i="780"/>
  <c r="L22" i="780"/>
  <c r="D22" i="780"/>
  <c r="R21" i="780"/>
  <c r="D21" i="780"/>
  <c r="R20" i="780"/>
  <c r="R19" i="780"/>
  <c r="R18" i="780"/>
  <c r="D18" i="780"/>
  <c r="R17" i="780"/>
  <c r="L17" i="780"/>
  <c r="D17" i="780"/>
  <c r="R16" i="780"/>
  <c r="R15" i="780"/>
  <c r="D15" i="780"/>
  <c r="R14" i="780"/>
  <c r="D14" i="780"/>
  <c r="R13" i="780"/>
  <c r="D13" i="780"/>
  <c r="R12" i="780"/>
  <c r="L12" i="780"/>
  <c r="D12" i="780"/>
  <c r="R11" i="780"/>
  <c r="L11" i="780"/>
  <c r="D11" i="780" s="1"/>
  <c r="L9" i="780"/>
  <c r="D9" i="780"/>
  <c r="L7" i="780"/>
  <c r="D7" i="780" s="1"/>
  <c r="R6" i="780"/>
  <c r="L6" i="780"/>
  <c r="D6" i="780" s="1"/>
  <c r="R5" i="780"/>
  <c r="R4" i="780"/>
  <c r="R52" i="779"/>
  <c r="R51" i="779"/>
  <c r="D50" i="779"/>
  <c r="R49" i="779"/>
  <c r="D49" i="779"/>
  <c r="R48" i="779"/>
  <c r="D48" i="779"/>
  <c r="D46" i="779"/>
  <c r="D45" i="779"/>
  <c r="P44" i="779"/>
  <c r="R44" i="779" s="1"/>
  <c r="D44" i="779"/>
  <c r="R42" i="779"/>
  <c r="D42" i="779"/>
  <c r="R41" i="779"/>
  <c r="D41" i="779"/>
  <c r="R40" i="779"/>
  <c r="L8" i="779" s="1"/>
  <c r="D8" i="779" s="1"/>
  <c r="D40" i="779"/>
  <c r="R39" i="779"/>
  <c r="L20" i="779" s="1"/>
  <c r="D20" i="779" s="1"/>
  <c r="H39" i="779"/>
  <c r="D39" i="779"/>
  <c r="R38" i="779"/>
  <c r="L9" i="779" s="1"/>
  <c r="D9" i="779" s="1"/>
  <c r="H38" i="779"/>
  <c r="D38" i="779"/>
  <c r="R37" i="779"/>
  <c r="H37" i="779"/>
  <c r="D37" i="779"/>
  <c r="R36" i="779"/>
  <c r="H36" i="779"/>
  <c r="D36" i="779"/>
  <c r="R35" i="779"/>
  <c r="H35" i="779"/>
  <c r="D35" i="779"/>
  <c r="R34" i="779"/>
  <c r="L12" i="779" s="1"/>
  <c r="D12" i="779" s="1"/>
  <c r="H34" i="779"/>
  <c r="D34" i="779"/>
  <c r="R33" i="779"/>
  <c r="R32" i="779"/>
  <c r="L11" i="779" s="1"/>
  <c r="D11" i="779" s="1"/>
  <c r="R31" i="779"/>
  <c r="R30" i="779"/>
  <c r="R29" i="779"/>
  <c r="R28" i="779"/>
  <c r="L16" i="779" s="1"/>
  <c r="D16" i="779" s="1"/>
  <c r="D28" i="779"/>
  <c r="R27" i="779"/>
  <c r="L27" i="779"/>
  <c r="D27" i="779"/>
  <c r="R26" i="779"/>
  <c r="L26" i="779"/>
  <c r="D26" i="779"/>
  <c r="R25" i="779"/>
  <c r="L25" i="779"/>
  <c r="D25" i="779"/>
  <c r="R24" i="779"/>
  <c r="L24" i="779"/>
  <c r="D24" i="779"/>
  <c r="R23" i="779"/>
  <c r="L23" i="779"/>
  <c r="D23" i="779"/>
  <c r="R22" i="779"/>
  <c r="D22" i="779"/>
  <c r="R21" i="779"/>
  <c r="D21" i="779"/>
  <c r="R20" i="779"/>
  <c r="R19" i="779"/>
  <c r="D19" i="779"/>
  <c r="R18" i="779"/>
  <c r="D18" i="779"/>
  <c r="R17" i="779"/>
  <c r="D17" i="779"/>
  <c r="R16" i="779"/>
  <c r="R15" i="779"/>
  <c r="D15" i="779"/>
  <c r="R14" i="779"/>
  <c r="D14" i="779"/>
  <c r="R13" i="779"/>
  <c r="D13" i="779"/>
  <c r="R12" i="779"/>
  <c r="R11" i="779"/>
  <c r="L10" i="779"/>
  <c r="D10" i="779"/>
  <c r="L7" i="779"/>
  <c r="D7" i="779"/>
  <c r="R6" i="779"/>
  <c r="L6" i="779"/>
  <c r="D6" i="779"/>
  <c r="R5" i="779"/>
  <c r="R4" i="779"/>
  <c r="R52" i="777"/>
  <c r="R51" i="777"/>
  <c r="D50" i="777"/>
  <c r="R49" i="777"/>
  <c r="D49" i="777"/>
  <c r="R48" i="777"/>
  <c r="D48" i="777"/>
  <c r="D46" i="777"/>
  <c r="D45" i="777"/>
  <c r="D44" i="777"/>
  <c r="R42" i="777"/>
  <c r="D42" i="777"/>
  <c r="R41" i="777"/>
  <c r="D41" i="777"/>
  <c r="R40" i="777"/>
  <c r="D40" i="777"/>
  <c r="R39" i="777"/>
  <c r="H39" i="777"/>
  <c r="D39" i="777"/>
  <c r="R38" i="777"/>
  <c r="H38" i="777"/>
  <c r="D38" i="777"/>
  <c r="R37" i="777"/>
  <c r="H37" i="777"/>
  <c r="D37" i="777"/>
  <c r="R36" i="777"/>
  <c r="L10" i="777" s="1"/>
  <c r="D10" i="777" s="1"/>
  <c r="H36" i="777"/>
  <c r="D36" i="777"/>
  <c r="R35" i="777"/>
  <c r="H35" i="777"/>
  <c r="D35" i="777"/>
  <c r="R34" i="777"/>
  <c r="H34" i="777"/>
  <c r="G49" i="777" s="1"/>
  <c r="D34" i="777"/>
  <c r="R33" i="777"/>
  <c r="R32" i="777"/>
  <c r="R31" i="777"/>
  <c r="R30" i="777"/>
  <c r="R29" i="777"/>
  <c r="R28" i="777"/>
  <c r="L16" i="777" s="1"/>
  <c r="D16" i="777" s="1"/>
  <c r="D28" i="777"/>
  <c r="R27" i="777"/>
  <c r="D27" i="777"/>
  <c r="R26" i="777"/>
  <c r="L26" i="777"/>
  <c r="D26" i="777"/>
  <c r="R25" i="777"/>
  <c r="L25" i="777"/>
  <c r="D25" i="777" s="1"/>
  <c r="R24" i="777"/>
  <c r="D24" i="777"/>
  <c r="R23" i="777"/>
  <c r="L23" i="777"/>
  <c r="D23" i="777" s="1"/>
  <c r="R22" i="777"/>
  <c r="L22" i="777"/>
  <c r="D22" i="777" s="1"/>
  <c r="R21" i="777"/>
  <c r="D21" i="777"/>
  <c r="R20" i="777"/>
  <c r="L20" i="777"/>
  <c r="D20" i="777"/>
  <c r="R19" i="777"/>
  <c r="L19" i="777"/>
  <c r="D19" i="777" s="1"/>
  <c r="R18" i="777"/>
  <c r="D18" i="777"/>
  <c r="R17" i="777"/>
  <c r="D17" i="777"/>
  <c r="R16" i="777"/>
  <c r="S15" i="777"/>
  <c r="R15" i="777"/>
  <c r="D15" i="777"/>
  <c r="S14" i="777"/>
  <c r="R14" i="777"/>
  <c r="D14" i="777"/>
  <c r="R13" i="777"/>
  <c r="D13" i="777"/>
  <c r="R12" i="777"/>
  <c r="L12" i="777"/>
  <c r="D12" i="777" s="1"/>
  <c r="R11" i="777"/>
  <c r="L11" i="777"/>
  <c r="D11" i="777" s="1"/>
  <c r="L9" i="777"/>
  <c r="D9" i="777" s="1"/>
  <c r="L8" i="777"/>
  <c r="D8" i="777"/>
  <c r="L7" i="777"/>
  <c r="D7" i="777" s="1"/>
  <c r="R6" i="777"/>
  <c r="L6" i="777"/>
  <c r="D6" i="777"/>
  <c r="R5" i="777"/>
  <c r="R4" i="777"/>
  <c r="R52" i="776"/>
  <c r="R51" i="776"/>
  <c r="D50" i="776"/>
  <c r="R49" i="776"/>
  <c r="D49" i="776"/>
  <c r="R48" i="776"/>
  <c r="D48" i="776"/>
  <c r="D46" i="776"/>
  <c r="D45" i="776"/>
  <c r="D44" i="776"/>
  <c r="R42" i="776"/>
  <c r="D42" i="776"/>
  <c r="R41" i="776"/>
  <c r="D41" i="776"/>
  <c r="R40" i="776"/>
  <c r="D40" i="776"/>
  <c r="R39" i="776"/>
  <c r="L20" i="776" s="1"/>
  <c r="D20" i="776" s="1"/>
  <c r="H39" i="776"/>
  <c r="D39" i="776"/>
  <c r="R38" i="776"/>
  <c r="H38" i="776"/>
  <c r="D38" i="776"/>
  <c r="R37" i="776"/>
  <c r="H37" i="776"/>
  <c r="D37" i="776"/>
  <c r="R36" i="776"/>
  <c r="L10" i="776" s="1"/>
  <c r="D10" i="776" s="1"/>
  <c r="H36" i="776"/>
  <c r="D36" i="776"/>
  <c r="R35" i="776"/>
  <c r="L19" i="776" s="1"/>
  <c r="D19" i="776" s="1"/>
  <c r="H35" i="776"/>
  <c r="D35" i="776"/>
  <c r="R34" i="776"/>
  <c r="L12" i="776" s="1"/>
  <c r="D12" i="776" s="1"/>
  <c r="H34" i="776"/>
  <c r="D34" i="776"/>
  <c r="R33" i="776"/>
  <c r="R32" i="776"/>
  <c r="R31" i="776"/>
  <c r="R30" i="776"/>
  <c r="R29" i="776"/>
  <c r="R28" i="776"/>
  <c r="L16" i="776" s="1"/>
  <c r="D16" i="776" s="1"/>
  <c r="D28" i="776"/>
  <c r="R27" i="776"/>
  <c r="D27" i="776"/>
  <c r="R26" i="776"/>
  <c r="L26" i="776"/>
  <c r="D26" i="776"/>
  <c r="R25" i="776"/>
  <c r="L25" i="776"/>
  <c r="D25" i="776" s="1"/>
  <c r="R24" i="776"/>
  <c r="L24" i="776"/>
  <c r="D24" i="776"/>
  <c r="R23" i="776"/>
  <c r="L23" i="776"/>
  <c r="D23" i="776"/>
  <c r="R22" i="776"/>
  <c r="L22" i="776"/>
  <c r="D22" i="776"/>
  <c r="R21" i="776"/>
  <c r="L17" i="776" s="1"/>
  <c r="D17" i="776" s="1"/>
  <c r="D21" i="776"/>
  <c r="R20" i="776"/>
  <c r="R19" i="776"/>
  <c r="R18" i="776"/>
  <c r="D18" i="776"/>
  <c r="R17" i="776"/>
  <c r="R16" i="776"/>
  <c r="R15" i="776"/>
  <c r="D15" i="776"/>
  <c r="R14" i="776"/>
  <c r="D14" i="776"/>
  <c r="R13" i="776"/>
  <c r="D13" i="776"/>
  <c r="R12" i="776"/>
  <c r="R11" i="776"/>
  <c r="L11" i="776"/>
  <c r="D11" i="776" s="1"/>
  <c r="L9" i="776"/>
  <c r="D9" i="776" s="1"/>
  <c r="L8" i="776"/>
  <c r="D8" i="776"/>
  <c r="L7" i="776"/>
  <c r="D7" i="776" s="1"/>
  <c r="R6" i="776"/>
  <c r="L6" i="776"/>
  <c r="D6" i="776"/>
  <c r="R5" i="776"/>
  <c r="R4" i="776"/>
  <c r="R52" i="775"/>
  <c r="R51" i="775"/>
  <c r="D50" i="775"/>
  <c r="R49" i="775"/>
  <c r="D49" i="775"/>
  <c r="R48" i="775"/>
  <c r="D48" i="775"/>
  <c r="D46" i="775"/>
  <c r="D45" i="775"/>
  <c r="P44" i="775"/>
  <c r="R44" i="775" s="1"/>
  <c r="D44" i="775"/>
  <c r="R42" i="775"/>
  <c r="D42" i="775"/>
  <c r="R41" i="775"/>
  <c r="D41" i="775"/>
  <c r="R40" i="775"/>
  <c r="L8" i="775" s="1"/>
  <c r="D8" i="775" s="1"/>
  <c r="D40" i="775"/>
  <c r="R39" i="775"/>
  <c r="L20" i="775" s="1"/>
  <c r="D20" i="775" s="1"/>
  <c r="H39" i="775"/>
  <c r="D39" i="775"/>
  <c r="R38" i="775"/>
  <c r="L9" i="775" s="1"/>
  <c r="D9" i="775" s="1"/>
  <c r="H38" i="775"/>
  <c r="D38" i="775"/>
  <c r="R37" i="775"/>
  <c r="H37" i="775"/>
  <c r="D37" i="775"/>
  <c r="R36" i="775"/>
  <c r="H36" i="775"/>
  <c r="D36" i="775"/>
  <c r="R35" i="775"/>
  <c r="H35" i="775"/>
  <c r="D35" i="775"/>
  <c r="R34" i="775"/>
  <c r="H34" i="775"/>
  <c r="D34" i="775"/>
  <c r="R33" i="775"/>
  <c r="R32" i="775"/>
  <c r="L11" i="775" s="1"/>
  <c r="D11" i="775" s="1"/>
  <c r="R31" i="775"/>
  <c r="R30" i="775"/>
  <c r="R29" i="775"/>
  <c r="R28" i="775"/>
  <c r="D28" i="775"/>
  <c r="R27" i="775"/>
  <c r="L27" i="775"/>
  <c r="D27" i="775" s="1"/>
  <c r="R26" i="775"/>
  <c r="L26" i="775"/>
  <c r="D26" i="775"/>
  <c r="R25" i="775"/>
  <c r="L25" i="775"/>
  <c r="D25" i="775"/>
  <c r="R24" i="775"/>
  <c r="L24" i="775"/>
  <c r="D24" i="775" s="1"/>
  <c r="R23" i="775"/>
  <c r="L23" i="775"/>
  <c r="D23" i="775" s="1"/>
  <c r="R22" i="775"/>
  <c r="D22" i="775"/>
  <c r="R21" i="775"/>
  <c r="D21" i="775"/>
  <c r="R20" i="775"/>
  <c r="R19" i="775"/>
  <c r="D19" i="775"/>
  <c r="R18" i="775"/>
  <c r="D18" i="775"/>
  <c r="R17" i="775"/>
  <c r="D17" i="775"/>
  <c r="R16" i="775"/>
  <c r="L16" i="775"/>
  <c r="D16" i="775" s="1"/>
  <c r="R15" i="775"/>
  <c r="D15" i="775"/>
  <c r="R14" i="775"/>
  <c r="D14" i="775"/>
  <c r="R13" i="775"/>
  <c r="D13" i="775"/>
  <c r="R12" i="775"/>
  <c r="L12" i="775"/>
  <c r="D12" i="775"/>
  <c r="R11" i="775"/>
  <c r="L10" i="775"/>
  <c r="D10" i="775" s="1"/>
  <c r="L7" i="775"/>
  <c r="D7" i="775"/>
  <c r="R6" i="775"/>
  <c r="L6" i="775"/>
  <c r="D6" i="775"/>
  <c r="R5" i="775"/>
  <c r="R4" i="775"/>
  <c r="G49" i="779" l="1"/>
  <c r="D54" i="779"/>
  <c r="H14" i="779" s="1"/>
  <c r="G49" i="781"/>
  <c r="G49" i="780"/>
  <c r="D54" i="781"/>
  <c r="H14" i="781" s="1"/>
  <c r="D29" i="781"/>
  <c r="H13" i="781" s="1"/>
  <c r="D54" i="780"/>
  <c r="H14" i="780" s="1"/>
  <c r="G49" i="776"/>
  <c r="G49" i="775"/>
  <c r="D54" i="777"/>
  <c r="H14" i="777" s="1"/>
  <c r="D54" i="776"/>
  <c r="H14" i="776" s="1"/>
  <c r="D54" i="775"/>
  <c r="H14" i="775" s="1"/>
  <c r="D29" i="780"/>
  <c r="H13" i="780" s="1"/>
  <c r="D29" i="779"/>
  <c r="H13" i="779" s="1"/>
  <c r="D29" i="777"/>
  <c r="H13" i="777" s="1"/>
  <c r="D29" i="776"/>
  <c r="H13" i="776" s="1"/>
  <c r="D29" i="775"/>
  <c r="H13" i="775" s="1"/>
  <c r="H16" i="768"/>
  <c r="H15" i="779" l="1"/>
  <c r="H29" i="779" s="1"/>
  <c r="G51" i="779" s="1"/>
  <c r="H15" i="781"/>
  <c r="H29" i="781" s="1"/>
  <c r="G51" i="781" s="1"/>
  <c r="H15" i="780"/>
  <c r="H29" i="780" s="1"/>
  <c r="G51" i="780" s="1"/>
  <c r="H15" i="777"/>
  <c r="H29" i="777" s="1"/>
  <c r="G51" i="777" s="1"/>
  <c r="H15" i="776"/>
  <c r="H29" i="776" s="1"/>
  <c r="G51" i="776" s="1"/>
  <c r="H15" i="775"/>
  <c r="H29" i="775" s="1"/>
  <c r="G51" i="775" s="1"/>
  <c r="H16" i="765"/>
  <c r="H16" i="769"/>
  <c r="H20" i="767"/>
  <c r="C21" i="765"/>
  <c r="D21" i="765" s="1"/>
  <c r="C21" i="763"/>
  <c r="D21" i="763" s="1"/>
  <c r="H16" i="761"/>
  <c r="H20" i="760"/>
  <c r="H16" i="760"/>
  <c r="C21" i="761"/>
  <c r="R52" i="773"/>
  <c r="R51" i="773"/>
  <c r="D50" i="773"/>
  <c r="R49" i="773"/>
  <c r="D49" i="773"/>
  <c r="R48" i="773"/>
  <c r="D48" i="773"/>
  <c r="D46" i="773"/>
  <c r="D45" i="773"/>
  <c r="D44" i="773"/>
  <c r="R42" i="773"/>
  <c r="L6" i="773" s="1"/>
  <c r="D6" i="773" s="1"/>
  <c r="D42" i="773"/>
  <c r="R41" i="773"/>
  <c r="L7" i="773" s="1"/>
  <c r="D7" i="773" s="1"/>
  <c r="D41" i="773"/>
  <c r="R40" i="773"/>
  <c r="D40" i="773"/>
  <c r="R39" i="773"/>
  <c r="H39" i="773"/>
  <c r="D39" i="773"/>
  <c r="R38" i="773"/>
  <c r="H38" i="773"/>
  <c r="D38" i="773"/>
  <c r="R37" i="773"/>
  <c r="H37" i="773"/>
  <c r="D37" i="773"/>
  <c r="R36" i="773"/>
  <c r="H36" i="773"/>
  <c r="D36" i="773"/>
  <c r="R35" i="773"/>
  <c r="L19" i="773" s="1"/>
  <c r="D19" i="773" s="1"/>
  <c r="H35" i="773"/>
  <c r="D35" i="773"/>
  <c r="R34" i="773"/>
  <c r="H34" i="773"/>
  <c r="D34" i="773"/>
  <c r="R33" i="773"/>
  <c r="R32" i="773"/>
  <c r="R31" i="773"/>
  <c r="R30" i="773"/>
  <c r="R29" i="773"/>
  <c r="R28" i="773"/>
  <c r="D28" i="773"/>
  <c r="R27" i="773"/>
  <c r="D27" i="773"/>
  <c r="R26" i="773"/>
  <c r="L26" i="773"/>
  <c r="D26" i="773"/>
  <c r="R25" i="773"/>
  <c r="L25" i="773"/>
  <c r="D25" i="773"/>
  <c r="R24" i="773"/>
  <c r="D24" i="773"/>
  <c r="R23" i="773"/>
  <c r="L23" i="773"/>
  <c r="D23" i="773"/>
  <c r="R22" i="773"/>
  <c r="L22" i="773"/>
  <c r="D22" i="773"/>
  <c r="R21" i="773"/>
  <c r="D21" i="773"/>
  <c r="R20" i="773"/>
  <c r="L20" i="773"/>
  <c r="D20" i="773"/>
  <c r="R19" i="773"/>
  <c r="R18" i="773"/>
  <c r="D18" i="773"/>
  <c r="R17" i="773"/>
  <c r="D17" i="773"/>
  <c r="R16" i="773"/>
  <c r="L16" i="773"/>
  <c r="D16" i="773" s="1"/>
  <c r="S15" i="773"/>
  <c r="R15" i="773"/>
  <c r="D15" i="773"/>
  <c r="S14" i="773"/>
  <c r="R14" i="773"/>
  <c r="D14" i="773"/>
  <c r="R13" i="773"/>
  <c r="D13" i="773"/>
  <c r="R12" i="773"/>
  <c r="L12" i="773"/>
  <c r="D12" i="773"/>
  <c r="R11" i="773"/>
  <c r="L11" i="773"/>
  <c r="D11" i="773"/>
  <c r="L10" i="773"/>
  <c r="D10" i="773"/>
  <c r="L9" i="773"/>
  <c r="D9" i="773" s="1"/>
  <c r="L8" i="773"/>
  <c r="D8" i="773" s="1"/>
  <c r="R6" i="773"/>
  <c r="R5" i="773"/>
  <c r="R4" i="773"/>
  <c r="R52" i="772"/>
  <c r="R51" i="772"/>
  <c r="D50" i="772"/>
  <c r="R49" i="772"/>
  <c r="D49" i="772"/>
  <c r="R48" i="772"/>
  <c r="D48" i="772"/>
  <c r="D46" i="772"/>
  <c r="D45" i="772"/>
  <c r="D44" i="772"/>
  <c r="R42" i="772"/>
  <c r="L6" i="772" s="1"/>
  <c r="D6" i="772" s="1"/>
  <c r="D42" i="772"/>
  <c r="R41" i="772"/>
  <c r="D41" i="772"/>
  <c r="R40" i="772"/>
  <c r="D40" i="772"/>
  <c r="R39" i="772"/>
  <c r="L20" i="772" s="1"/>
  <c r="D20" i="772" s="1"/>
  <c r="H39" i="772"/>
  <c r="D39" i="772"/>
  <c r="R38" i="772"/>
  <c r="H38" i="772"/>
  <c r="D38" i="772"/>
  <c r="R37" i="772"/>
  <c r="H37" i="772"/>
  <c r="D37" i="772"/>
  <c r="R36" i="772"/>
  <c r="L10" i="772" s="1"/>
  <c r="D10" i="772" s="1"/>
  <c r="H36" i="772"/>
  <c r="D36" i="772"/>
  <c r="R35" i="772"/>
  <c r="L19" i="772" s="1"/>
  <c r="D19" i="772" s="1"/>
  <c r="H35" i="772"/>
  <c r="D35" i="772"/>
  <c r="R34" i="772"/>
  <c r="L12" i="772" s="1"/>
  <c r="D12" i="772" s="1"/>
  <c r="H34" i="772"/>
  <c r="D34" i="772"/>
  <c r="R33" i="772"/>
  <c r="R32" i="772"/>
  <c r="R31" i="772"/>
  <c r="R30" i="772"/>
  <c r="R29" i="772"/>
  <c r="R28" i="772"/>
  <c r="D28" i="772"/>
  <c r="R27" i="772"/>
  <c r="D27" i="772"/>
  <c r="R26" i="772"/>
  <c r="L26" i="772"/>
  <c r="D26" i="772"/>
  <c r="R25" i="772"/>
  <c r="L25" i="772"/>
  <c r="D25" i="772" s="1"/>
  <c r="R24" i="772"/>
  <c r="L24" i="772"/>
  <c r="D24" i="772"/>
  <c r="R23" i="772"/>
  <c r="L23" i="772"/>
  <c r="D23" i="772" s="1"/>
  <c r="R22" i="772"/>
  <c r="L22" i="772"/>
  <c r="D22" i="772" s="1"/>
  <c r="R21" i="772"/>
  <c r="D21" i="772"/>
  <c r="R20" i="772"/>
  <c r="R19" i="772"/>
  <c r="R18" i="772"/>
  <c r="D18" i="772"/>
  <c r="R17" i="772"/>
  <c r="L17" i="772"/>
  <c r="D17" i="772" s="1"/>
  <c r="R16" i="772"/>
  <c r="L16" i="772"/>
  <c r="D16" i="772" s="1"/>
  <c r="R15" i="772"/>
  <c r="D15" i="772"/>
  <c r="R14" i="772"/>
  <c r="D14" i="772"/>
  <c r="R13" i="772"/>
  <c r="D13" i="772"/>
  <c r="R12" i="772"/>
  <c r="R11" i="772"/>
  <c r="L11" i="772"/>
  <c r="D11" i="772"/>
  <c r="L9" i="772"/>
  <c r="D9" i="772"/>
  <c r="L8" i="772"/>
  <c r="D8" i="772"/>
  <c r="L7" i="772"/>
  <c r="D7" i="772" s="1"/>
  <c r="R6" i="772"/>
  <c r="R5" i="772"/>
  <c r="R4" i="772"/>
  <c r="R52" i="771"/>
  <c r="R51" i="771"/>
  <c r="D50" i="771"/>
  <c r="R49" i="771"/>
  <c r="D49" i="771"/>
  <c r="R48" i="771"/>
  <c r="D48" i="771"/>
  <c r="D46" i="771"/>
  <c r="D45" i="771"/>
  <c r="R44" i="771"/>
  <c r="P44" i="771"/>
  <c r="D44" i="771"/>
  <c r="R42" i="771"/>
  <c r="L6" i="771" s="1"/>
  <c r="D6" i="771" s="1"/>
  <c r="D42" i="771"/>
  <c r="R41" i="771"/>
  <c r="L7" i="771" s="1"/>
  <c r="D7" i="771" s="1"/>
  <c r="D41" i="771"/>
  <c r="R40" i="771"/>
  <c r="D40" i="771"/>
  <c r="R39" i="771"/>
  <c r="L20" i="771" s="1"/>
  <c r="D20" i="771" s="1"/>
  <c r="H39" i="771"/>
  <c r="D39" i="771"/>
  <c r="R38" i="771"/>
  <c r="H38" i="771"/>
  <c r="D38" i="771"/>
  <c r="R37" i="771"/>
  <c r="H37" i="771"/>
  <c r="D37" i="771"/>
  <c r="R36" i="771"/>
  <c r="H36" i="771"/>
  <c r="D36" i="771"/>
  <c r="R35" i="771"/>
  <c r="H35" i="771"/>
  <c r="D35" i="771"/>
  <c r="R34" i="771"/>
  <c r="H34" i="771"/>
  <c r="D34" i="771"/>
  <c r="R33" i="771"/>
  <c r="R32" i="771"/>
  <c r="R31" i="771"/>
  <c r="R30" i="771"/>
  <c r="R29" i="771"/>
  <c r="R28" i="771"/>
  <c r="D28" i="771"/>
  <c r="R27" i="771"/>
  <c r="L27" i="771"/>
  <c r="D27" i="771"/>
  <c r="R26" i="771"/>
  <c r="L26" i="771"/>
  <c r="D26" i="771"/>
  <c r="R25" i="771"/>
  <c r="L25" i="771"/>
  <c r="D25" i="771"/>
  <c r="R24" i="771"/>
  <c r="L24" i="771"/>
  <c r="D24" i="771"/>
  <c r="R23" i="771"/>
  <c r="L23" i="771"/>
  <c r="D23" i="771" s="1"/>
  <c r="R22" i="771"/>
  <c r="D22" i="771"/>
  <c r="R21" i="771"/>
  <c r="D21" i="771"/>
  <c r="R20" i="771"/>
  <c r="R19" i="771"/>
  <c r="D19" i="771"/>
  <c r="R18" i="771"/>
  <c r="D18" i="771"/>
  <c r="R17" i="771"/>
  <c r="D17" i="771"/>
  <c r="R16" i="771"/>
  <c r="L16" i="771"/>
  <c r="D16" i="771" s="1"/>
  <c r="R15" i="771"/>
  <c r="D15" i="771"/>
  <c r="R14" i="771"/>
  <c r="D14" i="771"/>
  <c r="R13" i="771"/>
  <c r="D13" i="771"/>
  <c r="R12" i="771"/>
  <c r="L12" i="771"/>
  <c r="D12" i="771" s="1"/>
  <c r="R11" i="771"/>
  <c r="L11" i="771"/>
  <c r="D11" i="771" s="1"/>
  <c r="L10" i="771"/>
  <c r="D10" i="771"/>
  <c r="L9" i="771"/>
  <c r="D9" i="771" s="1"/>
  <c r="L8" i="771"/>
  <c r="D8" i="771" s="1"/>
  <c r="R6" i="771"/>
  <c r="R5" i="771"/>
  <c r="R4" i="771"/>
  <c r="R52" i="769"/>
  <c r="R51" i="769"/>
  <c r="D50" i="769"/>
  <c r="R49" i="769"/>
  <c r="D49" i="769"/>
  <c r="R48" i="769"/>
  <c r="D48" i="769"/>
  <c r="D46" i="769"/>
  <c r="D45" i="769"/>
  <c r="D44" i="769"/>
  <c r="R42" i="769"/>
  <c r="L6" i="769" s="1"/>
  <c r="D6" i="769" s="1"/>
  <c r="D42" i="769"/>
  <c r="R41" i="769"/>
  <c r="L7" i="769" s="1"/>
  <c r="D7" i="769" s="1"/>
  <c r="D41" i="769"/>
  <c r="R40" i="769"/>
  <c r="D40" i="769"/>
  <c r="R39" i="769"/>
  <c r="H39" i="769"/>
  <c r="D39" i="769"/>
  <c r="R38" i="769"/>
  <c r="H38" i="769"/>
  <c r="D38" i="769"/>
  <c r="R37" i="769"/>
  <c r="H37" i="769"/>
  <c r="D37" i="769"/>
  <c r="D54" i="769" s="1"/>
  <c r="H14" i="769" s="1"/>
  <c r="R36" i="769"/>
  <c r="H36" i="769"/>
  <c r="D36" i="769"/>
  <c r="R35" i="769"/>
  <c r="L19" i="769" s="1"/>
  <c r="D19" i="769" s="1"/>
  <c r="H35" i="769"/>
  <c r="D35" i="769"/>
  <c r="R34" i="769"/>
  <c r="H34" i="769"/>
  <c r="D34" i="769"/>
  <c r="R33" i="769"/>
  <c r="R32" i="769"/>
  <c r="R31" i="769"/>
  <c r="R30" i="769"/>
  <c r="R29" i="769"/>
  <c r="R28" i="769"/>
  <c r="L16" i="769" s="1"/>
  <c r="D16" i="769" s="1"/>
  <c r="D28" i="769"/>
  <c r="R27" i="769"/>
  <c r="D27" i="769"/>
  <c r="R26" i="769"/>
  <c r="L26" i="769"/>
  <c r="D26" i="769" s="1"/>
  <c r="R25" i="769"/>
  <c r="L25" i="769"/>
  <c r="D25" i="769" s="1"/>
  <c r="R24" i="769"/>
  <c r="D24" i="769"/>
  <c r="R23" i="769"/>
  <c r="L23" i="769"/>
  <c r="D23" i="769"/>
  <c r="R22" i="769"/>
  <c r="L22" i="769"/>
  <c r="D22" i="769"/>
  <c r="R21" i="769"/>
  <c r="D21" i="769"/>
  <c r="R20" i="769"/>
  <c r="L20" i="769"/>
  <c r="D20" i="769"/>
  <c r="R19" i="769"/>
  <c r="R18" i="769"/>
  <c r="D18" i="769"/>
  <c r="R17" i="769"/>
  <c r="D17" i="769"/>
  <c r="R16" i="769"/>
  <c r="S15" i="769"/>
  <c r="R15" i="769"/>
  <c r="D15" i="769"/>
  <c r="S14" i="769"/>
  <c r="R14" i="769"/>
  <c r="D14" i="769"/>
  <c r="R13" i="769"/>
  <c r="D13" i="769"/>
  <c r="R12" i="769"/>
  <c r="L12" i="769"/>
  <c r="D12" i="769"/>
  <c r="R11" i="769"/>
  <c r="L11" i="769"/>
  <c r="D11" i="769"/>
  <c r="L10" i="769"/>
  <c r="D10" i="769"/>
  <c r="L9" i="769"/>
  <c r="D9" i="769" s="1"/>
  <c r="L8" i="769"/>
  <c r="D8" i="769"/>
  <c r="R6" i="769"/>
  <c r="R5" i="769"/>
  <c r="R4" i="769"/>
  <c r="R52" i="768"/>
  <c r="R51" i="768"/>
  <c r="D50" i="768"/>
  <c r="R49" i="768"/>
  <c r="D49" i="768"/>
  <c r="R48" i="768"/>
  <c r="D48" i="768"/>
  <c r="D46" i="768"/>
  <c r="D45" i="768"/>
  <c r="D44" i="768"/>
  <c r="R42" i="768"/>
  <c r="D42" i="768"/>
  <c r="R41" i="768"/>
  <c r="D41" i="768"/>
  <c r="R40" i="768"/>
  <c r="D40" i="768"/>
  <c r="R39" i="768"/>
  <c r="L20" i="768" s="1"/>
  <c r="D20" i="768" s="1"/>
  <c r="H39" i="768"/>
  <c r="D39" i="768"/>
  <c r="R38" i="768"/>
  <c r="H38" i="768"/>
  <c r="D38" i="768"/>
  <c r="R37" i="768"/>
  <c r="H37" i="768"/>
  <c r="D37" i="768"/>
  <c r="R36" i="768"/>
  <c r="L10" i="768" s="1"/>
  <c r="D10" i="768" s="1"/>
  <c r="H36" i="768"/>
  <c r="D36" i="768"/>
  <c r="R35" i="768"/>
  <c r="L19" i="768" s="1"/>
  <c r="D19" i="768" s="1"/>
  <c r="H35" i="768"/>
  <c r="D35" i="768"/>
  <c r="R34" i="768"/>
  <c r="L12" i="768" s="1"/>
  <c r="D12" i="768" s="1"/>
  <c r="H34" i="768"/>
  <c r="D34" i="768"/>
  <c r="R33" i="768"/>
  <c r="R32" i="768"/>
  <c r="L11" i="768" s="1"/>
  <c r="D11" i="768" s="1"/>
  <c r="R31" i="768"/>
  <c r="R30" i="768"/>
  <c r="R29" i="768"/>
  <c r="R28" i="768"/>
  <c r="D28" i="768"/>
  <c r="R27" i="768"/>
  <c r="D27" i="768"/>
  <c r="R26" i="768"/>
  <c r="L26" i="768"/>
  <c r="D26" i="768"/>
  <c r="R25" i="768"/>
  <c r="L25" i="768"/>
  <c r="D25" i="768" s="1"/>
  <c r="R24" i="768"/>
  <c r="L24" i="768"/>
  <c r="D24" i="768" s="1"/>
  <c r="R23" i="768"/>
  <c r="L23" i="768"/>
  <c r="D23" i="768" s="1"/>
  <c r="R22" i="768"/>
  <c r="L22" i="768"/>
  <c r="D22" i="768" s="1"/>
  <c r="R21" i="768"/>
  <c r="D21" i="768"/>
  <c r="R20" i="768"/>
  <c r="R19" i="768"/>
  <c r="R18" i="768"/>
  <c r="D18" i="768"/>
  <c r="R17" i="768"/>
  <c r="L17" i="768"/>
  <c r="D17" i="768" s="1"/>
  <c r="R16" i="768"/>
  <c r="L16" i="768"/>
  <c r="D16" i="768" s="1"/>
  <c r="R15" i="768"/>
  <c r="D15" i="768"/>
  <c r="R14" i="768"/>
  <c r="D14" i="768"/>
  <c r="R13" i="768"/>
  <c r="D13" i="768"/>
  <c r="R12" i="768"/>
  <c r="R11" i="768"/>
  <c r="L9" i="768"/>
  <c r="D9" i="768"/>
  <c r="L8" i="768"/>
  <c r="D8" i="768"/>
  <c r="L7" i="768"/>
  <c r="D7" i="768" s="1"/>
  <c r="R6" i="768"/>
  <c r="L6" i="768"/>
  <c r="D6" i="768" s="1"/>
  <c r="R5" i="768"/>
  <c r="R4" i="768"/>
  <c r="R52" i="767"/>
  <c r="R51" i="767"/>
  <c r="D50" i="767"/>
  <c r="R49" i="767"/>
  <c r="D49" i="767"/>
  <c r="R48" i="767"/>
  <c r="D48" i="767"/>
  <c r="D46" i="767"/>
  <c r="D45" i="767"/>
  <c r="P44" i="767"/>
  <c r="R44" i="767" s="1"/>
  <c r="D44" i="767"/>
  <c r="R42" i="767"/>
  <c r="D42" i="767"/>
  <c r="R41" i="767"/>
  <c r="D41" i="767"/>
  <c r="R40" i="767"/>
  <c r="L8" i="767" s="1"/>
  <c r="D8" i="767" s="1"/>
  <c r="D40" i="767"/>
  <c r="R39" i="767"/>
  <c r="L20" i="767" s="1"/>
  <c r="D20" i="767" s="1"/>
  <c r="H39" i="767"/>
  <c r="D39" i="767"/>
  <c r="R38" i="767"/>
  <c r="L9" i="767" s="1"/>
  <c r="D9" i="767" s="1"/>
  <c r="H38" i="767"/>
  <c r="D38" i="767"/>
  <c r="R37" i="767"/>
  <c r="H37" i="767"/>
  <c r="D37" i="767"/>
  <c r="R36" i="767"/>
  <c r="H36" i="767"/>
  <c r="D36" i="767"/>
  <c r="R35" i="767"/>
  <c r="H35" i="767"/>
  <c r="D35" i="767"/>
  <c r="R34" i="767"/>
  <c r="L12" i="767" s="1"/>
  <c r="D12" i="767" s="1"/>
  <c r="H34" i="767"/>
  <c r="D34" i="767"/>
  <c r="D54" i="767" s="1"/>
  <c r="H14" i="767" s="1"/>
  <c r="R33" i="767"/>
  <c r="R32" i="767"/>
  <c r="L11" i="767" s="1"/>
  <c r="D11" i="767" s="1"/>
  <c r="R31" i="767"/>
  <c r="R30" i="767"/>
  <c r="R29" i="767"/>
  <c r="R28" i="767"/>
  <c r="D28" i="767"/>
  <c r="R27" i="767"/>
  <c r="L27" i="767"/>
  <c r="D27" i="767"/>
  <c r="R26" i="767"/>
  <c r="L26" i="767"/>
  <c r="D26" i="767"/>
  <c r="R25" i="767"/>
  <c r="L25" i="767"/>
  <c r="D25" i="767"/>
  <c r="R24" i="767"/>
  <c r="L24" i="767"/>
  <c r="D24" i="767" s="1"/>
  <c r="R23" i="767"/>
  <c r="L23" i="767"/>
  <c r="D23" i="767" s="1"/>
  <c r="R22" i="767"/>
  <c r="D22" i="767"/>
  <c r="R21" i="767"/>
  <c r="D21" i="767"/>
  <c r="R20" i="767"/>
  <c r="R19" i="767"/>
  <c r="D19" i="767"/>
  <c r="R18" i="767"/>
  <c r="D18" i="767"/>
  <c r="R17" i="767"/>
  <c r="D17" i="767"/>
  <c r="R16" i="767"/>
  <c r="L16" i="767"/>
  <c r="D16" i="767" s="1"/>
  <c r="R15" i="767"/>
  <c r="D15" i="767"/>
  <c r="R14" i="767"/>
  <c r="D14" i="767"/>
  <c r="R13" i="767"/>
  <c r="D13" i="767"/>
  <c r="R12" i="767"/>
  <c r="R11" i="767"/>
  <c r="L10" i="767"/>
  <c r="D10" i="767"/>
  <c r="L7" i="767"/>
  <c r="D7" i="767"/>
  <c r="R6" i="767"/>
  <c r="L6" i="767"/>
  <c r="D6" i="767"/>
  <c r="R5" i="767"/>
  <c r="R4" i="767"/>
  <c r="R52" i="765"/>
  <c r="R51" i="765"/>
  <c r="D50" i="765"/>
  <c r="R49" i="765"/>
  <c r="D49" i="765"/>
  <c r="R48" i="765"/>
  <c r="D48" i="765"/>
  <c r="D46" i="765"/>
  <c r="D45" i="765"/>
  <c r="D44" i="765"/>
  <c r="R42" i="765"/>
  <c r="L6" i="765" s="1"/>
  <c r="D6" i="765" s="1"/>
  <c r="D42" i="765"/>
  <c r="R41" i="765"/>
  <c r="L7" i="765" s="1"/>
  <c r="D7" i="765" s="1"/>
  <c r="D41" i="765"/>
  <c r="R40" i="765"/>
  <c r="D40" i="765"/>
  <c r="R39" i="765"/>
  <c r="H39" i="765"/>
  <c r="D39" i="765"/>
  <c r="R38" i="765"/>
  <c r="H38" i="765"/>
  <c r="D38" i="765"/>
  <c r="R37" i="765"/>
  <c r="H37" i="765"/>
  <c r="D37" i="765"/>
  <c r="R36" i="765"/>
  <c r="L10" i="765" s="1"/>
  <c r="D10" i="765" s="1"/>
  <c r="H36" i="765"/>
  <c r="D36" i="765"/>
  <c r="R35" i="765"/>
  <c r="L19" i="765" s="1"/>
  <c r="D19" i="765" s="1"/>
  <c r="H35" i="765"/>
  <c r="D35" i="765"/>
  <c r="R34" i="765"/>
  <c r="H34" i="765"/>
  <c r="D34" i="765"/>
  <c r="R33" i="765"/>
  <c r="L23" i="765" s="1"/>
  <c r="D23" i="765" s="1"/>
  <c r="R32" i="765"/>
  <c r="R31" i="765"/>
  <c r="R30" i="765"/>
  <c r="R29" i="765"/>
  <c r="R28" i="765"/>
  <c r="L16" i="765" s="1"/>
  <c r="D16" i="765" s="1"/>
  <c r="D28" i="765"/>
  <c r="R27" i="765"/>
  <c r="D27" i="765"/>
  <c r="R26" i="765"/>
  <c r="L26" i="765"/>
  <c r="D26" i="765"/>
  <c r="R25" i="765"/>
  <c r="L25" i="765"/>
  <c r="D25" i="765"/>
  <c r="R24" i="765"/>
  <c r="D24" i="765"/>
  <c r="R23" i="765"/>
  <c r="R22" i="765"/>
  <c r="L22" i="765"/>
  <c r="D22" i="765"/>
  <c r="R21" i="765"/>
  <c r="R20" i="765"/>
  <c r="L20" i="765"/>
  <c r="D20" i="765"/>
  <c r="R19" i="765"/>
  <c r="R18" i="765"/>
  <c r="D18" i="765"/>
  <c r="R17" i="765"/>
  <c r="D17" i="765"/>
  <c r="R16" i="765"/>
  <c r="S15" i="765"/>
  <c r="R15" i="765"/>
  <c r="D15" i="765"/>
  <c r="S14" i="765"/>
  <c r="R14" i="765"/>
  <c r="D14" i="765"/>
  <c r="R13" i="765"/>
  <c r="D13" i="765"/>
  <c r="R12" i="765"/>
  <c r="L12" i="765"/>
  <c r="D12" i="765"/>
  <c r="R11" i="765"/>
  <c r="L11" i="765"/>
  <c r="D11" i="765"/>
  <c r="L9" i="765"/>
  <c r="D9" i="765" s="1"/>
  <c r="L8" i="765"/>
  <c r="D8" i="765" s="1"/>
  <c r="R6" i="765"/>
  <c r="R5" i="765"/>
  <c r="R4" i="765"/>
  <c r="R52" i="764"/>
  <c r="R51" i="764"/>
  <c r="D50" i="764"/>
  <c r="R49" i="764"/>
  <c r="D49" i="764"/>
  <c r="R48" i="764"/>
  <c r="D48" i="764"/>
  <c r="D46" i="764"/>
  <c r="D45" i="764"/>
  <c r="D44" i="764"/>
  <c r="R42" i="764"/>
  <c r="D42" i="764"/>
  <c r="R41" i="764"/>
  <c r="D41" i="764"/>
  <c r="R40" i="764"/>
  <c r="D40" i="764"/>
  <c r="R39" i="764"/>
  <c r="L20" i="764" s="1"/>
  <c r="D20" i="764" s="1"/>
  <c r="H39" i="764"/>
  <c r="D39" i="764"/>
  <c r="R38" i="764"/>
  <c r="H38" i="764"/>
  <c r="D38" i="764"/>
  <c r="R37" i="764"/>
  <c r="H37" i="764"/>
  <c r="D37" i="764"/>
  <c r="R36" i="764"/>
  <c r="L10" i="764" s="1"/>
  <c r="D10" i="764" s="1"/>
  <c r="H36" i="764"/>
  <c r="D36" i="764"/>
  <c r="R35" i="764"/>
  <c r="L19" i="764" s="1"/>
  <c r="D19" i="764" s="1"/>
  <c r="H35" i="764"/>
  <c r="D35" i="764"/>
  <c r="R34" i="764"/>
  <c r="H34" i="764"/>
  <c r="D34" i="764"/>
  <c r="R33" i="764"/>
  <c r="R32" i="764"/>
  <c r="R31" i="764"/>
  <c r="R30" i="764"/>
  <c r="R29" i="764"/>
  <c r="R28" i="764"/>
  <c r="L16" i="764" s="1"/>
  <c r="D16" i="764" s="1"/>
  <c r="D28" i="764"/>
  <c r="R27" i="764"/>
  <c r="D27" i="764"/>
  <c r="R26" i="764"/>
  <c r="L26" i="764"/>
  <c r="D26" i="764"/>
  <c r="R25" i="764"/>
  <c r="L25" i="764"/>
  <c r="D25" i="764" s="1"/>
  <c r="R24" i="764"/>
  <c r="L24" i="764"/>
  <c r="D24" i="764"/>
  <c r="R23" i="764"/>
  <c r="L23" i="764"/>
  <c r="D23" i="764"/>
  <c r="R22" i="764"/>
  <c r="L22" i="764"/>
  <c r="D22" i="764"/>
  <c r="R21" i="764"/>
  <c r="D21" i="764"/>
  <c r="R20" i="764"/>
  <c r="R19" i="764"/>
  <c r="R18" i="764"/>
  <c r="D18" i="764"/>
  <c r="R17" i="764"/>
  <c r="L17" i="764"/>
  <c r="D17" i="764"/>
  <c r="R16" i="764"/>
  <c r="R15" i="764"/>
  <c r="D15" i="764"/>
  <c r="R14" i="764"/>
  <c r="D14" i="764"/>
  <c r="R13" i="764"/>
  <c r="D13" i="764"/>
  <c r="R12" i="764"/>
  <c r="L12" i="764"/>
  <c r="D12" i="764"/>
  <c r="R11" i="764"/>
  <c r="L11" i="764"/>
  <c r="D11" i="764" s="1"/>
  <c r="L9" i="764"/>
  <c r="D9" i="764" s="1"/>
  <c r="L8" i="764"/>
  <c r="D8" i="764"/>
  <c r="L7" i="764"/>
  <c r="D7" i="764" s="1"/>
  <c r="R6" i="764"/>
  <c r="L6" i="764"/>
  <c r="D6" i="764"/>
  <c r="R5" i="764"/>
  <c r="R4" i="764"/>
  <c r="R52" i="763"/>
  <c r="R51" i="763"/>
  <c r="D50" i="763"/>
  <c r="R49" i="763"/>
  <c r="D49" i="763"/>
  <c r="R48" i="763"/>
  <c r="D48" i="763"/>
  <c r="D46" i="763"/>
  <c r="D45" i="763"/>
  <c r="P44" i="763"/>
  <c r="R44" i="763" s="1"/>
  <c r="D44" i="763"/>
  <c r="R42" i="763"/>
  <c r="D42" i="763"/>
  <c r="R41" i="763"/>
  <c r="D41" i="763"/>
  <c r="R40" i="763"/>
  <c r="L8" i="763" s="1"/>
  <c r="D8" i="763" s="1"/>
  <c r="D40" i="763"/>
  <c r="R39" i="763"/>
  <c r="L20" i="763" s="1"/>
  <c r="D20" i="763" s="1"/>
  <c r="H39" i="763"/>
  <c r="D39" i="763"/>
  <c r="R38" i="763"/>
  <c r="L9" i="763" s="1"/>
  <c r="D9" i="763" s="1"/>
  <c r="H38" i="763"/>
  <c r="D38" i="763"/>
  <c r="R37" i="763"/>
  <c r="H37" i="763"/>
  <c r="D37" i="763"/>
  <c r="R36" i="763"/>
  <c r="H36" i="763"/>
  <c r="D36" i="763"/>
  <c r="R35" i="763"/>
  <c r="H35" i="763"/>
  <c r="D35" i="763"/>
  <c r="R34" i="763"/>
  <c r="H34" i="763"/>
  <c r="D34" i="763"/>
  <c r="R33" i="763"/>
  <c r="R32" i="763"/>
  <c r="L11" i="763" s="1"/>
  <c r="D11" i="763" s="1"/>
  <c r="R31" i="763"/>
  <c r="R30" i="763"/>
  <c r="R29" i="763"/>
  <c r="R28" i="763"/>
  <c r="D28" i="763"/>
  <c r="R27" i="763"/>
  <c r="L27" i="763"/>
  <c r="D27" i="763"/>
  <c r="R26" i="763"/>
  <c r="L26" i="763"/>
  <c r="D26" i="763"/>
  <c r="R25" i="763"/>
  <c r="L25" i="763"/>
  <c r="D25" i="763"/>
  <c r="R24" i="763"/>
  <c r="L24" i="763"/>
  <c r="D24" i="763" s="1"/>
  <c r="R23" i="763"/>
  <c r="L23" i="763"/>
  <c r="D23" i="763" s="1"/>
  <c r="R22" i="763"/>
  <c r="D22" i="763"/>
  <c r="R21" i="763"/>
  <c r="R20" i="763"/>
  <c r="R19" i="763"/>
  <c r="D19" i="763"/>
  <c r="R18" i="763"/>
  <c r="D18" i="763"/>
  <c r="R17" i="763"/>
  <c r="D17" i="763"/>
  <c r="R16" i="763"/>
  <c r="L16" i="763"/>
  <c r="D16" i="763" s="1"/>
  <c r="R15" i="763"/>
  <c r="D15" i="763"/>
  <c r="R14" i="763"/>
  <c r="D14" i="763"/>
  <c r="R13" i="763"/>
  <c r="D13" i="763"/>
  <c r="R12" i="763"/>
  <c r="L12" i="763"/>
  <c r="D12" i="763"/>
  <c r="R11" i="763"/>
  <c r="L10" i="763"/>
  <c r="D10" i="763"/>
  <c r="L7" i="763"/>
  <c r="D7" i="763"/>
  <c r="R6" i="763"/>
  <c r="L6" i="763"/>
  <c r="D6" i="763" s="1"/>
  <c r="R5" i="763"/>
  <c r="R4" i="763"/>
  <c r="G49" i="773" l="1"/>
  <c r="G49" i="772"/>
  <c r="G49" i="771"/>
  <c r="D54" i="773"/>
  <c r="H14" i="773" s="1"/>
  <c r="D54" i="772"/>
  <c r="H14" i="772" s="1"/>
  <c r="D54" i="771"/>
  <c r="H14" i="771" s="1"/>
  <c r="G49" i="769"/>
  <c r="G49" i="768"/>
  <c r="G49" i="767"/>
  <c r="D54" i="768"/>
  <c r="H14" i="768" s="1"/>
  <c r="G49" i="765"/>
  <c r="G49" i="764"/>
  <c r="G49" i="763"/>
  <c r="D54" i="765"/>
  <c r="H14" i="765" s="1"/>
  <c r="D54" i="764"/>
  <c r="H14" i="764" s="1"/>
  <c r="D54" i="763"/>
  <c r="H14" i="763" s="1"/>
  <c r="D29" i="773"/>
  <c r="H13" i="773" s="1"/>
  <c r="D29" i="772"/>
  <c r="H13" i="772" s="1"/>
  <c r="D29" i="771"/>
  <c r="H13" i="771" s="1"/>
  <c r="D29" i="769"/>
  <c r="H13" i="769" s="1"/>
  <c r="H15" i="769" s="1"/>
  <c r="H29" i="769" s="1"/>
  <c r="D29" i="768"/>
  <c r="H13" i="768" s="1"/>
  <c r="D29" i="767"/>
  <c r="H13" i="767" s="1"/>
  <c r="H15" i="767" s="1"/>
  <c r="H29" i="767" s="1"/>
  <c r="D29" i="765"/>
  <c r="H13" i="765" s="1"/>
  <c r="D29" i="764"/>
  <c r="H13" i="764" s="1"/>
  <c r="D29" i="763"/>
  <c r="H13" i="763" s="1"/>
  <c r="H16" i="757"/>
  <c r="L20" i="757"/>
  <c r="C21" i="757"/>
  <c r="H16" i="756"/>
  <c r="C21" i="756"/>
  <c r="C21" i="755"/>
  <c r="R52" i="761"/>
  <c r="R51" i="761"/>
  <c r="D50" i="761"/>
  <c r="R49" i="761"/>
  <c r="D49" i="761"/>
  <c r="R48" i="761"/>
  <c r="D48" i="761"/>
  <c r="D46" i="761"/>
  <c r="D45" i="761"/>
  <c r="D44" i="761"/>
  <c r="R42" i="761"/>
  <c r="L6" i="761" s="1"/>
  <c r="D6" i="761" s="1"/>
  <c r="D42" i="761"/>
  <c r="R41" i="761"/>
  <c r="L7" i="761" s="1"/>
  <c r="D7" i="761" s="1"/>
  <c r="D41" i="761"/>
  <c r="R40" i="761"/>
  <c r="D40" i="761"/>
  <c r="R39" i="761"/>
  <c r="H39" i="761"/>
  <c r="D39" i="761"/>
  <c r="R38" i="761"/>
  <c r="H38" i="761"/>
  <c r="D38" i="761"/>
  <c r="R37" i="761"/>
  <c r="H37" i="761"/>
  <c r="D37" i="761"/>
  <c r="R36" i="761"/>
  <c r="H36" i="761"/>
  <c r="D36" i="761"/>
  <c r="R35" i="761"/>
  <c r="L19" i="761" s="1"/>
  <c r="D19" i="761" s="1"/>
  <c r="H35" i="761"/>
  <c r="D35" i="761"/>
  <c r="R34" i="761"/>
  <c r="H34" i="761"/>
  <c r="D34" i="761"/>
  <c r="R33" i="761"/>
  <c r="R32" i="761"/>
  <c r="R31" i="761"/>
  <c r="R30" i="761"/>
  <c r="R29" i="761"/>
  <c r="R28" i="761"/>
  <c r="D28" i="761"/>
  <c r="R27" i="761"/>
  <c r="D27" i="761"/>
  <c r="R26" i="761"/>
  <c r="L26" i="761"/>
  <c r="D26" i="761"/>
  <c r="R25" i="761"/>
  <c r="L25" i="761"/>
  <c r="D25" i="761"/>
  <c r="R24" i="761"/>
  <c r="D24" i="761"/>
  <c r="R23" i="761"/>
  <c r="L23" i="761"/>
  <c r="D23" i="761"/>
  <c r="R22" i="761"/>
  <c r="L22" i="761"/>
  <c r="D22" i="761" s="1"/>
  <c r="R21" i="761"/>
  <c r="D21" i="761"/>
  <c r="R20" i="761"/>
  <c r="L20" i="761"/>
  <c r="D20" i="761"/>
  <c r="R19" i="761"/>
  <c r="R18" i="761"/>
  <c r="D18" i="761"/>
  <c r="R17" i="761"/>
  <c r="D17" i="761"/>
  <c r="R16" i="761"/>
  <c r="L16" i="761"/>
  <c r="D16" i="761"/>
  <c r="S15" i="761"/>
  <c r="R15" i="761"/>
  <c r="D15" i="761"/>
  <c r="S14" i="761"/>
  <c r="R14" i="761"/>
  <c r="D14" i="761"/>
  <c r="R13" i="761"/>
  <c r="D13" i="761"/>
  <c r="R12" i="761"/>
  <c r="L12" i="761"/>
  <c r="D12" i="761"/>
  <c r="R11" i="761"/>
  <c r="L11" i="761"/>
  <c r="D11" i="761" s="1"/>
  <c r="L10" i="761"/>
  <c r="D10" i="761"/>
  <c r="L9" i="761"/>
  <c r="D9" i="761" s="1"/>
  <c r="L8" i="761"/>
  <c r="D8" i="761"/>
  <c r="R6" i="761"/>
  <c r="R5" i="761"/>
  <c r="R4" i="761"/>
  <c r="R52" i="760"/>
  <c r="R51" i="760"/>
  <c r="D50" i="760"/>
  <c r="R49" i="760"/>
  <c r="D49" i="760"/>
  <c r="R48" i="760"/>
  <c r="D48" i="760"/>
  <c r="D46" i="760"/>
  <c r="D45" i="760"/>
  <c r="D44" i="760"/>
  <c r="R42" i="760"/>
  <c r="D42" i="760"/>
  <c r="R41" i="760"/>
  <c r="L7" i="760" s="1"/>
  <c r="D7" i="760" s="1"/>
  <c r="D41" i="760"/>
  <c r="R40" i="760"/>
  <c r="D40" i="760"/>
  <c r="R39" i="760"/>
  <c r="L20" i="760" s="1"/>
  <c r="D20" i="760" s="1"/>
  <c r="H39" i="760"/>
  <c r="D39" i="760"/>
  <c r="R38" i="760"/>
  <c r="H38" i="760"/>
  <c r="D38" i="760"/>
  <c r="R37" i="760"/>
  <c r="H37" i="760"/>
  <c r="D37" i="760"/>
  <c r="R36" i="760"/>
  <c r="H36" i="760"/>
  <c r="D36" i="760"/>
  <c r="R35" i="760"/>
  <c r="L19" i="760" s="1"/>
  <c r="D19" i="760" s="1"/>
  <c r="H35" i="760"/>
  <c r="D35" i="760"/>
  <c r="R34" i="760"/>
  <c r="L12" i="760" s="1"/>
  <c r="D12" i="760" s="1"/>
  <c r="H34" i="760"/>
  <c r="D34" i="760"/>
  <c r="R33" i="760"/>
  <c r="R32" i="760"/>
  <c r="R31" i="760"/>
  <c r="R30" i="760"/>
  <c r="R29" i="760"/>
  <c r="R28" i="760"/>
  <c r="L16" i="760" s="1"/>
  <c r="D16" i="760" s="1"/>
  <c r="D28" i="760"/>
  <c r="R27" i="760"/>
  <c r="D27" i="760"/>
  <c r="R26" i="760"/>
  <c r="L26" i="760"/>
  <c r="D26" i="760"/>
  <c r="R25" i="760"/>
  <c r="L25" i="760"/>
  <c r="D25" i="760" s="1"/>
  <c r="R24" i="760"/>
  <c r="L24" i="760"/>
  <c r="D24" i="760"/>
  <c r="R23" i="760"/>
  <c r="L23" i="760"/>
  <c r="D23" i="760" s="1"/>
  <c r="R22" i="760"/>
  <c r="L22" i="760"/>
  <c r="D22" i="760"/>
  <c r="R21" i="760"/>
  <c r="L17" i="760" s="1"/>
  <c r="D17" i="760" s="1"/>
  <c r="D21" i="760"/>
  <c r="R20" i="760"/>
  <c r="R19" i="760"/>
  <c r="R18" i="760"/>
  <c r="D18" i="760"/>
  <c r="R17" i="760"/>
  <c r="R16" i="760"/>
  <c r="R15" i="760"/>
  <c r="D15" i="760"/>
  <c r="R14" i="760"/>
  <c r="D14" i="760"/>
  <c r="R13" i="760"/>
  <c r="D13" i="760"/>
  <c r="R12" i="760"/>
  <c r="R11" i="760"/>
  <c r="L11" i="760"/>
  <c r="D11" i="760" s="1"/>
  <c r="L10" i="760"/>
  <c r="D10" i="760"/>
  <c r="L9" i="760"/>
  <c r="D9" i="760" s="1"/>
  <c r="L8" i="760"/>
  <c r="D8" i="760"/>
  <c r="R6" i="760"/>
  <c r="L6" i="760"/>
  <c r="D6" i="760" s="1"/>
  <c r="R5" i="760"/>
  <c r="R4" i="760"/>
  <c r="R52" i="759"/>
  <c r="R51" i="759"/>
  <c r="D50" i="759"/>
  <c r="R49" i="759"/>
  <c r="D49" i="759"/>
  <c r="R48" i="759"/>
  <c r="D48" i="759"/>
  <c r="D46" i="759"/>
  <c r="D45" i="759"/>
  <c r="P44" i="759"/>
  <c r="R44" i="759" s="1"/>
  <c r="D44" i="759"/>
  <c r="R42" i="759"/>
  <c r="L6" i="759" s="1"/>
  <c r="D6" i="759" s="1"/>
  <c r="D42" i="759"/>
  <c r="R41" i="759"/>
  <c r="D41" i="759"/>
  <c r="R40" i="759"/>
  <c r="L8" i="759" s="1"/>
  <c r="D8" i="759" s="1"/>
  <c r="D40" i="759"/>
  <c r="R39" i="759"/>
  <c r="L20" i="759" s="1"/>
  <c r="D20" i="759" s="1"/>
  <c r="H39" i="759"/>
  <c r="D39" i="759"/>
  <c r="R38" i="759"/>
  <c r="H38" i="759"/>
  <c r="D38" i="759"/>
  <c r="R37" i="759"/>
  <c r="H37" i="759"/>
  <c r="D37" i="759"/>
  <c r="R36" i="759"/>
  <c r="H36" i="759"/>
  <c r="D36" i="759"/>
  <c r="R35" i="759"/>
  <c r="H35" i="759"/>
  <c r="D35" i="759"/>
  <c r="R34" i="759"/>
  <c r="L12" i="759" s="1"/>
  <c r="D12" i="759" s="1"/>
  <c r="H34" i="759"/>
  <c r="D34" i="759"/>
  <c r="R33" i="759"/>
  <c r="R32" i="759"/>
  <c r="R31" i="759"/>
  <c r="R30" i="759"/>
  <c r="R29" i="759"/>
  <c r="R28" i="759"/>
  <c r="D28" i="759"/>
  <c r="R27" i="759"/>
  <c r="L27" i="759"/>
  <c r="D27" i="759" s="1"/>
  <c r="R26" i="759"/>
  <c r="L26" i="759"/>
  <c r="D26" i="759"/>
  <c r="R25" i="759"/>
  <c r="L25" i="759"/>
  <c r="D25" i="759" s="1"/>
  <c r="R24" i="759"/>
  <c r="L24" i="759"/>
  <c r="D24" i="759"/>
  <c r="R23" i="759"/>
  <c r="L23" i="759"/>
  <c r="D23" i="759" s="1"/>
  <c r="R22" i="759"/>
  <c r="D22" i="759"/>
  <c r="R21" i="759"/>
  <c r="D21" i="759"/>
  <c r="R20" i="759"/>
  <c r="R19" i="759"/>
  <c r="D19" i="759"/>
  <c r="R18" i="759"/>
  <c r="D18" i="759"/>
  <c r="R17" i="759"/>
  <c r="D17" i="759"/>
  <c r="R16" i="759"/>
  <c r="L16" i="759"/>
  <c r="D16" i="759" s="1"/>
  <c r="R15" i="759"/>
  <c r="D15" i="759"/>
  <c r="R14" i="759"/>
  <c r="D14" i="759"/>
  <c r="R13" i="759"/>
  <c r="D13" i="759"/>
  <c r="R12" i="759"/>
  <c r="R11" i="759"/>
  <c r="L11" i="759"/>
  <c r="D11" i="759"/>
  <c r="L10" i="759"/>
  <c r="D10" i="759"/>
  <c r="L9" i="759"/>
  <c r="D9" i="759"/>
  <c r="L7" i="759"/>
  <c r="D7" i="759"/>
  <c r="R6" i="759"/>
  <c r="R5" i="759"/>
  <c r="R4" i="759"/>
  <c r="H15" i="773" l="1"/>
  <c r="H29" i="773" s="1"/>
  <c r="G51" i="773" s="1"/>
  <c r="H15" i="772"/>
  <c r="H29" i="772" s="1"/>
  <c r="G51" i="772" s="1"/>
  <c r="H15" i="771"/>
  <c r="H29" i="771" s="1"/>
  <c r="G51" i="771" s="1"/>
  <c r="G51" i="769"/>
  <c r="G51" i="767"/>
  <c r="H15" i="768"/>
  <c r="H29" i="768" s="1"/>
  <c r="G51" i="768" s="1"/>
  <c r="H15" i="765"/>
  <c r="H29" i="765" s="1"/>
  <c r="G51" i="765" s="1"/>
  <c r="H15" i="764"/>
  <c r="H29" i="764" s="1"/>
  <c r="G51" i="764" s="1"/>
  <c r="H15" i="763"/>
  <c r="H29" i="763" s="1"/>
  <c r="G51" i="763" s="1"/>
  <c r="G49" i="761"/>
  <c r="G49" i="760"/>
  <c r="G49" i="759"/>
  <c r="D54" i="761"/>
  <c r="H14" i="761" s="1"/>
  <c r="D54" i="760"/>
  <c r="H14" i="760" s="1"/>
  <c r="D54" i="759"/>
  <c r="H14" i="759" s="1"/>
  <c r="D29" i="761"/>
  <c r="H13" i="761" s="1"/>
  <c r="D29" i="760"/>
  <c r="H13" i="760" s="1"/>
  <c r="D29" i="759"/>
  <c r="H13" i="759" s="1"/>
  <c r="H16" i="753"/>
  <c r="H16" i="752"/>
  <c r="H16" i="751"/>
  <c r="C12" i="753"/>
  <c r="C21" i="753"/>
  <c r="C12" i="751"/>
  <c r="H15" i="761" l="1"/>
  <c r="H29" i="761" s="1"/>
  <c r="G51" i="761" s="1"/>
  <c r="H15" i="760"/>
  <c r="H29" i="760" s="1"/>
  <c r="G51" i="760" s="1"/>
  <c r="H15" i="759"/>
  <c r="H29" i="759" s="1"/>
  <c r="G51" i="759" s="1"/>
  <c r="R52" i="757"/>
  <c r="R51" i="757"/>
  <c r="D50" i="757"/>
  <c r="R49" i="757"/>
  <c r="D49" i="757"/>
  <c r="R48" i="757"/>
  <c r="D48" i="757"/>
  <c r="D46" i="757"/>
  <c r="D45" i="757"/>
  <c r="D44" i="757"/>
  <c r="R42" i="757"/>
  <c r="L6" i="757" s="1"/>
  <c r="D6" i="757" s="1"/>
  <c r="D42" i="757"/>
  <c r="R41" i="757"/>
  <c r="D41" i="757"/>
  <c r="R40" i="757"/>
  <c r="D40" i="757"/>
  <c r="R39" i="757"/>
  <c r="H39" i="757"/>
  <c r="D39" i="757"/>
  <c r="R38" i="757"/>
  <c r="L9" i="757" s="1"/>
  <c r="D9" i="757" s="1"/>
  <c r="H38" i="757"/>
  <c r="D38" i="757"/>
  <c r="R37" i="757"/>
  <c r="H37" i="757"/>
  <c r="D37" i="757"/>
  <c r="R36" i="757"/>
  <c r="L10" i="757" s="1"/>
  <c r="D10" i="757" s="1"/>
  <c r="H36" i="757"/>
  <c r="D36" i="757"/>
  <c r="R35" i="757"/>
  <c r="H35" i="757"/>
  <c r="D35" i="757"/>
  <c r="R34" i="757"/>
  <c r="L12" i="757" s="1"/>
  <c r="D12" i="757" s="1"/>
  <c r="H34" i="757"/>
  <c r="D34" i="757"/>
  <c r="R33" i="757"/>
  <c r="R32" i="757"/>
  <c r="L11" i="757" s="1"/>
  <c r="D11" i="757" s="1"/>
  <c r="R31" i="757"/>
  <c r="R30" i="757"/>
  <c r="R29" i="757"/>
  <c r="R28" i="757"/>
  <c r="L16" i="757" s="1"/>
  <c r="D16" i="757" s="1"/>
  <c r="D28" i="757"/>
  <c r="R27" i="757"/>
  <c r="D27" i="757"/>
  <c r="R26" i="757"/>
  <c r="L26" i="757"/>
  <c r="D26" i="757"/>
  <c r="R25" i="757"/>
  <c r="L25" i="757"/>
  <c r="D25" i="757"/>
  <c r="R24" i="757"/>
  <c r="D24" i="757"/>
  <c r="R23" i="757"/>
  <c r="L23" i="757"/>
  <c r="D23" i="757"/>
  <c r="R22" i="757"/>
  <c r="L22" i="757"/>
  <c r="D22" i="757"/>
  <c r="R21" i="757"/>
  <c r="D21" i="757"/>
  <c r="R20" i="757"/>
  <c r="D20" i="757"/>
  <c r="R19" i="757"/>
  <c r="L19" i="757"/>
  <c r="D19" i="757"/>
  <c r="R18" i="757"/>
  <c r="D18" i="757"/>
  <c r="R17" i="757"/>
  <c r="D17" i="757"/>
  <c r="R16" i="757"/>
  <c r="S15" i="757"/>
  <c r="R15" i="757"/>
  <c r="D15" i="757"/>
  <c r="S14" i="757"/>
  <c r="R14" i="757"/>
  <c r="D14" i="757"/>
  <c r="R13" i="757"/>
  <c r="D13" i="757"/>
  <c r="R12" i="757"/>
  <c r="R11" i="757"/>
  <c r="L8" i="757"/>
  <c r="D8" i="757" s="1"/>
  <c r="L7" i="757"/>
  <c r="D7" i="757"/>
  <c r="R6" i="757"/>
  <c r="R5" i="757"/>
  <c r="R4" i="757"/>
  <c r="R52" i="756"/>
  <c r="R51" i="756"/>
  <c r="D50" i="756"/>
  <c r="R49" i="756"/>
  <c r="D49" i="756"/>
  <c r="R48" i="756"/>
  <c r="D48" i="756"/>
  <c r="D46" i="756"/>
  <c r="D45" i="756"/>
  <c r="D44" i="756"/>
  <c r="R42" i="756"/>
  <c r="L6" i="756" s="1"/>
  <c r="D6" i="756" s="1"/>
  <c r="D42" i="756"/>
  <c r="R41" i="756"/>
  <c r="L7" i="756" s="1"/>
  <c r="D7" i="756" s="1"/>
  <c r="D41" i="756"/>
  <c r="R40" i="756"/>
  <c r="D40" i="756"/>
  <c r="R39" i="756"/>
  <c r="H39" i="756"/>
  <c r="D39" i="756"/>
  <c r="R38" i="756"/>
  <c r="L9" i="756" s="1"/>
  <c r="D9" i="756" s="1"/>
  <c r="H38" i="756"/>
  <c r="D38" i="756"/>
  <c r="R37" i="756"/>
  <c r="H37" i="756"/>
  <c r="D37" i="756"/>
  <c r="R36" i="756"/>
  <c r="L10" i="756" s="1"/>
  <c r="D10" i="756" s="1"/>
  <c r="H36" i="756"/>
  <c r="D36" i="756"/>
  <c r="R35" i="756"/>
  <c r="L19" i="756" s="1"/>
  <c r="D19" i="756" s="1"/>
  <c r="H35" i="756"/>
  <c r="D35" i="756"/>
  <c r="R34" i="756"/>
  <c r="L12" i="756" s="1"/>
  <c r="D12" i="756" s="1"/>
  <c r="H34" i="756"/>
  <c r="D34" i="756"/>
  <c r="R33" i="756"/>
  <c r="R32" i="756"/>
  <c r="L11" i="756" s="1"/>
  <c r="D11" i="756" s="1"/>
  <c r="R31" i="756"/>
  <c r="R30" i="756"/>
  <c r="R29" i="756"/>
  <c r="R28" i="756"/>
  <c r="L16" i="756" s="1"/>
  <c r="D16" i="756" s="1"/>
  <c r="D28" i="756"/>
  <c r="R27" i="756"/>
  <c r="D27" i="756"/>
  <c r="R26" i="756"/>
  <c r="L26" i="756"/>
  <c r="D26" i="756"/>
  <c r="R25" i="756"/>
  <c r="L25" i="756"/>
  <c r="D25" i="756" s="1"/>
  <c r="R24" i="756"/>
  <c r="L24" i="756"/>
  <c r="D24" i="756"/>
  <c r="R23" i="756"/>
  <c r="L23" i="756"/>
  <c r="D23" i="756" s="1"/>
  <c r="R22" i="756"/>
  <c r="L22" i="756"/>
  <c r="D22" i="756"/>
  <c r="R21" i="756"/>
  <c r="D21" i="756"/>
  <c r="R20" i="756"/>
  <c r="L20" i="756"/>
  <c r="D20" i="756" s="1"/>
  <c r="R19" i="756"/>
  <c r="R18" i="756"/>
  <c r="D18" i="756"/>
  <c r="R17" i="756"/>
  <c r="L17" i="756"/>
  <c r="D17" i="756" s="1"/>
  <c r="R16" i="756"/>
  <c r="R15" i="756"/>
  <c r="D15" i="756"/>
  <c r="R14" i="756"/>
  <c r="D14" i="756"/>
  <c r="R13" i="756"/>
  <c r="D13" i="756"/>
  <c r="R12" i="756"/>
  <c r="R11" i="756"/>
  <c r="L8" i="756"/>
  <c r="D8" i="756" s="1"/>
  <c r="R6" i="756"/>
  <c r="R5" i="756"/>
  <c r="R4" i="756"/>
  <c r="R52" i="755"/>
  <c r="R51" i="755"/>
  <c r="D50" i="755"/>
  <c r="R49" i="755"/>
  <c r="D49" i="755"/>
  <c r="R48" i="755"/>
  <c r="D48" i="755"/>
  <c r="D46" i="755"/>
  <c r="D45" i="755"/>
  <c r="R44" i="755"/>
  <c r="P44" i="755"/>
  <c r="D44" i="755"/>
  <c r="R42" i="755"/>
  <c r="L6" i="755" s="1"/>
  <c r="D6" i="755" s="1"/>
  <c r="D42" i="755"/>
  <c r="R41" i="755"/>
  <c r="D41" i="755"/>
  <c r="R40" i="755"/>
  <c r="L8" i="755" s="1"/>
  <c r="D8" i="755" s="1"/>
  <c r="D40" i="755"/>
  <c r="R39" i="755"/>
  <c r="H39" i="755"/>
  <c r="D39" i="755"/>
  <c r="R38" i="755"/>
  <c r="H38" i="755"/>
  <c r="D38" i="755"/>
  <c r="R37" i="755"/>
  <c r="H37" i="755"/>
  <c r="D37" i="755"/>
  <c r="R36" i="755"/>
  <c r="H36" i="755"/>
  <c r="D36" i="755"/>
  <c r="R35" i="755"/>
  <c r="H35" i="755"/>
  <c r="D35" i="755"/>
  <c r="R34" i="755"/>
  <c r="L12" i="755" s="1"/>
  <c r="D12" i="755" s="1"/>
  <c r="H34" i="755"/>
  <c r="D34" i="755"/>
  <c r="R33" i="755"/>
  <c r="R32" i="755"/>
  <c r="R31" i="755"/>
  <c r="R30" i="755"/>
  <c r="R29" i="755"/>
  <c r="R28" i="755"/>
  <c r="L16" i="755" s="1"/>
  <c r="D16" i="755" s="1"/>
  <c r="D28" i="755"/>
  <c r="R27" i="755"/>
  <c r="L27" i="755"/>
  <c r="D27" i="755"/>
  <c r="R26" i="755"/>
  <c r="L26" i="755"/>
  <c r="D26" i="755" s="1"/>
  <c r="R25" i="755"/>
  <c r="L25" i="755"/>
  <c r="D25" i="755" s="1"/>
  <c r="R24" i="755"/>
  <c r="L24" i="755"/>
  <c r="D24" i="755"/>
  <c r="R23" i="755"/>
  <c r="L23" i="755"/>
  <c r="D23" i="755"/>
  <c r="R22" i="755"/>
  <c r="D22" i="755"/>
  <c r="R21" i="755"/>
  <c r="D21" i="755"/>
  <c r="R20" i="755"/>
  <c r="L20" i="755"/>
  <c r="D20" i="755" s="1"/>
  <c r="R19" i="755"/>
  <c r="D19" i="755"/>
  <c r="R18" i="755"/>
  <c r="D18" i="755"/>
  <c r="R17" i="755"/>
  <c r="D17" i="755"/>
  <c r="R16" i="755"/>
  <c r="R15" i="755"/>
  <c r="D15" i="755"/>
  <c r="R14" i="755"/>
  <c r="D14" i="755"/>
  <c r="R13" i="755"/>
  <c r="D13" i="755"/>
  <c r="R12" i="755"/>
  <c r="R11" i="755"/>
  <c r="L11" i="755"/>
  <c r="D11" i="755" s="1"/>
  <c r="L10" i="755"/>
  <c r="D10" i="755"/>
  <c r="L9" i="755"/>
  <c r="D9" i="755"/>
  <c r="L7" i="755"/>
  <c r="D7" i="755" s="1"/>
  <c r="R6" i="755"/>
  <c r="R5" i="755"/>
  <c r="R4" i="755"/>
  <c r="G49" i="757" l="1"/>
  <c r="G49" i="755"/>
  <c r="D54" i="757"/>
  <c r="H14" i="757" s="1"/>
  <c r="G49" i="756"/>
  <c r="D54" i="756"/>
  <c r="H14" i="756" s="1"/>
  <c r="D54" i="755"/>
  <c r="H14" i="755" s="1"/>
  <c r="D29" i="757"/>
  <c r="H13" i="757" s="1"/>
  <c r="D29" i="756"/>
  <c r="H13" i="756" s="1"/>
  <c r="D29" i="755"/>
  <c r="H13" i="755" s="1"/>
  <c r="H16" i="749"/>
  <c r="H16" i="748"/>
  <c r="H16" i="747"/>
  <c r="L25" i="747"/>
  <c r="C21" i="747"/>
  <c r="H15" i="757" l="1"/>
  <c r="H29" i="757" s="1"/>
  <c r="G51" i="757" s="1"/>
  <c r="H15" i="756"/>
  <c r="H29" i="756" s="1"/>
  <c r="G51" i="756" s="1"/>
  <c r="H15" i="755"/>
  <c r="H29" i="755" s="1"/>
  <c r="G51" i="755" s="1"/>
  <c r="R52" i="753"/>
  <c r="R51" i="753"/>
  <c r="D50" i="753"/>
  <c r="R49" i="753"/>
  <c r="D49" i="753"/>
  <c r="R48" i="753"/>
  <c r="D48" i="753"/>
  <c r="D46" i="753"/>
  <c r="D45" i="753"/>
  <c r="D44" i="753"/>
  <c r="R42" i="753"/>
  <c r="L6" i="753" s="1"/>
  <c r="D6" i="753" s="1"/>
  <c r="D42" i="753"/>
  <c r="R41" i="753"/>
  <c r="D41" i="753"/>
  <c r="R40" i="753"/>
  <c r="D40" i="753"/>
  <c r="R39" i="753"/>
  <c r="H39" i="753"/>
  <c r="D39" i="753"/>
  <c r="R38" i="753"/>
  <c r="H38" i="753"/>
  <c r="D38" i="753"/>
  <c r="R37" i="753"/>
  <c r="H37" i="753"/>
  <c r="D37" i="753"/>
  <c r="R36" i="753"/>
  <c r="L10" i="753" s="1"/>
  <c r="D10" i="753" s="1"/>
  <c r="H36" i="753"/>
  <c r="D36" i="753"/>
  <c r="R35" i="753"/>
  <c r="H35" i="753"/>
  <c r="D35" i="753"/>
  <c r="R34" i="753"/>
  <c r="L12" i="753" s="1"/>
  <c r="D12" i="753" s="1"/>
  <c r="H34" i="753"/>
  <c r="D34" i="753"/>
  <c r="R33" i="753"/>
  <c r="R32" i="753"/>
  <c r="R31" i="753"/>
  <c r="R30" i="753"/>
  <c r="R29" i="753"/>
  <c r="R28" i="753"/>
  <c r="L16" i="753" s="1"/>
  <c r="D16" i="753" s="1"/>
  <c r="D28" i="753"/>
  <c r="R27" i="753"/>
  <c r="D27" i="753"/>
  <c r="R26" i="753"/>
  <c r="L26" i="753"/>
  <c r="D26" i="753"/>
  <c r="R25" i="753"/>
  <c r="L25" i="753"/>
  <c r="D25" i="753" s="1"/>
  <c r="R24" i="753"/>
  <c r="D24" i="753"/>
  <c r="R23" i="753"/>
  <c r="L23" i="753"/>
  <c r="D23" i="753"/>
  <c r="R22" i="753"/>
  <c r="L22" i="753"/>
  <c r="D22" i="753"/>
  <c r="R21" i="753"/>
  <c r="D21" i="753"/>
  <c r="R20" i="753"/>
  <c r="L20" i="753"/>
  <c r="D20" i="753"/>
  <c r="R19" i="753"/>
  <c r="L19" i="753"/>
  <c r="D19" i="753" s="1"/>
  <c r="R18" i="753"/>
  <c r="D18" i="753"/>
  <c r="R17" i="753"/>
  <c r="D17" i="753"/>
  <c r="R16" i="753"/>
  <c r="S15" i="753"/>
  <c r="R15" i="753"/>
  <c r="D15" i="753"/>
  <c r="S14" i="753"/>
  <c r="R14" i="753"/>
  <c r="D14" i="753"/>
  <c r="R13" i="753"/>
  <c r="D13" i="753"/>
  <c r="R12" i="753"/>
  <c r="R11" i="753"/>
  <c r="L11" i="753"/>
  <c r="D11" i="753"/>
  <c r="L9" i="753"/>
  <c r="D9" i="753"/>
  <c r="L8" i="753"/>
  <c r="D8" i="753"/>
  <c r="L7" i="753"/>
  <c r="D7" i="753" s="1"/>
  <c r="R6" i="753"/>
  <c r="R5" i="753"/>
  <c r="R4" i="753"/>
  <c r="R52" i="752"/>
  <c r="R51" i="752"/>
  <c r="D50" i="752"/>
  <c r="R49" i="752"/>
  <c r="D49" i="752"/>
  <c r="R48" i="752"/>
  <c r="D48" i="752"/>
  <c r="D46" i="752"/>
  <c r="D45" i="752"/>
  <c r="D44" i="752"/>
  <c r="R42" i="752"/>
  <c r="D42" i="752"/>
  <c r="R41" i="752"/>
  <c r="D41" i="752"/>
  <c r="R40" i="752"/>
  <c r="D40" i="752"/>
  <c r="R39" i="752"/>
  <c r="L20" i="752" s="1"/>
  <c r="D20" i="752" s="1"/>
  <c r="H39" i="752"/>
  <c r="D39" i="752"/>
  <c r="R38" i="752"/>
  <c r="H38" i="752"/>
  <c r="D38" i="752"/>
  <c r="R37" i="752"/>
  <c r="H37" i="752"/>
  <c r="D37" i="752"/>
  <c r="R36" i="752"/>
  <c r="L10" i="752" s="1"/>
  <c r="D10" i="752" s="1"/>
  <c r="H36" i="752"/>
  <c r="D36" i="752"/>
  <c r="R35" i="752"/>
  <c r="L19" i="752" s="1"/>
  <c r="D19" i="752" s="1"/>
  <c r="H35" i="752"/>
  <c r="D35" i="752"/>
  <c r="R34" i="752"/>
  <c r="L12" i="752" s="1"/>
  <c r="D12" i="752" s="1"/>
  <c r="H34" i="752"/>
  <c r="D34" i="752"/>
  <c r="R33" i="752"/>
  <c r="L23" i="752" s="1"/>
  <c r="D23" i="752" s="1"/>
  <c r="R32" i="752"/>
  <c r="R31" i="752"/>
  <c r="R30" i="752"/>
  <c r="R29" i="752"/>
  <c r="R28" i="752"/>
  <c r="L16" i="752" s="1"/>
  <c r="D16" i="752" s="1"/>
  <c r="D28" i="752"/>
  <c r="R27" i="752"/>
  <c r="D27" i="752"/>
  <c r="R26" i="752"/>
  <c r="L26" i="752"/>
  <c r="D26" i="752"/>
  <c r="R25" i="752"/>
  <c r="L25" i="752"/>
  <c r="D25" i="752" s="1"/>
  <c r="R24" i="752"/>
  <c r="L24" i="752"/>
  <c r="D24" i="752" s="1"/>
  <c r="R23" i="752"/>
  <c r="R22" i="752"/>
  <c r="L22" i="752"/>
  <c r="D22" i="752"/>
  <c r="R21" i="752"/>
  <c r="L17" i="752" s="1"/>
  <c r="D17" i="752" s="1"/>
  <c r="D21" i="752"/>
  <c r="R20" i="752"/>
  <c r="R19" i="752"/>
  <c r="R18" i="752"/>
  <c r="D18" i="752"/>
  <c r="R17" i="752"/>
  <c r="R16" i="752"/>
  <c r="R15" i="752"/>
  <c r="D15" i="752"/>
  <c r="R14" i="752"/>
  <c r="D14" i="752"/>
  <c r="R13" i="752"/>
  <c r="D13" i="752"/>
  <c r="R12" i="752"/>
  <c r="R11" i="752"/>
  <c r="L11" i="752"/>
  <c r="D11" i="752" s="1"/>
  <c r="L9" i="752"/>
  <c r="D9" i="752"/>
  <c r="L8" i="752"/>
  <c r="D8" i="752"/>
  <c r="L7" i="752"/>
  <c r="D7" i="752" s="1"/>
  <c r="R6" i="752"/>
  <c r="L6" i="752"/>
  <c r="D6" i="752" s="1"/>
  <c r="R5" i="752"/>
  <c r="R4" i="752"/>
  <c r="R52" i="751"/>
  <c r="R51" i="751"/>
  <c r="D50" i="751"/>
  <c r="R49" i="751"/>
  <c r="D49" i="751"/>
  <c r="R48" i="751"/>
  <c r="D48" i="751"/>
  <c r="D46" i="751"/>
  <c r="D45" i="751"/>
  <c r="P44" i="751"/>
  <c r="R44" i="751" s="1"/>
  <c r="D44" i="751"/>
  <c r="R42" i="751"/>
  <c r="D42" i="751"/>
  <c r="R41" i="751"/>
  <c r="D41" i="751"/>
  <c r="R40" i="751"/>
  <c r="D40" i="751"/>
  <c r="R39" i="751"/>
  <c r="L20" i="751" s="1"/>
  <c r="D20" i="751" s="1"/>
  <c r="H39" i="751"/>
  <c r="D39" i="751"/>
  <c r="R38" i="751"/>
  <c r="H38" i="751"/>
  <c r="D38" i="751"/>
  <c r="R37" i="751"/>
  <c r="H37" i="751"/>
  <c r="D37" i="751"/>
  <c r="R36" i="751"/>
  <c r="H36" i="751"/>
  <c r="D36" i="751"/>
  <c r="R35" i="751"/>
  <c r="H35" i="751"/>
  <c r="D35" i="751"/>
  <c r="R34" i="751"/>
  <c r="H34" i="751"/>
  <c r="D34" i="751"/>
  <c r="R33" i="751"/>
  <c r="R32" i="751"/>
  <c r="L11" i="751" s="1"/>
  <c r="D11" i="751" s="1"/>
  <c r="R31" i="751"/>
  <c r="R30" i="751"/>
  <c r="R29" i="751"/>
  <c r="R28" i="751"/>
  <c r="D28" i="751"/>
  <c r="R27" i="751"/>
  <c r="L27" i="751"/>
  <c r="D27" i="751"/>
  <c r="R26" i="751"/>
  <c r="L26" i="751"/>
  <c r="D26" i="751"/>
  <c r="R25" i="751"/>
  <c r="L25" i="751"/>
  <c r="D25" i="751"/>
  <c r="R24" i="751"/>
  <c r="L24" i="751"/>
  <c r="D24" i="751" s="1"/>
  <c r="R23" i="751"/>
  <c r="L23" i="751"/>
  <c r="D23" i="751" s="1"/>
  <c r="R22" i="751"/>
  <c r="D22" i="751"/>
  <c r="R21" i="751"/>
  <c r="D21" i="751"/>
  <c r="R20" i="751"/>
  <c r="R19" i="751"/>
  <c r="D19" i="751"/>
  <c r="R18" i="751"/>
  <c r="D18" i="751"/>
  <c r="R17" i="751"/>
  <c r="D17" i="751"/>
  <c r="R16" i="751"/>
  <c r="L16" i="751"/>
  <c r="D16" i="751" s="1"/>
  <c r="R15" i="751"/>
  <c r="D15" i="751"/>
  <c r="R14" i="751"/>
  <c r="D14" i="751"/>
  <c r="R13" i="751"/>
  <c r="D13" i="751"/>
  <c r="R12" i="751"/>
  <c r="L12" i="751"/>
  <c r="D12" i="751"/>
  <c r="R11" i="751"/>
  <c r="L10" i="751"/>
  <c r="D10" i="751" s="1"/>
  <c r="L9" i="751"/>
  <c r="D9" i="751" s="1"/>
  <c r="L8" i="751"/>
  <c r="D8" i="751" s="1"/>
  <c r="L7" i="751"/>
  <c r="D7" i="751"/>
  <c r="R6" i="751"/>
  <c r="L6" i="751"/>
  <c r="D6" i="751"/>
  <c r="R5" i="751"/>
  <c r="R4" i="751"/>
  <c r="G49" i="753" l="1"/>
  <c r="G49" i="752"/>
  <c r="G49" i="751"/>
  <c r="D54" i="753"/>
  <c r="H14" i="753" s="1"/>
  <c r="D54" i="752"/>
  <c r="H14" i="752" s="1"/>
  <c r="D54" i="751"/>
  <c r="H14" i="751" s="1"/>
  <c r="D29" i="753"/>
  <c r="H13" i="753" s="1"/>
  <c r="D29" i="751"/>
  <c r="H13" i="751" s="1"/>
  <c r="D29" i="752"/>
  <c r="H13" i="752" s="1"/>
  <c r="H16" i="745"/>
  <c r="H16" i="744"/>
  <c r="H15" i="753" l="1"/>
  <c r="H29" i="753" s="1"/>
  <c r="G51" i="753" s="1"/>
  <c r="H15" i="752"/>
  <c r="H29" i="752" s="1"/>
  <c r="G51" i="752" s="1"/>
  <c r="H15" i="751"/>
  <c r="H29" i="751" s="1"/>
  <c r="G51" i="751" s="1"/>
  <c r="R52" i="749"/>
  <c r="R51" i="749"/>
  <c r="D50" i="749"/>
  <c r="R49" i="749"/>
  <c r="D49" i="749"/>
  <c r="R48" i="749"/>
  <c r="D48" i="749"/>
  <c r="D46" i="749"/>
  <c r="D45" i="749"/>
  <c r="D44" i="749"/>
  <c r="R42" i="749"/>
  <c r="L6" i="749" s="1"/>
  <c r="D6" i="749" s="1"/>
  <c r="D42" i="749"/>
  <c r="R41" i="749"/>
  <c r="L7" i="749" s="1"/>
  <c r="D7" i="749" s="1"/>
  <c r="D41" i="749"/>
  <c r="R40" i="749"/>
  <c r="L8" i="749" s="1"/>
  <c r="D8" i="749" s="1"/>
  <c r="D40" i="749"/>
  <c r="R39" i="749"/>
  <c r="H39" i="749"/>
  <c r="D39" i="749"/>
  <c r="R38" i="749"/>
  <c r="H38" i="749"/>
  <c r="D38" i="749"/>
  <c r="R37" i="749"/>
  <c r="H37" i="749"/>
  <c r="D37" i="749"/>
  <c r="R36" i="749"/>
  <c r="H36" i="749"/>
  <c r="D36" i="749"/>
  <c r="R35" i="749"/>
  <c r="L19" i="749" s="1"/>
  <c r="D19" i="749" s="1"/>
  <c r="H35" i="749"/>
  <c r="D35" i="749"/>
  <c r="R34" i="749"/>
  <c r="H34" i="749"/>
  <c r="D34" i="749"/>
  <c r="R33" i="749"/>
  <c r="R32" i="749"/>
  <c r="R31" i="749"/>
  <c r="R30" i="749"/>
  <c r="R29" i="749"/>
  <c r="R28" i="749"/>
  <c r="L16" i="749" s="1"/>
  <c r="D16" i="749" s="1"/>
  <c r="D28" i="749"/>
  <c r="R27" i="749"/>
  <c r="D27" i="749"/>
  <c r="R26" i="749"/>
  <c r="L26" i="749"/>
  <c r="D26" i="749" s="1"/>
  <c r="R25" i="749"/>
  <c r="L25" i="749"/>
  <c r="D25" i="749" s="1"/>
  <c r="R24" i="749"/>
  <c r="D24" i="749"/>
  <c r="R23" i="749"/>
  <c r="L23" i="749"/>
  <c r="D23" i="749"/>
  <c r="R22" i="749"/>
  <c r="L22" i="749"/>
  <c r="D22" i="749"/>
  <c r="R21" i="749"/>
  <c r="D21" i="749"/>
  <c r="R20" i="749"/>
  <c r="L20" i="749"/>
  <c r="D20" i="749" s="1"/>
  <c r="R19" i="749"/>
  <c r="R18" i="749"/>
  <c r="D18" i="749"/>
  <c r="R17" i="749"/>
  <c r="D17" i="749"/>
  <c r="R16" i="749"/>
  <c r="S15" i="749"/>
  <c r="R15" i="749"/>
  <c r="D15" i="749"/>
  <c r="S14" i="749"/>
  <c r="R14" i="749"/>
  <c r="D14" i="749"/>
  <c r="R13" i="749"/>
  <c r="D13" i="749"/>
  <c r="R12" i="749"/>
  <c r="L12" i="749"/>
  <c r="D12" i="749"/>
  <c r="R11" i="749"/>
  <c r="L11" i="749"/>
  <c r="D11" i="749"/>
  <c r="L10" i="749"/>
  <c r="D10" i="749"/>
  <c r="L9" i="749"/>
  <c r="D9" i="749"/>
  <c r="R6" i="749"/>
  <c r="R5" i="749"/>
  <c r="R4" i="749"/>
  <c r="R52" i="748"/>
  <c r="R51" i="748"/>
  <c r="D50" i="748"/>
  <c r="R49" i="748"/>
  <c r="D49" i="748"/>
  <c r="R48" i="748"/>
  <c r="D48" i="748"/>
  <c r="D46" i="748"/>
  <c r="D45" i="748"/>
  <c r="D44" i="748"/>
  <c r="R42" i="748"/>
  <c r="D42" i="748"/>
  <c r="R41" i="748"/>
  <c r="L7" i="748" s="1"/>
  <c r="D7" i="748" s="1"/>
  <c r="D41" i="748"/>
  <c r="R40" i="748"/>
  <c r="D40" i="748"/>
  <c r="R39" i="748"/>
  <c r="L20" i="748" s="1"/>
  <c r="D20" i="748" s="1"/>
  <c r="H39" i="748"/>
  <c r="D39" i="748"/>
  <c r="R38" i="748"/>
  <c r="H38" i="748"/>
  <c r="D38" i="748"/>
  <c r="R37" i="748"/>
  <c r="H37" i="748"/>
  <c r="D37" i="748"/>
  <c r="R36" i="748"/>
  <c r="H36" i="748"/>
  <c r="D36" i="748"/>
  <c r="R35" i="748"/>
  <c r="L19" i="748" s="1"/>
  <c r="D19" i="748" s="1"/>
  <c r="H35" i="748"/>
  <c r="D35" i="748"/>
  <c r="R34" i="748"/>
  <c r="L12" i="748" s="1"/>
  <c r="D12" i="748" s="1"/>
  <c r="H34" i="748"/>
  <c r="D34" i="748"/>
  <c r="R33" i="748"/>
  <c r="R32" i="748"/>
  <c r="R31" i="748"/>
  <c r="R30" i="748"/>
  <c r="R29" i="748"/>
  <c r="R28" i="748"/>
  <c r="L16" i="748" s="1"/>
  <c r="D16" i="748" s="1"/>
  <c r="D28" i="748"/>
  <c r="R27" i="748"/>
  <c r="D27" i="748"/>
  <c r="R26" i="748"/>
  <c r="L26" i="748"/>
  <c r="D26" i="748"/>
  <c r="R25" i="748"/>
  <c r="L25" i="748"/>
  <c r="D25" i="748" s="1"/>
  <c r="R24" i="748"/>
  <c r="L24" i="748"/>
  <c r="D24" i="748" s="1"/>
  <c r="R23" i="748"/>
  <c r="L23" i="748"/>
  <c r="D23" i="748"/>
  <c r="R22" i="748"/>
  <c r="L22" i="748"/>
  <c r="D22" i="748"/>
  <c r="R21" i="748"/>
  <c r="L17" i="748" s="1"/>
  <c r="D17" i="748" s="1"/>
  <c r="D21" i="748"/>
  <c r="R20" i="748"/>
  <c r="R19" i="748"/>
  <c r="R18" i="748"/>
  <c r="D18" i="748"/>
  <c r="R17" i="748"/>
  <c r="R16" i="748"/>
  <c r="R15" i="748"/>
  <c r="D15" i="748"/>
  <c r="R14" i="748"/>
  <c r="D14" i="748"/>
  <c r="R13" i="748"/>
  <c r="D13" i="748"/>
  <c r="R12" i="748"/>
  <c r="R11" i="748"/>
  <c r="L11" i="748"/>
  <c r="D11" i="748" s="1"/>
  <c r="L10" i="748"/>
  <c r="D10" i="748"/>
  <c r="L9" i="748"/>
  <c r="D9" i="748" s="1"/>
  <c r="L8" i="748"/>
  <c r="D8" i="748"/>
  <c r="R6" i="748"/>
  <c r="L6" i="748"/>
  <c r="D6" i="748" s="1"/>
  <c r="R5" i="748"/>
  <c r="R4" i="748"/>
  <c r="R52" i="747"/>
  <c r="R51" i="747"/>
  <c r="D50" i="747"/>
  <c r="R49" i="747"/>
  <c r="D49" i="747"/>
  <c r="R48" i="747"/>
  <c r="D48" i="747"/>
  <c r="D46" i="747"/>
  <c r="D45" i="747"/>
  <c r="P44" i="747"/>
  <c r="R44" i="747" s="1"/>
  <c r="D44" i="747"/>
  <c r="R42" i="747"/>
  <c r="D42" i="747"/>
  <c r="R41" i="747"/>
  <c r="D41" i="747"/>
  <c r="R40" i="747"/>
  <c r="L8" i="747" s="1"/>
  <c r="D8" i="747" s="1"/>
  <c r="D40" i="747"/>
  <c r="R39" i="747"/>
  <c r="H39" i="747"/>
  <c r="D39" i="747"/>
  <c r="R38" i="747"/>
  <c r="L9" i="747" s="1"/>
  <c r="D9" i="747" s="1"/>
  <c r="H38" i="747"/>
  <c r="D38" i="747"/>
  <c r="R37" i="747"/>
  <c r="H37" i="747"/>
  <c r="D37" i="747"/>
  <c r="R36" i="747"/>
  <c r="H36" i="747"/>
  <c r="D36" i="747"/>
  <c r="R35" i="747"/>
  <c r="H35" i="747"/>
  <c r="D35" i="747"/>
  <c r="R34" i="747"/>
  <c r="L12" i="747" s="1"/>
  <c r="D12" i="747" s="1"/>
  <c r="H34" i="747"/>
  <c r="D34" i="747"/>
  <c r="R33" i="747"/>
  <c r="R32" i="747"/>
  <c r="R31" i="747"/>
  <c r="R30" i="747"/>
  <c r="R29" i="747"/>
  <c r="R28" i="747"/>
  <c r="D28" i="747"/>
  <c r="R27" i="747"/>
  <c r="L27" i="747"/>
  <c r="D27" i="747"/>
  <c r="R26" i="747"/>
  <c r="L26" i="747"/>
  <c r="D26" i="747" s="1"/>
  <c r="R25" i="747"/>
  <c r="D25" i="747"/>
  <c r="R24" i="747"/>
  <c r="L24" i="747"/>
  <c r="D24" i="747"/>
  <c r="R23" i="747"/>
  <c r="L23" i="747"/>
  <c r="D23" i="747" s="1"/>
  <c r="R22" i="747"/>
  <c r="D22" i="747"/>
  <c r="R21" i="747"/>
  <c r="D21" i="747"/>
  <c r="R20" i="747"/>
  <c r="L20" i="747"/>
  <c r="D20" i="747" s="1"/>
  <c r="R19" i="747"/>
  <c r="D19" i="747"/>
  <c r="R18" i="747"/>
  <c r="D18" i="747"/>
  <c r="R17" i="747"/>
  <c r="D17" i="747"/>
  <c r="R16" i="747"/>
  <c r="L16" i="747"/>
  <c r="D16" i="747" s="1"/>
  <c r="R15" i="747"/>
  <c r="D15" i="747"/>
  <c r="R14" i="747"/>
  <c r="D14" i="747"/>
  <c r="R13" i="747"/>
  <c r="D13" i="747"/>
  <c r="R12" i="747"/>
  <c r="R11" i="747"/>
  <c r="L11" i="747"/>
  <c r="D11" i="747"/>
  <c r="L10" i="747"/>
  <c r="D10" i="747"/>
  <c r="L7" i="747"/>
  <c r="D7" i="747" s="1"/>
  <c r="R6" i="747"/>
  <c r="L6" i="747"/>
  <c r="D6" i="747"/>
  <c r="R5" i="747"/>
  <c r="R4" i="747"/>
  <c r="G49" i="749" l="1"/>
  <c r="G49" i="748"/>
  <c r="G49" i="747"/>
  <c r="D54" i="749"/>
  <c r="H14" i="749" s="1"/>
  <c r="D54" i="748"/>
  <c r="H14" i="748" s="1"/>
  <c r="D54" i="747"/>
  <c r="H14" i="747" s="1"/>
  <c r="D29" i="747"/>
  <c r="H13" i="747" s="1"/>
  <c r="D29" i="749"/>
  <c r="H13" i="749" s="1"/>
  <c r="D29" i="748"/>
  <c r="H13" i="748" s="1"/>
  <c r="H16" i="740"/>
  <c r="H16" i="739"/>
  <c r="L22" i="738"/>
  <c r="H15" i="749" l="1"/>
  <c r="H29" i="749" s="1"/>
  <c r="G51" i="749" s="1"/>
  <c r="H15" i="748"/>
  <c r="H29" i="748" s="1"/>
  <c r="G51" i="748" s="1"/>
  <c r="H15" i="747"/>
  <c r="H29" i="747" s="1"/>
  <c r="G51" i="747" s="1"/>
  <c r="R52" i="745"/>
  <c r="R51" i="745"/>
  <c r="D50" i="745"/>
  <c r="R49" i="745"/>
  <c r="D49" i="745"/>
  <c r="R48" i="745"/>
  <c r="D48" i="745"/>
  <c r="D46" i="745"/>
  <c r="D45" i="745"/>
  <c r="D44" i="745"/>
  <c r="R42" i="745"/>
  <c r="L6" i="745" s="1"/>
  <c r="D6" i="745" s="1"/>
  <c r="D42" i="745"/>
  <c r="R41" i="745"/>
  <c r="L7" i="745" s="1"/>
  <c r="D7" i="745" s="1"/>
  <c r="D41" i="745"/>
  <c r="R40" i="745"/>
  <c r="D40" i="745"/>
  <c r="R39" i="745"/>
  <c r="H39" i="745"/>
  <c r="D39" i="745"/>
  <c r="R38" i="745"/>
  <c r="H38" i="745"/>
  <c r="D38" i="745"/>
  <c r="R37" i="745"/>
  <c r="H37" i="745"/>
  <c r="D37" i="745"/>
  <c r="R36" i="745"/>
  <c r="H36" i="745"/>
  <c r="D36" i="745"/>
  <c r="R35" i="745"/>
  <c r="L19" i="745" s="1"/>
  <c r="D19" i="745" s="1"/>
  <c r="H35" i="745"/>
  <c r="D35" i="745"/>
  <c r="R34" i="745"/>
  <c r="L12" i="745" s="1"/>
  <c r="D12" i="745" s="1"/>
  <c r="H34" i="745"/>
  <c r="G49" i="745" s="1"/>
  <c r="D34" i="745"/>
  <c r="R33" i="745"/>
  <c r="L23" i="745" s="1"/>
  <c r="D23" i="745" s="1"/>
  <c r="R32" i="745"/>
  <c r="R31" i="745"/>
  <c r="R30" i="745"/>
  <c r="R29" i="745"/>
  <c r="R28" i="745"/>
  <c r="L16" i="745" s="1"/>
  <c r="D16" i="745" s="1"/>
  <c r="D28" i="745"/>
  <c r="R27" i="745"/>
  <c r="D27" i="745"/>
  <c r="R26" i="745"/>
  <c r="L26" i="745"/>
  <c r="D26" i="745"/>
  <c r="R25" i="745"/>
  <c r="L25" i="745"/>
  <c r="D25" i="745"/>
  <c r="R24" i="745"/>
  <c r="D24" i="745"/>
  <c r="R23" i="745"/>
  <c r="R22" i="745"/>
  <c r="L22" i="745"/>
  <c r="D22" i="745" s="1"/>
  <c r="R21" i="745"/>
  <c r="D21" i="745"/>
  <c r="R20" i="745"/>
  <c r="L20" i="745"/>
  <c r="D20" i="745"/>
  <c r="R19" i="745"/>
  <c r="R18" i="745"/>
  <c r="D18" i="745"/>
  <c r="R17" i="745"/>
  <c r="D17" i="745"/>
  <c r="R16" i="745"/>
  <c r="S15" i="745"/>
  <c r="R15" i="745"/>
  <c r="D15" i="745"/>
  <c r="S14" i="745"/>
  <c r="R14" i="745"/>
  <c r="D14" i="745"/>
  <c r="R13" i="745"/>
  <c r="D13" i="745"/>
  <c r="R12" i="745"/>
  <c r="R11" i="745"/>
  <c r="L11" i="745"/>
  <c r="D11" i="745"/>
  <c r="L10" i="745"/>
  <c r="D10" i="745"/>
  <c r="L9" i="745"/>
  <c r="D9" i="745"/>
  <c r="L8" i="745"/>
  <c r="D8" i="745" s="1"/>
  <c r="R6" i="745"/>
  <c r="R5" i="745"/>
  <c r="R4" i="745"/>
  <c r="R52" i="744"/>
  <c r="R51" i="744"/>
  <c r="D50" i="744"/>
  <c r="R49" i="744"/>
  <c r="D49" i="744"/>
  <c r="R48" i="744"/>
  <c r="D48" i="744"/>
  <c r="D46" i="744"/>
  <c r="D45" i="744"/>
  <c r="D44" i="744"/>
  <c r="R42" i="744"/>
  <c r="D42" i="744"/>
  <c r="R41" i="744"/>
  <c r="D41" i="744"/>
  <c r="R40" i="744"/>
  <c r="D40" i="744"/>
  <c r="R39" i="744"/>
  <c r="L20" i="744" s="1"/>
  <c r="D20" i="744" s="1"/>
  <c r="H39" i="744"/>
  <c r="D39" i="744"/>
  <c r="R38" i="744"/>
  <c r="L9" i="744" s="1"/>
  <c r="D9" i="744" s="1"/>
  <c r="H38" i="744"/>
  <c r="D38" i="744"/>
  <c r="R37" i="744"/>
  <c r="H37" i="744"/>
  <c r="D37" i="744"/>
  <c r="R36" i="744"/>
  <c r="L10" i="744" s="1"/>
  <c r="D10" i="744" s="1"/>
  <c r="H36" i="744"/>
  <c r="D36" i="744"/>
  <c r="R35" i="744"/>
  <c r="H35" i="744"/>
  <c r="D35" i="744"/>
  <c r="R34" i="744"/>
  <c r="H34" i="744"/>
  <c r="D34" i="744"/>
  <c r="R33" i="744"/>
  <c r="R32" i="744"/>
  <c r="L11" i="744" s="1"/>
  <c r="D11" i="744" s="1"/>
  <c r="R31" i="744"/>
  <c r="R30" i="744"/>
  <c r="R29" i="744"/>
  <c r="R28" i="744"/>
  <c r="D28" i="744"/>
  <c r="R27" i="744"/>
  <c r="D27" i="744"/>
  <c r="R26" i="744"/>
  <c r="L26" i="744"/>
  <c r="D26" i="744"/>
  <c r="R25" i="744"/>
  <c r="L25" i="744"/>
  <c r="D25" i="744"/>
  <c r="R24" i="744"/>
  <c r="L24" i="744"/>
  <c r="D24" i="744" s="1"/>
  <c r="R23" i="744"/>
  <c r="L23" i="744"/>
  <c r="D23" i="744" s="1"/>
  <c r="R22" i="744"/>
  <c r="L22" i="744"/>
  <c r="D22" i="744" s="1"/>
  <c r="R21" i="744"/>
  <c r="D21" i="744"/>
  <c r="R20" i="744"/>
  <c r="R19" i="744"/>
  <c r="L19" i="744"/>
  <c r="D19" i="744"/>
  <c r="R18" i="744"/>
  <c r="D18" i="744"/>
  <c r="R17" i="744"/>
  <c r="L17" i="744"/>
  <c r="D17" i="744" s="1"/>
  <c r="R16" i="744"/>
  <c r="L16" i="744"/>
  <c r="D16" i="744" s="1"/>
  <c r="R15" i="744"/>
  <c r="D15" i="744"/>
  <c r="R14" i="744"/>
  <c r="D14" i="744"/>
  <c r="R13" i="744"/>
  <c r="D13" i="744"/>
  <c r="R12" i="744"/>
  <c r="L12" i="744"/>
  <c r="D12" i="744"/>
  <c r="R11" i="744"/>
  <c r="L8" i="744"/>
  <c r="D8" i="744"/>
  <c r="L7" i="744"/>
  <c r="D7" i="744"/>
  <c r="R6" i="744"/>
  <c r="L6" i="744"/>
  <c r="D6" i="744" s="1"/>
  <c r="R5" i="744"/>
  <c r="R4" i="744"/>
  <c r="R52" i="743"/>
  <c r="R51" i="743"/>
  <c r="D50" i="743"/>
  <c r="R49" i="743"/>
  <c r="D49" i="743"/>
  <c r="R48" i="743"/>
  <c r="D48" i="743"/>
  <c r="D46" i="743"/>
  <c r="D45" i="743"/>
  <c r="P44" i="743"/>
  <c r="R44" i="743" s="1"/>
  <c r="D44" i="743"/>
  <c r="R42" i="743"/>
  <c r="D42" i="743"/>
  <c r="R41" i="743"/>
  <c r="D41" i="743"/>
  <c r="R40" i="743"/>
  <c r="L8" i="743" s="1"/>
  <c r="D8" i="743" s="1"/>
  <c r="D40" i="743"/>
  <c r="R39" i="743"/>
  <c r="L20" i="743" s="1"/>
  <c r="D20" i="743" s="1"/>
  <c r="H39" i="743"/>
  <c r="D39" i="743"/>
  <c r="R38" i="743"/>
  <c r="H38" i="743"/>
  <c r="D38" i="743"/>
  <c r="R37" i="743"/>
  <c r="H37" i="743"/>
  <c r="D37" i="743"/>
  <c r="R36" i="743"/>
  <c r="H36" i="743"/>
  <c r="D36" i="743"/>
  <c r="R35" i="743"/>
  <c r="H35" i="743"/>
  <c r="D35" i="743"/>
  <c r="R34" i="743"/>
  <c r="L12" i="743" s="1"/>
  <c r="D12" i="743" s="1"/>
  <c r="H34" i="743"/>
  <c r="D34" i="743"/>
  <c r="R33" i="743"/>
  <c r="R32" i="743"/>
  <c r="R31" i="743"/>
  <c r="R30" i="743"/>
  <c r="R29" i="743"/>
  <c r="R28" i="743"/>
  <c r="D28" i="743"/>
  <c r="R27" i="743"/>
  <c r="L27" i="743"/>
  <c r="D27" i="743" s="1"/>
  <c r="R26" i="743"/>
  <c r="L26" i="743"/>
  <c r="D26" i="743"/>
  <c r="R25" i="743"/>
  <c r="L25" i="743"/>
  <c r="D25" i="743" s="1"/>
  <c r="R24" i="743"/>
  <c r="L24" i="743"/>
  <c r="D24" i="743" s="1"/>
  <c r="R23" i="743"/>
  <c r="L23" i="743"/>
  <c r="D23" i="743" s="1"/>
  <c r="R22" i="743"/>
  <c r="D22" i="743"/>
  <c r="R21" i="743"/>
  <c r="D21" i="743"/>
  <c r="R20" i="743"/>
  <c r="R19" i="743"/>
  <c r="D19" i="743"/>
  <c r="R18" i="743"/>
  <c r="D18" i="743"/>
  <c r="R17" i="743"/>
  <c r="D17" i="743"/>
  <c r="R16" i="743"/>
  <c r="L16" i="743"/>
  <c r="D16" i="743" s="1"/>
  <c r="R15" i="743"/>
  <c r="D15" i="743"/>
  <c r="R14" i="743"/>
  <c r="D14" i="743"/>
  <c r="R13" i="743"/>
  <c r="D13" i="743"/>
  <c r="R12" i="743"/>
  <c r="R11" i="743"/>
  <c r="L11" i="743"/>
  <c r="D11" i="743"/>
  <c r="L10" i="743"/>
  <c r="D10" i="743"/>
  <c r="L9" i="743"/>
  <c r="D9" i="743"/>
  <c r="L7" i="743"/>
  <c r="D7" i="743"/>
  <c r="R6" i="743"/>
  <c r="L6" i="743"/>
  <c r="D6" i="743" s="1"/>
  <c r="R5" i="743"/>
  <c r="R4" i="743"/>
  <c r="G49" i="744" l="1"/>
  <c r="G49" i="743"/>
  <c r="D54" i="745"/>
  <c r="H14" i="745" s="1"/>
  <c r="D54" i="744"/>
  <c r="H14" i="744" s="1"/>
  <c r="D54" i="743"/>
  <c r="H14" i="743" s="1"/>
  <c r="D29" i="745"/>
  <c r="H13" i="745" s="1"/>
  <c r="D29" i="744"/>
  <c r="H13" i="744" s="1"/>
  <c r="D29" i="743"/>
  <c r="H13" i="743" s="1"/>
  <c r="R52" i="741"/>
  <c r="R51" i="741"/>
  <c r="D50" i="741"/>
  <c r="R49" i="741"/>
  <c r="D49" i="741"/>
  <c r="R48" i="741"/>
  <c r="D48" i="741"/>
  <c r="D46" i="741"/>
  <c r="D45" i="741"/>
  <c r="P44" i="741"/>
  <c r="R44" i="741" s="1"/>
  <c r="D44" i="741"/>
  <c r="R42" i="741"/>
  <c r="D42" i="741"/>
  <c r="R41" i="741"/>
  <c r="L7" i="741" s="1"/>
  <c r="D7" i="741" s="1"/>
  <c r="D41" i="741"/>
  <c r="R40" i="741"/>
  <c r="D40" i="741"/>
  <c r="R39" i="741"/>
  <c r="L20" i="741" s="1"/>
  <c r="D20" i="741" s="1"/>
  <c r="H39" i="741"/>
  <c r="D39" i="741"/>
  <c r="R38" i="741"/>
  <c r="H38" i="741"/>
  <c r="D38" i="741"/>
  <c r="R37" i="741"/>
  <c r="H37" i="741"/>
  <c r="D37" i="741"/>
  <c r="R36" i="741"/>
  <c r="H36" i="741"/>
  <c r="D36" i="741"/>
  <c r="D54" i="741" s="1"/>
  <c r="H14" i="741" s="1"/>
  <c r="R35" i="741"/>
  <c r="H35" i="741"/>
  <c r="D35" i="741"/>
  <c r="R34" i="741"/>
  <c r="H34" i="741"/>
  <c r="G49" i="741" s="1"/>
  <c r="D34" i="741"/>
  <c r="R33" i="741"/>
  <c r="R32" i="741"/>
  <c r="R31" i="741"/>
  <c r="R30" i="741"/>
  <c r="R29" i="741"/>
  <c r="R28" i="741"/>
  <c r="D28" i="741"/>
  <c r="R27" i="741"/>
  <c r="L27" i="741"/>
  <c r="D27" i="741" s="1"/>
  <c r="R26" i="741"/>
  <c r="L26" i="741"/>
  <c r="D26" i="741"/>
  <c r="R25" i="741"/>
  <c r="L25" i="741"/>
  <c r="D25" i="741"/>
  <c r="R24" i="741"/>
  <c r="L24" i="741"/>
  <c r="D24" i="741"/>
  <c r="R23" i="741"/>
  <c r="L23" i="741"/>
  <c r="D23" i="741" s="1"/>
  <c r="R22" i="741"/>
  <c r="D22" i="741"/>
  <c r="R21" i="741"/>
  <c r="D21" i="741"/>
  <c r="R20" i="741"/>
  <c r="R19" i="741"/>
  <c r="D19" i="741"/>
  <c r="R18" i="741"/>
  <c r="D18" i="741"/>
  <c r="R17" i="741"/>
  <c r="D17" i="741"/>
  <c r="R16" i="741"/>
  <c r="L16" i="741"/>
  <c r="D16" i="741" s="1"/>
  <c r="R15" i="741"/>
  <c r="D15" i="741"/>
  <c r="R14" i="741"/>
  <c r="D14" i="741"/>
  <c r="R13" i="741"/>
  <c r="D13" i="741"/>
  <c r="R12" i="741"/>
  <c r="L12" i="741"/>
  <c r="C12" i="741"/>
  <c r="D12" i="741" s="1"/>
  <c r="R11" i="741"/>
  <c r="L11" i="741"/>
  <c r="D11" i="741" s="1"/>
  <c r="L10" i="741"/>
  <c r="D10" i="741"/>
  <c r="L9" i="741"/>
  <c r="D9" i="741" s="1"/>
  <c r="L8" i="741"/>
  <c r="D8" i="741" s="1"/>
  <c r="R6" i="741"/>
  <c r="L6" i="741"/>
  <c r="D6" i="741"/>
  <c r="R5" i="741"/>
  <c r="R4" i="741"/>
  <c r="H15" i="745" l="1"/>
  <c r="H29" i="745" s="1"/>
  <c r="G51" i="745" s="1"/>
  <c r="H15" i="744"/>
  <c r="H29" i="744" s="1"/>
  <c r="G51" i="744" s="1"/>
  <c r="H15" i="743"/>
  <c r="H29" i="743" s="1"/>
  <c r="G51" i="743" s="1"/>
  <c r="D29" i="741"/>
  <c r="H13" i="741" s="1"/>
  <c r="H15" i="741" s="1"/>
  <c r="H29" i="741" s="1"/>
  <c r="G51" i="741" s="1"/>
  <c r="H16" i="736"/>
  <c r="H20" i="736"/>
  <c r="H16" i="735"/>
  <c r="C12" i="734"/>
  <c r="R52" i="740"/>
  <c r="R51" i="740"/>
  <c r="D50" i="740"/>
  <c r="R49" i="740"/>
  <c r="D49" i="740"/>
  <c r="R48" i="740"/>
  <c r="D48" i="740"/>
  <c r="D46" i="740"/>
  <c r="D45" i="740"/>
  <c r="D44" i="740"/>
  <c r="R42" i="740"/>
  <c r="D42" i="740"/>
  <c r="R41" i="740"/>
  <c r="D41" i="740"/>
  <c r="R40" i="740"/>
  <c r="L8" i="740" s="1"/>
  <c r="D8" i="740" s="1"/>
  <c r="D40" i="740"/>
  <c r="R39" i="740"/>
  <c r="H39" i="740"/>
  <c r="D39" i="740"/>
  <c r="R38" i="740"/>
  <c r="H38" i="740"/>
  <c r="D38" i="740"/>
  <c r="R37" i="740"/>
  <c r="H37" i="740"/>
  <c r="D37" i="740"/>
  <c r="R36" i="740"/>
  <c r="H36" i="740"/>
  <c r="D36" i="740"/>
  <c r="R35" i="740"/>
  <c r="H35" i="740"/>
  <c r="D35" i="740"/>
  <c r="R34" i="740"/>
  <c r="H34" i="740"/>
  <c r="D34" i="740"/>
  <c r="R33" i="740"/>
  <c r="L23" i="740" s="1"/>
  <c r="D23" i="740" s="1"/>
  <c r="R32" i="740"/>
  <c r="R31" i="740"/>
  <c r="R30" i="740"/>
  <c r="R29" i="740"/>
  <c r="R28" i="740"/>
  <c r="D28" i="740"/>
  <c r="R27" i="740"/>
  <c r="D27" i="740"/>
  <c r="R26" i="740"/>
  <c r="L26" i="740"/>
  <c r="D26" i="740" s="1"/>
  <c r="R25" i="740"/>
  <c r="L25" i="740"/>
  <c r="D25" i="740"/>
  <c r="R24" i="740"/>
  <c r="D24" i="740"/>
  <c r="R23" i="740"/>
  <c r="R22" i="740"/>
  <c r="L22" i="740"/>
  <c r="D22" i="740"/>
  <c r="R21" i="740"/>
  <c r="D21" i="740"/>
  <c r="R20" i="740"/>
  <c r="L20" i="740"/>
  <c r="D20" i="740" s="1"/>
  <c r="R19" i="740"/>
  <c r="L19" i="740"/>
  <c r="D19" i="740"/>
  <c r="R18" i="740"/>
  <c r="D18" i="740"/>
  <c r="R17" i="740"/>
  <c r="D17" i="740"/>
  <c r="R16" i="740"/>
  <c r="L16" i="740"/>
  <c r="D16" i="740" s="1"/>
  <c r="S15" i="740"/>
  <c r="R15" i="740"/>
  <c r="D15" i="740"/>
  <c r="S14" i="740"/>
  <c r="R14" i="740"/>
  <c r="D14" i="740"/>
  <c r="R13" i="740"/>
  <c r="D13" i="740"/>
  <c r="R12" i="740"/>
  <c r="L12" i="740"/>
  <c r="D12" i="740" s="1"/>
  <c r="R11" i="740"/>
  <c r="L11" i="740"/>
  <c r="D11" i="740" s="1"/>
  <c r="L10" i="740"/>
  <c r="D10" i="740"/>
  <c r="L9" i="740"/>
  <c r="D9" i="740"/>
  <c r="L7" i="740"/>
  <c r="D7" i="740"/>
  <c r="R6" i="740"/>
  <c r="L6" i="740"/>
  <c r="D6" i="740"/>
  <c r="R5" i="740"/>
  <c r="R4" i="740"/>
  <c r="R52" i="739"/>
  <c r="R51" i="739"/>
  <c r="D50" i="739"/>
  <c r="R49" i="739"/>
  <c r="D49" i="739"/>
  <c r="R48" i="739"/>
  <c r="D48" i="739"/>
  <c r="D46" i="739"/>
  <c r="D45" i="739"/>
  <c r="D44" i="739"/>
  <c r="R42" i="739"/>
  <c r="L6" i="739" s="1"/>
  <c r="D6" i="739" s="1"/>
  <c r="D42" i="739"/>
  <c r="R41" i="739"/>
  <c r="L7" i="739" s="1"/>
  <c r="D7" i="739" s="1"/>
  <c r="D41" i="739"/>
  <c r="R40" i="739"/>
  <c r="D40" i="739"/>
  <c r="R39" i="739"/>
  <c r="H39" i="739"/>
  <c r="D39" i="739"/>
  <c r="R38" i="739"/>
  <c r="H38" i="739"/>
  <c r="D38" i="739"/>
  <c r="R37" i="739"/>
  <c r="H37" i="739"/>
  <c r="D37" i="739"/>
  <c r="R36" i="739"/>
  <c r="H36" i="739"/>
  <c r="D36" i="739"/>
  <c r="R35" i="739"/>
  <c r="L19" i="739" s="1"/>
  <c r="D19" i="739" s="1"/>
  <c r="H35" i="739"/>
  <c r="D35" i="739"/>
  <c r="R34" i="739"/>
  <c r="L12" i="739" s="1"/>
  <c r="D12" i="739" s="1"/>
  <c r="H34" i="739"/>
  <c r="D34" i="739"/>
  <c r="R33" i="739"/>
  <c r="R32" i="739"/>
  <c r="R31" i="739"/>
  <c r="R30" i="739"/>
  <c r="R29" i="739"/>
  <c r="R28" i="739"/>
  <c r="D28" i="739"/>
  <c r="R27" i="739"/>
  <c r="D27" i="739"/>
  <c r="R26" i="739"/>
  <c r="L26" i="739"/>
  <c r="D26" i="739"/>
  <c r="R25" i="739"/>
  <c r="L25" i="739"/>
  <c r="D25" i="739" s="1"/>
  <c r="R24" i="739"/>
  <c r="L24" i="739"/>
  <c r="D24" i="739"/>
  <c r="R23" i="739"/>
  <c r="L23" i="739"/>
  <c r="D23" i="739"/>
  <c r="R22" i="739"/>
  <c r="L22" i="739"/>
  <c r="D22" i="739"/>
  <c r="R21" i="739"/>
  <c r="L17" i="739" s="1"/>
  <c r="D17" i="739" s="1"/>
  <c r="D21" i="739"/>
  <c r="R20" i="739"/>
  <c r="L20" i="739"/>
  <c r="D20" i="739" s="1"/>
  <c r="R19" i="739"/>
  <c r="R18" i="739"/>
  <c r="D18" i="739"/>
  <c r="R17" i="739"/>
  <c r="R16" i="739"/>
  <c r="L16" i="739"/>
  <c r="D16" i="739"/>
  <c r="R15" i="739"/>
  <c r="D15" i="739"/>
  <c r="R14" i="739"/>
  <c r="D14" i="739"/>
  <c r="R13" i="739"/>
  <c r="D13" i="739"/>
  <c r="R12" i="739"/>
  <c r="R11" i="739"/>
  <c r="L11" i="739"/>
  <c r="D11" i="739"/>
  <c r="L10" i="739"/>
  <c r="D10" i="739"/>
  <c r="L9" i="739"/>
  <c r="D9" i="739" s="1"/>
  <c r="L8" i="739"/>
  <c r="D8" i="739" s="1"/>
  <c r="R6" i="739"/>
  <c r="R5" i="739"/>
  <c r="R4" i="739"/>
  <c r="R52" i="738"/>
  <c r="R51" i="738"/>
  <c r="D50" i="738"/>
  <c r="R49" i="738"/>
  <c r="D49" i="738"/>
  <c r="R48" i="738"/>
  <c r="D48" i="738"/>
  <c r="D46" i="738"/>
  <c r="D45" i="738"/>
  <c r="P44" i="738"/>
  <c r="R44" i="738" s="1"/>
  <c r="D44" i="738"/>
  <c r="R42" i="738"/>
  <c r="D42" i="738"/>
  <c r="R41" i="738"/>
  <c r="D41" i="738"/>
  <c r="R40" i="738"/>
  <c r="L8" i="738" s="1"/>
  <c r="D8" i="738" s="1"/>
  <c r="D40" i="738"/>
  <c r="R39" i="738"/>
  <c r="L20" i="738" s="1"/>
  <c r="D20" i="738" s="1"/>
  <c r="H39" i="738"/>
  <c r="D39" i="738"/>
  <c r="R38" i="738"/>
  <c r="H38" i="738"/>
  <c r="D38" i="738"/>
  <c r="R37" i="738"/>
  <c r="H37" i="738"/>
  <c r="D37" i="738"/>
  <c r="R36" i="738"/>
  <c r="H36" i="738"/>
  <c r="D36" i="738"/>
  <c r="R35" i="738"/>
  <c r="H35" i="738"/>
  <c r="D35" i="738"/>
  <c r="R34" i="738"/>
  <c r="L12" i="738" s="1"/>
  <c r="D12" i="738" s="1"/>
  <c r="H34" i="738"/>
  <c r="G49" i="738" s="1"/>
  <c r="D34" i="738"/>
  <c r="R33" i="738"/>
  <c r="R32" i="738"/>
  <c r="L11" i="738" s="1"/>
  <c r="D11" i="738" s="1"/>
  <c r="R31" i="738"/>
  <c r="R30" i="738"/>
  <c r="R29" i="738"/>
  <c r="R28" i="738"/>
  <c r="D28" i="738"/>
  <c r="R27" i="738"/>
  <c r="L27" i="738"/>
  <c r="D27" i="738"/>
  <c r="R26" i="738"/>
  <c r="L26" i="738"/>
  <c r="D26" i="738"/>
  <c r="R25" i="738"/>
  <c r="L25" i="738"/>
  <c r="D25" i="738"/>
  <c r="R24" i="738"/>
  <c r="L24" i="738"/>
  <c r="D24" i="738" s="1"/>
  <c r="R23" i="738"/>
  <c r="L23" i="738"/>
  <c r="D23" i="738" s="1"/>
  <c r="R22" i="738"/>
  <c r="D22" i="738"/>
  <c r="R21" i="738"/>
  <c r="D21" i="738"/>
  <c r="R20" i="738"/>
  <c r="R19" i="738"/>
  <c r="D19" i="738"/>
  <c r="R18" i="738"/>
  <c r="D18" i="738"/>
  <c r="R17" i="738"/>
  <c r="D17" i="738"/>
  <c r="R16" i="738"/>
  <c r="L16" i="738"/>
  <c r="D16" i="738" s="1"/>
  <c r="R15" i="738"/>
  <c r="D15" i="738"/>
  <c r="R14" i="738"/>
  <c r="D14" i="738"/>
  <c r="R13" i="738"/>
  <c r="D13" i="738"/>
  <c r="R12" i="738"/>
  <c r="R11" i="738"/>
  <c r="L10" i="738"/>
  <c r="D10" i="738"/>
  <c r="L9" i="738"/>
  <c r="D9" i="738"/>
  <c r="L7" i="738"/>
  <c r="D7" i="738"/>
  <c r="R6" i="738"/>
  <c r="L6" i="738"/>
  <c r="D6" i="738"/>
  <c r="R5" i="738"/>
  <c r="R4" i="738"/>
  <c r="G49" i="740" l="1"/>
  <c r="G49" i="739"/>
  <c r="D54" i="740"/>
  <c r="H14" i="740" s="1"/>
  <c r="D54" i="739"/>
  <c r="H14" i="739" s="1"/>
  <c r="D54" i="738"/>
  <c r="H14" i="738" s="1"/>
  <c r="D29" i="740"/>
  <c r="H13" i="740" s="1"/>
  <c r="D29" i="739"/>
  <c r="H13" i="739" s="1"/>
  <c r="D29" i="738"/>
  <c r="H13" i="738" s="1"/>
  <c r="H20" i="732"/>
  <c r="H16" i="730"/>
  <c r="C12" i="732"/>
  <c r="C21" i="732"/>
  <c r="L24" i="731"/>
  <c r="C12" i="730"/>
  <c r="H15" i="740" l="1"/>
  <c r="H29" i="740" s="1"/>
  <c r="G51" i="740" s="1"/>
  <c r="H15" i="739"/>
  <c r="H29" i="739" s="1"/>
  <c r="G51" i="739" s="1"/>
  <c r="H15" i="738"/>
  <c r="H29" i="738" s="1"/>
  <c r="G51" i="738" s="1"/>
  <c r="R52" i="736"/>
  <c r="R51" i="736"/>
  <c r="D50" i="736"/>
  <c r="R49" i="736"/>
  <c r="D49" i="736"/>
  <c r="R48" i="736"/>
  <c r="D48" i="736"/>
  <c r="D46" i="736"/>
  <c r="D45" i="736"/>
  <c r="D44" i="736"/>
  <c r="R42" i="736"/>
  <c r="L6" i="736" s="1"/>
  <c r="D6" i="736" s="1"/>
  <c r="D42" i="736"/>
  <c r="R41" i="736"/>
  <c r="D41" i="736"/>
  <c r="R40" i="736"/>
  <c r="D40" i="736"/>
  <c r="R39" i="736"/>
  <c r="H39" i="736"/>
  <c r="D39" i="736"/>
  <c r="R38" i="736"/>
  <c r="H38" i="736"/>
  <c r="D38" i="736"/>
  <c r="R37" i="736"/>
  <c r="H37" i="736"/>
  <c r="D37" i="736"/>
  <c r="R36" i="736"/>
  <c r="H36" i="736"/>
  <c r="D36" i="736"/>
  <c r="R35" i="736"/>
  <c r="H35" i="736"/>
  <c r="D35" i="736"/>
  <c r="R34" i="736"/>
  <c r="L12" i="736" s="1"/>
  <c r="D12" i="736" s="1"/>
  <c r="H34" i="736"/>
  <c r="D34" i="736"/>
  <c r="R33" i="736"/>
  <c r="R32" i="736"/>
  <c r="R31" i="736"/>
  <c r="R30" i="736"/>
  <c r="R29" i="736"/>
  <c r="R28" i="736"/>
  <c r="D28" i="736"/>
  <c r="R27" i="736"/>
  <c r="D27" i="736"/>
  <c r="R26" i="736"/>
  <c r="L26" i="736"/>
  <c r="D26" i="736"/>
  <c r="R25" i="736"/>
  <c r="L25" i="736"/>
  <c r="D25" i="736" s="1"/>
  <c r="R24" i="736"/>
  <c r="D24" i="736"/>
  <c r="R23" i="736"/>
  <c r="L23" i="736"/>
  <c r="D23" i="736"/>
  <c r="R22" i="736"/>
  <c r="L22" i="736"/>
  <c r="D22" i="736"/>
  <c r="R21" i="736"/>
  <c r="D21" i="736"/>
  <c r="R20" i="736"/>
  <c r="L20" i="736"/>
  <c r="D20" i="736"/>
  <c r="R19" i="736"/>
  <c r="L19" i="736"/>
  <c r="D19" i="736" s="1"/>
  <c r="R18" i="736"/>
  <c r="D18" i="736"/>
  <c r="R17" i="736"/>
  <c r="D17" i="736"/>
  <c r="R16" i="736"/>
  <c r="L16" i="736"/>
  <c r="D16" i="736" s="1"/>
  <c r="S15" i="736"/>
  <c r="R15" i="736"/>
  <c r="D15" i="736"/>
  <c r="S14" i="736"/>
  <c r="R14" i="736"/>
  <c r="D14" i="736"/>
  <c r="R13" i="736"/>
  <c r="D13" i="736"/>
  <c r="R12" i="736"/>
  <c r="R11" i="736"/>
  <c r="L11" i="736"/>
  <c r="D11" i="736"/>
  <c r="L10" i="736"/>
  <c r="D10" i="736"/>
  <c r="L9" i="736"/>
  <c r="D9" i="736"/>
  <c r="L8" i="736"/>
  <c r="D8" i="736"/>
  <c r="L7" i="736"/>
  <c r="D7" i="736" s="1"/>
  <c r="R6" i="736"/>
  <c r="R5" i="736"/>
  <c r="R4" i="736"/>
  <c r="R52" i="735"/>
  <c r="R51" i="735"/>
  <c r="D50" i="735"/>
  <c r="R49" i="735"/>
  <c r="D49" i="735"/>
  <c r="R48" i="735"/>
  <c r="D48" i="735"/>
  <c r="D46" i="735"/>
  <c r="D45" i="735"/>
  <c r="D44" i="735"/>
  <c r="R42" i="735"/>
  <c r="L6" i="735" s="1"/>
  <c r="D6" i="735" s="1"/>
  <c r="D42" i="735"/>
  <c r="R41" i="735"/>
  <c r="D41" i="735"/>
  <c r="R40" i="735"/>
  <c r="L8" i="735" s="1"/>
  <c r="D8" i="735" s="1"/>
  <c r="D40" i="735"/>
  <c r="R39" i="735"/>
  <c r="L20" i="735" s="1"/>
  <c r="D20" i="735" s="1"/>
  <c r="H39" i="735"/>
  <c r="D39" i="735"/>
  <c r="R38" i="735"/>
  <c r="H38" i="735"/>
  <c r="D38" i="735"/>
  <c r="R37" i="735"/>
  <c r="H37" i="735"/>
  <c r="D37" i="735"/>
  <c r="R36" i="735"/>
  <c r="L10" i="735" s="1"/>
  <c r="D10" i="735" s="1"/>
  <c r="H36" i="735"/>
  <c r="D36" i="735"/>
  <c r="R35" i="735"/>
  <c r="L19" i="735" s="1"/>
  <c r="D19" i="735" s="1"/>
  <c r="H35" i="735"/>
  <c r="D35" i="735"/>
  <c r="R34" i="735"/>
  <c r="H34" i="735"/>
  <c r="D34" i="735"/>
  <c r="R33" i="735"/>
  <c r="R32" i="735"/>
  <c r="R31" i="735"/>
  <c r="R30" i="735"/>
  <c r="R29" i="735"/>
  <c r="R28" i="735"/>
  <c r="D28" i="735"/>
  <c r="R27" i="735"/>
  <c r="D27" i="735"/>
  <c r="R26" i="735"/>
  <c r="L26" i="735"/>
  <c r="D26" i="735" s="1"/>
  <c r="R25" i="735"/>
  <c r="L25" i="735"/>
  <c r="D25" i="735" s="1"/>
  <c r="R24" i="735"/>
  <c r="L24" i="735"/>
  <c r="D24" i="735" s="1"/>
  <c r="R23" i="735"/>
  <c r="L23" i="735"/>
  <c r="D23" i="735"/>
  <c r="R22" i="735"/>
  <c r="L22" i="735"/>
  <c r="D22" i="735" s="1"/>
  <c r="R21" i="735"/>
  <c r="L17" i="735" s="1"/>
  <c r="D17" i="735" s="1"/>
  <c r="D21" i="735"/>
  <c r="R20" i="735"/>
  <c r="R19" i="735"/>
  <c r="R18" i="735"/>
  <c r="D18" i="735"/>
  <c r="R17" i="735"/>
  <c r="R16" i="735"/>
  <c r="L16" i="735"/>
  <c r="D16" i="735" s="1"/>
  <c r="R15" i="735"/>
  <c r="D15" i="735"/>
  <c r="R14" i="735"/>
  <c r="D14" i="735"/>
  <c r="R13" i="735"/>
  <c r="D13" i="735"/>
  <c r="R12" i="735"/>
  <c r="L12" i="735"/>
  <c r="D12" i="735" s="1"/>
  <c r="R11" i="735"/>
  <c r="L11" i="735"/>
  <c r="D11" i="735"/>
  <c r="L9" i="735"/>
  <c r="D9" i="735"/>
  <c r="L7" i="735"/>
  <c r="D7" i="735" s="1"/>
  <c r="R6" i="735"/>
  <c r="R5" i="735"/>
  <c r="R4" i="735"/>
  <c r="R52" i="734"/>
  <c r="R51" i="734"/>
  <c r="D50" i="734"/>
  <c r="R49" i="734"/>
  <c r="D49" i="734"/>
  <c r="R48" i="734"/>
  <c r="D48" i="734"/>
  <c r="D46" i="734"/>
  <c r="D45" i="734"/>
  <c r="P44" i="734"/>
  <c r="R44" i="734" s="1"/>
  <c r="D44" i="734"/>
  <c r="R42" i="734"/>
  <c r="L6" i="734" s="1"/>
  <c r="D6" i="734" s="1"/>
  <c r="D42" i="734"/>
  <c r="R41" i="734"/>
  <c r="D41" i="734"/>
  <c r="R40" i="734"/>
  <c r="L8" i="734" s="1"/>
  <c r="D8" i="734" s="1"/>
  <c r="D40" i="734"/>
  <c r="R39" i="734"/>
  <c r="L20" i="734" s="1"/>
  <c r="D20" i="734" s="1"/>
  <c r="H39" i="734"/>
  <c r="D39" i="734"/>
  <c r="R38" i="734"/>
  <c r="H38" i="734"/>
  <c r="D38" i="734"/>
  <c r="R37" i="734"/>
  <c r="H37" i="734"/>
  <c r="D37" i="734"/>
  <c r="R36" i="734"/>
  <c r="H36" i="734"/>
  <c r="D36" i="734"/>
  <c r="R35" i="734"/>
  <c r="H35" i="734"/>
  <c r="D35" i="734"/>
  <c r="R34" i="734"/>
  <c r="L12" i="734" s="1"/>
  <c r="D12" i="734" s="1"/>
  <c r="H34" i="734"/>
  <c r="D34" i="734"/>
  <c r="R33" i="734"/>
  <c r="R32" i="734"/>
  <c r="R31" i="734"/>
  <c r="R30" i="734"/>
  <c r="R29" i="734"/>
  <c r="R28" i="734"/>
  <c r="D28" i="734"/>
  <c r="R27" i="734"/>
  <c r="L27" i="734"/>
  <c r="D27" i="734"/>
  <c r="R26" i="734"/>
  <c r="L26" i="734"/>
  <c r="D26" i="734"/>
  <c r="R25" i="734"/>
  <c r="L25" i="734"/>
  <c r="D25" i="734"/>
  <c r="R24" i="734"/>
  <c r="L24" i="734"/>
  <c r="D24" i="734"/>
  <c r="R23" i="734"/>
  <c r="L23" i="734"/>
  <c r="D23" i="734" s="1"/>
  <c r="R22" i="734"/>
  <c r="D22" i="734"/>
  <c r="R21" i="734"/>
  <c r="D21" i="734"/>
  <c r="R20" i="734"/>
  <c r="R19" i="734"/>
  <c r="D19" i="734"/>
  <c r="R18" i="734"/>
  <c r="D18" i="734"/>
  <c r="R17" i="734"/>
  <c r="D17" i="734"/>
  <c r="R16" i="734"/>
  <c r="L16" i="734"/>
  <c r="D16" i="734" s="1"/>
  <c r="R15" i="734"/>
  <c r="D15" i="734"/>
  <c r="R14" i="734"/>
  <c r="D14" i="734"/>
  <c r="R13" i="734"/>
  <c r="D13" i="734"/>
  <c r="R12" i="734"/>
  <c r="R11" i="734"/>
  <c r="L11" i="734"/>
  <c r="D11" i="734"/>
  <c r="L10" i="734"/>
  <c r="D10" i="734"/>
  <c r="L9" i="734"/>
  <c r="D9" i="734"/>
  <c r="L7" i="734"/>
  <c r="D7" i="734"/>
  <c r="R6" i="734"/>
  <c r="R5" i="734"/>
  <c r="R4" i="734"/>
  <c r="G49" i="736" l="1"/>
  <c r="G49" i="735"/>
  <c r="G49" i="734"/>
  <c r="D54" i="736"/>
  <c r="H14" i="736" s="1"/>
  <c r="D54" i="735"/>
  <c r="H14" i="735" s="1"/>
  <c r="D54" i="734"/>
  <c r="H14" i="734" s="1"/>
  <c r="D29" i="736"/>
  <c r="H13" i="736" s="1"/>
  <c r="D29" i="735"/>
  <c r="H13" i="735" s="1"/>
  <c r="D29" i="734"/>
  <c r="H13" i="734" s="1"/>
  <c r="H16" i="728"/>
  <c r="H16" i="726"/>
  <c r="L25" i="727"/>
  <c r="L24" i="726"/>
  <c r="C12" i="726"/>
  <c r="H15" i="736" l="1"/>
  <c r="H29" i="736" s="1"/>
  <c r="G51" i="736" s="1"/>
  <c r="H15" i="735"/>
  <c r="H29" i="735" s="1"/>
  <c r="G51" i="735" s="1"/>
  <c r="H15" i="734"/>
  <c r="H29" i="734" s="1"/>
  <c r="G51" i="734" s="1"/>
  <c r="R52" i="732"/>
  <c r="R51" i="732"/>
  <c r="D50" i="732"/>
  <c r="R49" i="732"/>
  <c r="D49" i="732"/>
  <c r="R48" i="732"/>
  <c r="D48" i="732"/>
  <c r="D46" i="732"/>
  <c r="D45" i="732"/>
  <c r="D44" i="732"/>
  <c r="R42" i="732"/>
  <c r="D42" i="732"/>
  <c r="R41" i="732"/>
  <c r="D41" i="732"/>
  <c r="R40" i="732"/>
  <c r="D40" i="732"/>
  <c r="R39" i="732"/>
  <c r="H39" i="732"/>
  <c r="D39" i="732"/>
  <c r="R38" i="732"/>
  <c r="L9" i="732" s="1"/>
  <c r="D9" i="732" s="1"/>
  <c r="H38" i="732"/>
  <c r="D38" i="732"/>
  <c r="R37" i="732"/>
  <c r="H37" i="732"/>
  <c r="D37" i="732"/>
  <c r="R36" i="732"/>
  <c r="H36" i="732"/>
  <c r="D36" i="732"/>
  <c r="R35" i="732"/>
  <c r="H35" i="732"/>
  <c r="D35" i="732"/>
  <c r="R34" i="732"/>
  <c r="L12" i="732" s="1"/>
  <c r="D12" i="732" s="1"/>
  <c r="H34" i="732"/>
  <c r="D34" i="732"/>
  <c r="R33" i="732"/>
  <c r="L23" i="732" s="1"/>
  <c r="D23" i="732" s="1"/>
  <c r="R32" i="732"/>
  <c r="L11" i="732" s="1"/>
  <c r="D11" i="732" s="1"/>
  <c r="R31" i="732"/>
  <c r="R30" i="732"/>
  <c r="R29" i="732"/>
  <c r="R28" i="732"/>
  <c r="D28" i="732"/>
  <c r="R27" i="732"/>
  <c r="D27" i="732"/>
  <c r="R26" i="732"/>
  <c r="L26" i="732"/>
  <c r="D26" i="732"/>
  <c r="R25" i="732"/>
  <c r="L25" i="732"/>
  <c r="D25" i="732"/>
  <c r="R24" i="732"/>
  <c r="D24" i="732"/>
  <c r="R23" i="732"/>
  <c r="R22" i="732"/>
  <c r="L22" i="732"/>
  <c r="D22" i="732"/>
  <c r="R21" i="732"/>
  <c r="D21" i="732"/>
  <c r="R20" i="732"/>
  <c r="L20" i="732"/>
  <c r="D20" i="732"/>
  <c r="R19" i="732"/>
  <c r="L19" i="732"/>
  <c r="D19" i="732"/>
  <c r="R18" i="732"/>
  <c r="D18" i="732"/>
  <c r="R17" i="732"/>
  <c r="D17" i="732"/>
  <c r="R16" i="732"/>
  <c r="L16" i="732"/>
  <c r="D16" i="732" s="1"/>
  <c r="S15" i="732"/>
  <c r="R15" i="732"/>
  <c r="D15" i="732"/>
  <c r="S14" i="732"/>
  <c r="R14" i="732"/>
  <c r="D14" i="732"/>
  <c r="R13" i="732"/>
  <c r="D13" i="732"/>
  <c r="R12" i="732"/>
  <c r="R11" i="732"/>
  <c r="L10" i="732"/>
  <c r="D10" i="732"/>
  <c r="L8" i="732"/>
  <c r="D8" i="732"/>
  <c r="L7" i="732"/>
  <c r="D7" i="732"/>
  <c r="R6" i="732"/>
  <c r="L6" i="732"/>
  <c r="D6" i="732" s="1"/>
  <c r="R5" i="732"/>
  <c r="R4" i="732"/>
  <c r="R52" i="731"/>
  <c r="R51" i="731"/>
  <c r="D50" i="731"/>
  <c r="R49" i="731"/>
  <c r="D49" i="731"/>
  <c r="R48" i="731"/>
  <c r="D48" i="731"/>
  <c r="D46" i="731"/>
  <c r="D45" i="731"/>
  <c r="D44" i="731"/>
  <c r="R42" i="731"/>
  <c r="L6" i="731" s="1"/>
  <c r="D6" i="731" s="1"/>
  <c r="D42" i="731"/>
  <c r="R41" i="731"/>
  <c r="L7" i="731" s="1"/>
  <c r="D7" i="731" s="1"/>
  <c r="D41" i="731"/>
  <c r="R40" i="731"/>
  <c r="D40" i="731"/>
  <c r="R39" i="731"/>
  <c r="L20" i="731" s="1"/>
  <c r="D20" i="731" s="1"/>
  <c r="H39" i="731"/>
  <c r="D39" i="731"/>
  <c r="R38" i="731"/>
  <c r="H38" i="731"/>
  <c r="D38" i="731"/>
  <c r="R37" i="731"/>
  <c r="H37" i="731"/>
  <c r="D37" i="731"/>
  <c r="R36" i="731"/>
  <c r="H36" i="731"/>
  <c r="D36" i="731"/>
  <c r="R35" i="731"/>
  <c r="L19" i="731" s="1"/>
  <c r="D19" i="731" s="1"/>
  <c r="H35" i="731"/>
  <c r="D35" i="731"/>
  <c r="R34" i="731"/>
  <c r="H34" i="731"/>
  <c r="D34" i="731"/>
  <c r="R33" i="731"/>
  <c r="R32" i="731"/>
  <c r="R31" i="731"/>
  <c r="R30" i="731"/>
  <c r="R29" i="731"/>
  <c r="R28" i="731"/>
  <c r="D28" i="731"/>
  <c r="R27" i="731"/>
  <c r="D27" i="731"/>
  <c r="R26" i="731"/>
  <c r="L26" i="731"/>
  <c r="D26" i="731"/>
  <c r="R25" i="731"/>
  <c r="L25" i="731"/>
  <c r="D25" i="731" s="1"/>
  <c r="R24" i="731"/>
  <c r="D24" i="731"/>
  <c r="R23" i="731"/>
  <c r="L23" i="731"/>
  <c r="D23" i="731"/>
  <c r="R22" i="731"/>
  <c r="L22" i="731"/>
  <c r="D22" i="731"/>
  <c r="R21" i="731"/>
  <c r="L17" i="731" s="1"/>
  <c r="D17" i="731" s="1"/>
  <c r="D21" i="731"/>
  <c r="R20" i="731"/>
  <c r="R19" i="731"/>
  <c r="R18" i="731"/>
  <c r="D18" i="731"/>
  <c r="R17" i="731"/>
  <c r="R16" i="731"/>
  <c r="L16" i="731"/>
  <c r="D16" i="731"/>
  <c r="R15" i="731"/>
  <c r="D15" i="731"/>
  <c r="R14" i="731"/>
  <c r="D14" i="731"/>
  <c r="R13" i="731"/>
  <c r="D13" i="731"/>
  <c r="R12" i="731"/>
  <c r="L12" i="731"/>
  <c r="D12" i="731" s="1"/>
  <c r="R11" i="731"/>
  <c r="L11" i="731"/>
  <c r="D11" i="731"/>
  <c r="L10" i="731"/>
  <c r="D10" i="731"/>
  <c r="L9" i="731"/>
  <c r="D9" i="731" s="1"/>
  <c r="L8" i="731"/>
  <c r="D8" i="731"/>
  <c r="R6" i="731"/>
  <c r="R5" i="731"/>
  <c r="R4" i="731"/>
  <c r="R52" i="730"/>
  <c r="R51" i="730"/>
  <c r="D50" i="730"/>
  <c r="R49" i="730"/>
  <c r="D49" i="730"/>
  <c r="R48" i="730"/>
  <c r="D48" i="730"/>
  <c r="D46" i="730"/>
  <c r="D45" i="730"/>
  <c r="R44" i="730"/>
  <c r="P44" i="730"/>
  <c r="D44" i="730"/>
  <c r="R42" i="730"/>
  <c r="L6" i="730" s="1"/>
  <c r="D6" i="730" s="1"/>
  <c r="D42" i="730"/>
  <c r="R41" i="730"/>
  <c r="L7" i="730" s="1"/>
  <c r="D7" i="730" s="1"/>
  <c r="D41" i="730"/>
  <c r="R40" i="730"/>
  <c r="L8" i="730" s="1"/>
  <c r="D8" i="730" s="1"/>
  <c r="D40" i="730"/>
  <c r="R39" i="730"/>
  <c r="H39" i="730"/>
  <c r="D39" i="730"/>
  <c r="R38" i="730"/>
  <c r="H38" i="730"/>
  <c r="D38" i="730"/>
  <c r="R37" i="730"/>
  <c r="H37" i="730"/>
  <c r="D37" i="730"/>
  <c r="R36" i="730"/>
  <c r="H36" i="730"/>
  <c r="D36" i="730"/>
  <c r="R35" i="730"/>
  <c r="H35" i="730"/>
  <c r="D35" i="730"/>
  <c r="R34" i="730"/>
  <c r="H34" i="730"/>
  <c r="D34" i="730"/>
  <c r="R33" i="730"/>
  <c r="R32" i="730"/>
  <c r="R31" i="730"/>
  <c r="R30" i="730"/>
  <c r="R29" i="730"/>
  <c r="R28" i="730"/>
  <c r="L16" i="730" s="1"/>
  <c r="D16" i="730" s="1"/>
  <c r="D28" i="730"/>
  <c r="R27" i="730"/>
  <c r="L27" i="730"/>
  <c r="D27" i="730"/>
  <c r="R26" i="730"/>
  <c r="L26" i="730"/>
  <c r="D26" i="730" s="1"/>
  <c r="R25" i="730"/>
  <c r="L25" i="730"/>
  <c r="D25" i="730"/>
  <c r="R24" i="730"/>
  <c r="L24" i="730"/>
  <c r="D24" i="730"/>
  <c r="R23" i="730"/>
  <c r="L23" i="730"/>
  <c r="D23" i="730"/>
  <c r="R22" i="730"/>
  <c r="D22" i="730"/>
  <c r="R21" i="730"/>
  <c r="D21" i="730"/>
  <c r="R20" i="730"/>
  <c r="L20" i="730"/>
  <c r="D20" i="730" s="1"/>
  <c r="R19" i="730"/>
  <c r="D19" i="730"/>
  <c r="R18" i="730"/>
  <c r="D18" i="730"/>
  <c r="R17" i="730"/>
  <c r="D17" i="730"/>
  <c r="R16" i="730"/>
  <c r="R15" i="730"/>
  <c r="D15" i="730"/>
  <c r="R14" i="730"/>
  <c r="D14" i="730"/>
  <c r="R13" i="730"/>
  <c r="D13" i="730"/>
  <c r="R12" i="730"/>
  <c r="L12" i="730"/>
  <c r="D12" i="730"/>
  <c r="R11" i="730"/>
  <c r="L11" i="730"/>
  <c r="D11" i="730"/>
  <c r="L10" i="730"/>
  <c r="D10" i="730"/>
  <c r="L9" i="730"/>
  <c r="D9" i="730"/>
  <c r="R6" i="730"/>
  <c r="R5" i="730"/>
  <c r="R4" i="730"/>
  <c r="G49" i="732" l="1"/>
  <c r="G49" i="731"/>
  <c r="G49" i="730"/>
  <c r="D54" i="732"/>
  <c r="H14" i="732" s="1"/>
  <c r="D54" i="731"/>
  <c r="H14" i="731" s="1"/>
  <c r="D54" i="730"/>
  <c r="H14" i="730" s="1"/>
  <c r="D29" i="732"/>
  <c r="H13" i="732" s="1"/>
  <c r="D29" i="731"/>
  <c r="H13" i="731" s="1"/>
  <c r="D29" i="730"/>
  <c r="H13" i="730" s="1"/>
  <c r="H16" i="723"/>
  <c r="L24" i="722"/>
  <c r="R52" i="728"/>
  <c r="R51" i="728"/>
  <c r="D50" i="728"/>
  <c r="R49" i="728"/>
  <c r="D49" i="728"/>
  <c r="R48" i="728"/>
  <c r="D48" i="728"/>
  <c r="D46" i="728"/>
  <c r="D45" i="728"/>
  <c r="D44" i="728"/>
  <c r="R42" i="728"/>
  <c r="D42" i="728"/>
  <c r="R41" i="728"/>
  <c r="L7" i="728" s="1"/>
  <c r="D7" i="728" s="1"/>
  <c r="D41" i="728"/>
  <c r="R40" i="728"/>
  <c r="D40" i="728"/>
  <c r="R39" i="728"/>
  <c r="H39" i="728"/>
  <c r="D39" i="728"/>
  <c r="R38" i="728"/>
  <c r="H38" i="728"/>
  <c r="D38" i="728"/>
  <c r="R37" i="728"/>
  <c r="H37" i="728"/>
  <c r="D37" i="728"/>
  <c r="R36" i="728"/>
  <c r="H36" i="728"/>
  <c r="D36" i="728"/>
  <c r="R35" i="728"/>
  <c r="L19" i="728" s="1"/>
  <c r="D19" i="728" s="1"/>
  <c r="H35" i="728"/>
  <c r="D35" i="728"/>
  <c r="R34" i="728"/>
  <c r="H34" i="728"/>
  <c r="D34" i="728"/>
  <c r="R33" i="728"/>
  <c r="R32" i="728"/>
  <c r="L11" i="728" s="1"/>
  <c r="D11" i="728" s="1"/>
  <c r="R31" i="728"/>
  <c r="R30" i="728"/>
  <c r="R29" i="728"/>
  <c r="R28" i="728"/>
  <c r="L16" i="728" s="1"/>
  <c r="D16" i="728" s="1"/>
  <c r="D28" i="728"/>
  <c r="R27" i="728"/>
  <c r="D27" i="728"/>
  <c r="R26" i="728"/>
  <c r="L26" i="728"/>
  <c r="D26" i="728"/>
  <c r="R25" i="728"/>
  <c r="L25" i="728"/>
  <c r="D25" i="728"/>
  <c r="R24" i="728"/>
  <c r="D24" i="728"/>
  <c r="R23" i="728"/>
  <c r="L23" i="728"/>
  <c r="D23" i="728"/>
  <c r="R22" i="728"/>
  <c r="L22" i="728"/>
  <c r="D22" i="728"/>
  <c r="R21" i="728"/>
  <c r="D21" i="728"/>
  <c r="R20" i="728"/>
  <c r="L20" i="728"/>
  <c r="D20" i="728"/>
  <c r="R19" i="728"/>
  <c r="R18" i="728"/>
  <c r="D18" i="728"/>
  <c r="R17" i="728"/>
  <c r="D17" i="728"/>
  <c r="R16" i="728"/>
  <c r="S15" i="728"/>
  <c r="R15" i="728"/>
  <c r="D15" i="728"/>
  <c r="S14" i="728"/>
  <c r="R14" i="728"/>
  <c r="D14" i="728"/>
  <c r="R13" i="728"/>
  <c r="D13" i="728"/>
  <c r="R12" i="728"/>
  <c r="L12" i="728"/>
  <c r="D12" i="728"/>
  <c r="R11" i="728"/>
  <c r="L10" i="728"/>
  <c r="D10" i="728"/>
  <c r="L9" i="728"/>
  <c r="D9" i="728"/>
  <c r="L8" i="728"/>
  <c r="D8" i="728" s="1"/>
  <c r="R6" i="728"/>
  <c r="L6" i="728"/>
  <c r="D6" i="728"/>
  <c r="R5" i="728"/>
  <c r="R4" i="728"/>
  <c r="R52" i="727"/>
  <c r="R51" i="727"/>
  <c r="D50" i="727"/>
  <c r="R49" i="727"/>
  <c r="D49" i="727"/>
  <c r="R48" i="727"/>
  <c r="D48" i="727"/>
  <c r="D46" i="727"/>
  <c r="D45" i="727"/>
  <c r="D44" i="727"/>
  <c r="R42" i="727"/>
  <c r="D42" i="727"/>
  <c r="R41" i="727"/>
  <c r="D41" i="727"/>
  <c r="R40" i="727"/>
  <c r="L8" i="727" s="1"/>
  <c r="D8" i="727" s="1"/>
  <c r="D40" i="727"/>
  <c r="R39" i="727"/>
  <c r="H39" i="727"/>
  <c r="D39" i="727"/>
  <c r="R38" i="727"/>
  <c r="L9" i="727" s="1"/>
  <c r="D9" i="727" s="1"/>
  <c r="H38" i="727"/>
  <c r="D38" i="727"/>
  <c r="R37" i="727"/>
  <c r="H37" i="727"/>
  <c r="D37" i="727"/>
  <c r="R36" i="727"/>
  <c r="H36" i="727"/>
  <c r="D36" i="727"/>
  <c r="R35" i="727"/>
  <c r="H35" i="727"/>
  <c r="D35" i="727"/>
  <c r="R34" i="727"/>
  <c r="H34" i="727"/>
  <c r="D34" i="727"/>
  <c r="R33" i="727"/>
  <c r="L23" i="727" s="1"/>
  <c r="D23" i="727" s="1"/>
  <c r="R32" i="727"/>
  <c r="L11" i="727" s="1"/>
  <c r="D11" i="727" s="1"/>
  <c r="R31" i="727"/>
  <c r="R30" i="727"/>
  <c r="R29" i="727"/>
  <c r="R28" i="727"/>
  <c r="D28" i="727"/>
  <c r="R27" i="727"/>
  <c r="D27" i="727"/>
  <c r="R26" i="727"/>
  <c r="L26" i="727"/>
  <c r="D26" i="727" s="1"/>
  <c r="R25" i="727"/>
  <c r="D25" i="727"/>
  <c r="R24" i="727"/>
  <c r="L24" i="727"/>
  <c r="D24" i="727"/>
  <c r="R23" i="727"/>
  <c r="R22" i="727"/>
  <c r="L22" i="727"/>
  <c r="D22" i="727" s="1"/>
  <c r="R21" i="727"/>
  <c r="L17" i="727" s="1"/>
  <c r="D17" i="727" s="1"/>
  <c r="D21" i="727"/>
  <c r="R20" i="727"/>
  <c r="L20" i="727"/>
  <c r="D20" i="727" s="1"/>
  <c r="R19" i="727"/>
  <c r="L19" i="727"/>
  <c r="D19" i="727"/>
  <c r="R18" i="727"/>
  <c r="D18" i="727"/>
  <c r="R17" i="727"/>
  <c r="R16" i="727"/>
  <c r="L16" i="727"/>
  <c r="D16" i="727" s="1"/>
  <c r="R15" i="727"/>
  <c r="D15" i="727"/>
  <c r="R14" i="727"/>
  <c r="D14" i="727"/>
  <c r="R13" i="727"/>
  <c r="D13" i="727"/>
  <c r="R12" i="727"/>
  <c r="L12" i="727"/>
  <c r="D12" i="727" s="1"/>
  <c r="R11" i="727"/>
  <c r="L10" i="727"/>
  <c r="D10" i="727"/>
  <c r="L7" i="727"/>
  <c r="D7" i="727"/>
  <c r="R6" i="727"/>
  <c r="L6" i="727"/>
  <c r="D6" i="727"/>
  <c r="R5" i="727"/>
  <c r="R4" i="727"/>
  <c r="R52" i="726"/>
  <c r="R51" i="726"/>
  <c r="D50" i="726"/>
  <c r="R49" i="726"/>
  <c r="D49" i="726"/>
  <c r="R48" i="726"/>
  <c r="D48" i="726"/>
  <c r="D46" i="726"/>
  <c r="D45" i="726"/>
  <c r="P44" i="726"/>
  <c r="R44" i="726" s="1"/>
  <c r="D44" i="726"/>
  <c r="R42" i="726"/>
  <c r="L6" i="726" s="1"/>
  <c r="D6" i="726" s="1"/>
  <c r="D42" i="726"/>
  <c r="R41" i="726"/>
  <c r="L7" i="726" s="1"/>
  <c r="D7" i="726" s="1"/>
  <c r="D41" i="726"/>
  <c r="R40" i="726"/>
  <c r="D40" i="726"/>
  <c r="R39" i="726"/>
  <c r="L20" i="726" s="1"/>
  <c r="D20" i="726" s="1"/>
  <c r="H39" i="726"/>
  <c r="D39" i="726"/>
  <c r="R38" i="726"/>
  <c r="H38" i="726"/>
  <c r="D38" i="726"/>
  <c r="R37" i="726"/>
  <c r="H37" i="726"/>
  <c r="D37" i="726"/>
  <c r="R36" i="726"/>
  <c r="H36" i="726"/>
  <c r="D36" i="726"/>
  <c r="R35" i="726"/>
  <c r="H35" i="726"/>
  <c r="D35" i="726"/>
  <c r="R34" i="726"/>
  <c r="H34" i="726"/>
  <c r="D34" i="726"/>
  <c r="R33" i="726"/>
  <c r="R32" i="726"/>
  <c r="L11" i="726" s="1"/>
  <c r="D11" i="726" s="1"/>
  <c r="R31" i="726"/>
  <c r="R30" i="726"/>
  <c r="R29" i="726"/>
  <c r="R28" i="726"/>
  <c r="D28" i="726"/>
  <c r="R27" i="726"/>
  <c r="L27" i="726"/>
  <c r="D27" i="726" s="1"/>
  <c r="R26" i="726"/>
  <c r="L26" i="726"/>
  <c r="D26" i="726"/>
  <c r="R25" i="726"/>
  <c r="L25" i="726"/>
  <c r="D25" i="726"/>
  <c r="R24" i="726"/>
  <c r="D24" i="726"/>
  <c r="R23" i="726"/>
  <c r="L23" i="726"/>
  <c r="D23" i="726" s="1"/>
  <c r="R22" i="726"/>
  <c r="D22" i="726"/>
  <c r="R21" i="726"/>
  <c r="D21" i="726"/>
  <c r="R20" i="726"/>
  <c r="R19" i="726"/>
  <c r="D19" i="726"/>
  <c r="R18" i="726"/>
  <c r="D18" i="726"/>
  <c r="R17" i="726"/>
  <c r="D17" i="726"/>
  <c r="R16" i="726"/>
  <c r="L16" i="726"/>
  <c r="D16" i="726" s="1"/>
  <c r="R15" i="726"/>
  <c r="D15" i="726"/>
  <c r="R14" i="726"/>
  <c r="D14" i="726"/>
  <c r="R13" i="726"/>
  <c r="D13" i="726"/>
  <c r="R12" i="726"/>
  <c r="L12" i="726"/>
  <c r="D12" i="726" s="1"/>
  <c r="R11" i="726"/>
  <c r="L10" i="726"/>
  <c r="D10" i="726"/>
  <c r="L9" i="726"/>
  <c r="D9" i="726"/>
  <c r="L8" i="726"/>
  <c r="D8" i="726" s="1"/>
  <c r="R6" i="726"/>
  <c r="R5" i="726"/>
  <c r="R4" i="726"/>
  <c r="R52" i="724"/>
  <c r="R51" i="724"/>
  <c r="D50" i="724"/>
  <c r="R49" i="724"/>
  <c r="D49" i="724"/>
  <c r="R48" i="724"/>
  <c r="D48" i="724"/>
  <c r="D46" i="724"/>
  <c r="D45" i="724"/>
  <c r="D44" i="724"/>
  <c r="R42" i="724"/>
  <c r="D42" i="724"/>
  <c r="R41" i="724"/>
  <c r="D41" i="724"/>
  <c r="R40" i="724"/>
  <c r="D40" i="724"/>
  <c r="R39" i="724"/>
  <c r="H39" i="724"/>
  <c r="D39" i="724"/>
  <c r="R38" i="724"/>
  <c r="L9" i="724" s="1"/>
  <c r="D9" i="724" s="1"/>
  <c r="H38" i="724"/>
  <c r="D38" i="724"/>
  <c r="R37" i="724"/>
  <c r="H37" i="724"/>
  <c r="D37" i="724"/>
  <c r="R36" i="724"/>
  <c r="L10" i="724" s="1"/>
  <c r="D10" i="724" s="1"/>
  <c r="H36" i="724"/>
  <c r="D36" i="724"/>
  <c r="R35" i="724"/>
  <c r="H35" i="724"/>
  <c r="D35" i="724"/>
  <c r="R34" i="724"/>
  <c r="H34" i="724"/>
  <c r="D34" i="724"/>
  <c r="R33" i="724"/>
  <c r="L23" i="724" s="1"/>
  <c r="D23" i="724" s="1"/>
  <c r="R32" i="724"/>
  <c r="L11" i="724" s="1"/>
  <c r="D11" i="724" s="1"/>
  <c r="R31" i="724"/>
  <c r="R30" i="724"/>
  <c r="R29" i="724"/>
  <c r="R28" i="724"/>
  <c r="L16" i="724" s="1"/>
  <c r="D16" i="724" s="1"/>
  <c r="D28" i="724"/>
  <c r="R27" i="724"/>
  <c r="D27" i="724"/>
  <c r="R26" i="724"/>
  <c r="L26" i="724"/>
  <c r="D26" i="724"/>
  <c r="R25" i="724"/>
  <c r="L25" i="724"/>
  <c r="D25" i="724"/>
  <c r="R24" i="724"/>
  <c r="D24" i="724"/>
  <c r="R23" i="724"/>
  <c r="R22" i="724"/>
  <c r="L22" i="724"/>
  <c r="D22" i="724" s="1"/>
  <c r="R21" i="724"/>
  <c r="D21" i="724"/>
  <c r="R20" i="724"/>
  <c r="L20" i="724"/>
  <c r="D20" i="724"/>
  <c r="R19" i="724"/>
  <c r="L19" i="724"/>
  <c r="D19" i="724"/>
  <c r="R18" i="724"/>
  <c r="D18" i="724"/>
  <c r="R17" i="724"/>
  <c r="D17" i="724"/>
  <c r="R16" i="724"/>
  <c r="S15" i="724"/>
  <c r="R15" i="724"/>
  <c r="D15" i="724"/>
  <c r="S14" i="724"/>
  <c r="R14" i="724"/>
  <c r="D14" i="724"/>
  <c r="R13" i="724"/>
  <c r="D13" i="724"/>
  <c r="R12" i="724"/>
  <c r="L12" i="724"/>
  <c r="D12" i="724"/>
  <c r="R11" i="724"/>
  <c r="L8" i="724"/>
  <c r="D8" i="724"/>
  <c r="L7" i="724"/>
  <c r="D7" i="724"/>
  <c r="R6" i="724"/>
  <c r="L6" i="724"/>
  <c r="D6" i="724"/>
  <c r="R5" i="724"/>
  <c r="R4" i="724"/>
  <c r="R52" i="723"/>
  <c r="R51" i="723"/>
  <c r="D50" i="723"/>
  <c r="R49" i="723"/>
  <c r="D49" i="723"/>
  <c r="R48" i="723"/>
  <c r="D48" i="723"/>
  <c r="D46" i="723"/>
  <c r="D45" i="723"/>
  <c r="D44" i="723"/>
  <c r="R42" i="723"/>
  <c r="D42" i="723"/>
  <c r="R41" i="723"/>
  <c r="D41" i="723"/>
  <c r="R40" i="723"/>
  <c r="D40" i="723"/>
  <c r="R39" i="723"/>
  <c r="H39" i="723"/>
  <c r="D39" i="723"/>
  <c r="R38" i="723"/>
  <c r="L9" i="723" s="1"/>
  <c r="D9" i="723" s="1"/>
  <c r="H38" i="723"/>
  <c r="D38" i="723"/>
  <c r="R37" i="723"/>
  <c r="H37" i="723"/>
  <c r="D37" i="723"/>
  <c r="R36" i="723"/>
  <c r="L10" i="723" s="1"/>
  <c r="D10" i="723" s="1"/>
  <c r="H36" i="723"/>
  <c r="D36" i="723"/>
  <c r="R35" i="723"/>
  <c r="H35" i="723"/>
  <c r="D35" i="723"/>
  <c r="R34" i="723"/>
  <c r="L12" i="723" s="1"/>
  <c r="D12" i="723" s="1"/>
  <c r="H34" i="723"/>
  <c r="D34" i="723"/>
  <c r="R33" i="723"/>
  <c r="L23" i="723" s="1"/>
  <c r="D23" i="723" s="1"/>
  <c r="R32" i="723"/>
  <c r="L11" i="723" s="1"/>
  <c r="D11" i="723" s="1"/>
  <c r="R31" i="723"/>
  <c r="R30" i="723"/>
  <c r="R29" i="723"/>
  <c r="R28" i="723"/>
  <c r="D28" i="723"/>
  <c r="R27" i="723"/>
  <c r="D27" i="723"/>
  <c r="R26" i="723"/>
  <c r="L26" i="723"/>
  <c r="D26" i="723"/>
  <c r="R25" i="723"/>
  <c r="L25" i="723"/>
  <c r="D25" i="723"/>
  <c r="R24" i="723"/>
  <c r="L24" i="723"/>
  <c r="D24" i="723" s="1"/>
  <c r="R23" i="723"/>
  <c r="R22" i="723"/>
  <c r="L22" i="723"/>
  <c r="D22" i="723" s="1"/>
  <c r="R21" i="723"/>
  <c r="D21" i="723"/>
  <c r="R20" i="723"/>
  <c r="L20" i="723"/>
  <c r="D20" i="723" s="1"/>
  <c r="R19" i="723"/>
  <c r="L19" i="723"/>
  <c r="D19" i="723"/>
  <c r="R18" i="723"/>
  <c r="D18" i="723"/>
  <c r="R17" i="723"/>
  <c r="L17" i="723"/>
  <c r="D17" i="723" s="1"/>
  <c r="R16" i="723"/>
  <c r="L16" i="723"/>
  <c r="D16" i="723" s="1"/>
  <c r="R15" i="723"/>
  <c r="D15" i="723"/>
  <c r="R14" i="723"/>
  <c r="D14" i="723"/>
  <c r="R13" i="723"/>
  <c r="D13" i="723"/>
  <c r="R12" i="723"/>
  <c r="R11" i="723"/>
  <c r="L8" i="723"/>
  <c r="D8" i="723" s="1"/>
  <c r="L7" i="723"/>
  <c r="D7" i="723"/>
  <c r="R6" i="723"/>
  <c r="L6" i="723"/>
  <c r="D6" i="723" s="1"/>
  <c r="R5" i="723"/>
  <c r="R4" i="723"/>
  <c r="R52" i="722"/>
  <c r="R51" i="722"/>
  <c r="D50" i="722"/>
  <c r="R49" i="722"/>
  <c r="D49" i="722"/>
  <c r="R48" i="722"/>
  <c r="D48" i="722"/>
  <c r="D46" i="722"/>
  <c r="D45" i="722"/>
  <c r="P44" i="722"/>
  <c r="R44" i="722" s="1"/>
  <c r="D44" i="722"/>
  <c r="R42" i="722"/>
  <c r="D42" i="722"/>
  <c r="R41" i="722"/>
  <c r="D41" i="722"/>
  <c r="R40" i="722"/>
  <c r="D40" i="722"/>
  <c r="R39" i="722"/>
  <c r="L20" i="722" s="1"/>
  <c r="D20" i="722" s="1"/>
  <c r="H39" i="722"/>
  <c r="D39" i="722"/>
  <c r="R38" i="722"/>
  <c r="L9" i="722" s="1"/>
  <c r="D9" i="722" s="1"/>
  <c r="H38" i="722"/>
  <c r="D38" i="722"/>
  <c r="R37" i="722"/>
  <c r="H37" i="722"/>
  <c r="D37" i="722"/>
  <c r="R36" i="722"/>
  <c r="H36" i="722"/>
  <c r="D36" i="722"/>
  <c r="R35" i="722"/>
  <c r="H35" i="722"/>
  <c r="D35" i="722"/>
  <c r="R34" i="722"/>
  <c r="H34" i="722"/>
  <c r="D34" i="722"/>
  <c r="R33" i="722"/>
  <c r="R32" i="722"/>
  <c r="L11" i="722" s="1"/>
  <c r="D11" i="722" s="1"/>
  <c r="R31" i="722"/>
  <c r="R30" i="722"/>
  <c r="R29" i="722"/>
  <c r="R28" i="722"/>
  <c r="D28" i="722"/>
  <c r="R27" i="722"/>
  <c r="L27" i="722"/>
  <c r="D27" i="722"/>
  <c r="R26" i="722"/>
  <c r="L26" i="722"/>
  <c r="D26" i="722"/>
  <c r="R25" i="722"/>
  <c r="L25" i="722"/>
  <c r="D25" i="722"/>
  <c r="R24" i="722"/>
  <c r="D24" i="722"/>
  <c r="R23" i="722"/>
  <c r="L23" i="722"/>
  <c r="D23" i="722" s="1"/>
  <c r="R22" i="722"/>
  <c r="D22" i="722"/>
  <c r="R21" i="722"/>
  <c r="D21" i="722"/>
  <c r="R20" i="722"/>
  <c r="R19" i="722"/>
  <c r="D19" i="722"/>
  <c r="R18" i="722"/>
  <c r="D18" i="722"/>
  <c r="R17" i="722"/>
  <c r="D17" i="722"/>
  <c r="R16" i="722"/>
  <c r="L16" i="722"/>
  <c r="D16" i="722" s="1"/>
  <c r="R15" i="722"/>
  <c r="D15" i="722"/>
  <c r="R14" i="722"/>
  <c r="D14" i="722"/>
  <c r="R13" i="722"/>
  <c r="D13" i="722"/>
  <c r="R12" i="722"/>
  <c r="L12" i="722"/>
  <c r="D12" i="722" s="1"/>
  <c r="R11" i="722"/>
  <c r="L10" i="722"/>
  <c r="D10" i="722"/>
  <c r="L8" i="722"/>
  <c r="D8" i="722"/>
  <c r="L7" i="722"/>
  <c r="D7" i="722"/>
  <c r="R6" i="722"/>
  <c r="L6" i="722"/>
  <c r="D6" i="722"/>
  <c r="R5" i="722"/>
  <c r="R4" i="722"/>
  <c r="H15" i="732" l="1"/>
  <c r="H29" i="732" s="1"/>
  <c r="G51" i="732" s="1"/>
  <c r="H15" i="731"/>
  <c r="H29" i="731" s="1"/>
  <c r="G51" i="731" s="1"/>
  <c r="H15" i="730"/>
  <c r="H29" i="730" s="1"/>
  <c r="G51" i="730" s="1"/>
  <c r="G49" i="728"/>
  <c r="G49" i="727"/>
  <c r="G49" i="726"/>
  <c r="D54" i="728"/>
  <c r="H14" i="728" s="1"/>
  <c r="D54" i="727"/>
  <c r="H14" i="727" s="1"/>
  <c r="D54" i="726"/>
  <c r="H14" i="726" s="1"/>
  <c r="G49" i="724"/>
  <c r="D29" i="728"/>
  <c r="H13" i="728" s="1"/>
  <c r="D29" i="727"/>
  <c r="H13" i="727" s="1"/>
  <c r="D29" i="726"/>
  <c r="H13" i="726" s="1"/>
  <c r="D54" i="724"/>
  <c r="H14" i="724" s="1"/>
  <c r="D54" i="723"/>
  <c r="H14" i="723" s="1"/>
  <c r="G49" i="723"/>
  <c r="G49" i="722"/>
  <c r="D54" i="722"/>
  <c r="H14" i="722" s="1"/>
  <c r="D29" i="722"/>
  <c r="H13" i="722" s="1"/>
  <c r="D29" i="724"/>
  <c r="H13" i="724" s="1"/>
  <c r="D29" i="723"/>
  <c r="H13" i="723" s="1"/>
  <c r="H16" i="720"/>
  <c r="H36" i="720"/>
  <c r="H37" i="720"/>
  <c r="H38" i="720"/>
  <c r="H39" i="720"/>
  <c r="H20" i="718"/>
  <c r="H15" i="728" l="1"/>
  <c r="H29" i="728" s="1"/>
  <c r="G51" i="728" s="1"/>
  <c r="H15" i="727"/>
  <c r="H29" i="727" s="1"/>
  <c r="G51" i="727" s="1"/>
  <c r="H15" i="726"/>
  <c r="H29" i="726" s="1"/>
  <c r="G51" i="726" s="1"/>
  <c r="H15" i="723"/>
  <c r="H29" i="723" s="1"/>
  <c r="G51" i="723" s="1"/>
  <c r="H15" i="722"/>
  <c r="H29" i="722" s="1"/>
  <c r="G51" i="722" s="1"/>
  <c r="H15" i="724"/>
  <c r="H29" i="724" s="1"/>
  <c r="G51" i="724" s="1"/>
  <c r="R52" i="720"/>
  <c r="R51" i="720"/>
  <c r="D50" i="720"/>
  <c r="R49" i="720"/>
  <c r="D49" i="720"/>
  <c r="R48" i="720"/>
  <c r="D48" i="720"/>
  <c r="D46" i="720"/>
  <c r="D45" i="720"/>
  <c r="D44" i="720"/>
  <c r="R42" i="720"/>
  <c r="D42" i="720"/>
  <c r="R41" i="720"/>
  <c r="D41" i="720"/>
  <c r="R40" i="720"/>
  <c r="L8" i="720" s="1"/>
  <c r="D8" i="720" s="1"/>
  <c r="D40" i="720"/>
  <c r="R39" i="720"/>
  <c r="D39" i="720"/>
  <c r="R38" i="720"/>
  <c r="D38" i="720"/>
  <c r="R37" i="720"/>
  <c r="D37" i="720"/>
  <c r="R36" i="720"/>
  <c r="D36" i="720"/>
  <c r="R35" i="720"/>
  <c r="H35" i="720"/>
  <c r="D35" i="720"/>
  <c r="R34" i="720"/>
  <c r="L12" i="720" s="1"/>
  <c r="D12" i="720" s="1"/>
  <c r="H34" i="720"/>
  <c r="D34" i="720"/>
  <c r="R33" i="720"/>
  <c r="R32" i="720"/>
  <c r="R31" i="720"/>
  <c r="R30" i="720"/>
  <c r="R29" i="720"/>
  <c r="R28" i="720"/>
  <c r="L16" i="720" s="1"/>
  <c r="D16" i="720" s="1"/>
  <c r="D28" i="720"/>
  <c r="R27" i="720"/>
  <c r="D27" i="720"/>
  <c r="R26" i="720"/>
  <c r="L26" i="720"/>
  <c r="D26" i="720"/>
  <c r="R25" i="720"/>
  <c r="L25" i="720"/>
  <c r="D25" i="720" s="1"/>
  <c r="R24" i="720"/>
  <c r="D24" i="720"/>
  <c r="R23" i="720"/>
  <c r="L23" i="720"/>
  <c r="D23" i="720"/>
  <c r="R22" i="720"/>
  <c r="L22" i="720"/>
  <c r="D22" i="720" s="1"/>
  <c r="R21" i="720"/>
  <c r="D21" i="720"/>
  <c r="R20" i="720"/>
  <c r="L20" i="720"/>
  <c r="D20" i="720"/>
  <c r="R19" i="720"/>
  <c r="L19" i="720"/>
  <c r="D19" i="720" s="1"/>
  <c r="R18" i="720"/>
  <c r="D18" i="720"/>
  <c r="R17" i="720"/>
  <c r="D17" i="720"/>
  <c r="R16" i="720"/>
  <c r="S15" i="720"/>
  <c r="R15" i="720"/>
  <c r="D15" i="720"/>
  <c r="S14" i="720"/>
  <c r="R14" i="720"/>
  <c r="D14" i="720"/>
  <c r="R13" i="720"/>
  <c r="D13" i="720"/>
  <c r="R12" i="720"/>
  <c r="R11" i="720"/>
  <c r="L11" i="720"/>
  <c r="D11" i="720" s="1"/>
  <c r="L10" i="720"/>
  <c r="D10" i="720"/>
  <c r="L9" i="720"/>
  <c r="D9" i="720"/>
  <c r="L7" i="720"/>
  <c r="D7" i="720" s="1"/>
  <c r="R6" i="720"/>
  <c r="L6" i="720"/>
  <c r="D6" i="720" s="1"/>
  <c r="R5" i="720"/>
  <c r="R4" i="720"/>
  <c r="R52" i="719"/>
  <c r="R51" i="719"/>
  <c r="D50" i="719"/>
  <c r="R49" i="719"/>
  <c r="D49" i="719"/>
  <c r="R48" i="719"/>
  <c r="D48" i="719"/>
  <c r="D46" i="719"/>
  <c r="D45" i="719"/>
  <c r="D44" i="719"/>
  <c r="R42" i="719"/>
  <c r="L6" i="719" s="1"/>
  <c r="D6" i="719" s="1"/>
  <c r="D42" i="719"/>
  <c r="R41" i="719"/>
  <c r="D41" i="719"/>
  <c r="R40" i="719"/>
  <c r="L8" i="719" s="1"/>
  <c r="D8" i="719" s="1"/>
  <c r="D40" i="719"/>
  <c r="R39" i="719"/>
  <c r="L20" i="719" s="1"/>
  <c r="D20" i="719" s="1"/>
  <c r="H39" i="719"/>
  <c r="D39" i="719"/>
  <c r="R38" i="719"/>
  <c r="H38" i="719"/>
  <c r="D38" i="719"/>
  <c r="R37" i="719"/>
  <c r="H37" i="719"/>
  <c r="D37" i="719"/>
  <c r="R36" i="719"/>
  <c r="L10" i="719" s="1"/>
  <c r="D10" i="719" s="1"/>
  <c r="H36" i="719"/>
  <c r="D36" i="719"/>
  <c r="R35" i="719"/>
  <c r="L19" i="719" s="1"/>
  <c r="D19" i="719" s="1"/>
  <c r="H35" i="719"/>
  <c r="D35" i="719"/>
  <c r="R34" i="719"/>
  <c r="H34" i="719"/>
  <c r="D34" i="719"/>
  <c r="R33" i="719"/>
  <c r="R32" i="719"/>
  <c r="R31" i="719"/>
  <c r="R30" i="719"/>
  <c r="R29" i="719"/>
  <c r="R28" i="719"/>
  <c r="D28" i="719"/>
  <c r="R27" i="719"/>
  <c r="D27" i="719"/>
  <c r="R26" i="719"/>
  <c r="L26" i="719"/>
  <c r="D26" i="719" s="1"/>
  <c r="R25" i="719"/>
  <c r="L25" i="719"/>
  <c r="D25" i="719" s="1"/>
  <c r="R24" i="719"/>
  <c r="L24" i="719"/>
  <c r="D24" i="719" s="1"/>
  <c r="R23" i="719"/>
  <c r="L23" i="719"/>
  <c r="D23" i="719"/>
  <c r="R22" i="719"/>
  <c r="L22" i="719"/>
  <c r="D22" i="719" s="1"/>
  <c r="R21" i="719"/>
  <c r="L17" i="719" s="1"/>
  <c r="D17" i="719" s="1"/>
  <c r="D21" i="719"/>
  <c r="R20" i="719"/>
  <c r="R19" i="719"/>
  <c r="R18" i="719"/>
  <c r="D18" i="719"/>
  <c r="R17" i="719"/>
  <c r="R16" i="719"/>
  <c r="L16" i="719"/>
  <c r="D16" i="719" s="1"/>
  <c r="R15" i="719"/>
  <c r="D15" i="719"/>
  <c r="R14" i="719"/>
  <c r="D14" i="719"/>
  <c r="R13" i="719"/>
  <c r="D13" i="719"/>
  <c r="R12" i="719"/>
  <c r="L12" i="719"/>
  <c r="D12" i="719" s="1"/>
  <c r="R11" i="719"/>
  <c r="L11" i="719"/>
  <c r="D11" i="719"/>
  <c r="L9" i="719"/>
  <c r="D9" i="719"/>
  <c r="L7" i="719"/>
  <c r="D7" i="719" s="1"/>
  <c r="R6" i="719"/>
  <c r="R5" i="719"/>
  <c r="R4" i="719"/>
  <c r="R52" i="718"/>
  <c r="R51" i="718"/>
  <c r="D50" i="718"/>
  <c r="R49" i="718"/>
  <c r="D49" i="718"/>
  <c r="R48" i="718"/>
  <c r="D48" i="718"/>
  <c r="D46" i="718"/>
  <c r="D45" i="718"/>
  <c r="R44" i="718"/>
  <c r="P44" i="718"/>
  <c r="D44" i="718"/>
  <c r="R42" i="718"/>
  <c r="L6" i="718" s="1"/>
  <c r="D6" i="718" s="1"/>
  <c r="D42" i="718"/>
  <c r="R41" i="718"/>
  <c r="D41" i="718"/>
  <c r="R40" i="718"/>
  <c r="L8" i="718" s="1"/>
  <c r="D8" i="718" s="1"/>
  <c r="D40" i="718"/>
  <c r="R39" i="718"/>
  <c r="H39" i="718"/>
  <c r="D39" i="718"/>
  <c r="R38" i="718"/>
  <c r="H38" i="718"/>
  <c r="D38" i="718"/>
  <c r="R37" i="718"/>
  <c r="H37" i="718"/>
  <c r="D37" i="718"/>
  <c r="R36" i="718"/>
  <c r="H36" i="718"/>
  <c r="D36" i="718"/>
  <c r="R35" i="718"/>
  <c r="H35" i="718"/>
  <c r="D35" i="718"/>
  <c r="R34" i="718"/>
  <c r="H34" i="718"/>
  <c r="D34" i="718"/>
  <c r="R33" i="718"/>
  <c r="R32" i="718"/>
  <c r="R31" i="718"/>
  <c r="R30" i="718"/>
  <c r="R29" i="718"/>
  <c r="R28" i="718"/>
  <c r="D28" i="718"/>
  <c r="R27" i="718"/>
  <c r="L27" i="718"/>
  <c r="D27" i="718" s="1"/>
  <c r="R26" i="718"/>
  <c r="L26" i="718"/>
  <c r="D26" i="718" s="1"/>
  <c r="R25" i="718"/>
  <c r="L25" i="718"/>
  <c r="D25" i="718"/>
  <c r="R24" i="718"/>
  <c r="L24" i="718"/>
  <c r="D24" i="718"/>
  <c r="R23" i="718"/>
  <c r="L23" i="718"/>
  <c r="D23" i="718" s="1"/>
  <c r="R22" i="718"/>
  <c r="D22" i="718"/>
  <c r="R21" i="718"/>
  <c r="D21" i="718"/>
  <c r="R20" i="718"/>
  <c r="L20" i="718"/>
  <c r="D20" i="718" s="1"/>
  <c r="R19" i="718"/>
  <c r="D19" i="718"/>
  <c r="R18" i="718"/>
  <c r="D18" i="718"/>
  <c r="R17" i="718"/>
  <c r="D17" i="718"/>
  <c r="R16" i="718"/>
  <c r="L16" i="718"/>
  <c r="D16" i="718" s="1"/>
  <c r="R15" i="718"/>
  <c r="D15" i="718"/>
  <c r="R14" i="718"/>
  <c r="D14" i="718"/>
  <c r="R13" i="718"/>
  <c r="D13" i="718"/>
  <c r="R12" i="718"/>
  <c r="L12" i="718"/>
  <c r="D12" i="718" s="1"/>
  <c r="R11" i="718"/>
  <c r="L11" i="718"/>
  <c r="D11" i="718" s="1"/>
  <c r="L10" i="718"/>
  <c r="D10" i="718"/>
  <c r="L9" i="718"/>
  <c r="D9" i="718"/>
  <c r="L7" i="718"/>
  <c r="D7" i="718" s="1"/>
  <c r="R6" i="718"/>
  <c r="R5" i="718"/>
  <c r="R4" i="718"/>
  <c r="G49" i="720" l="1"/>
  <c r="G49" i="719"/>
  <c r="G49" i="718"/>
  <c r="D54" i="720"/>
  <c r="H14" i="720" s="1"/>
  <c r="D54" i="719"/>
  <c r="H14" i="719" s="1"/>
  <c r="D54" i="718"/>
  <c r="H14" i="718" s="1"/>
  <c r="D29" i="720"/>
  <c r="H13" i="720" s="1"/>
  <c r="D29" i="719"/>
  <c r="H13" i="719" s="1"/>
  <c r="D29" i="718"/>
  <c r="H13" i="718" s="1"/>
  <c r="H15" i="720" l="1"/>
  <c r="H29" i="720" s="1"/>
  <c r="G51" i="720" s="1"/>
  <c r="H15" i="719"/>
  <c r="H29" i="719" s="1"/>
  <c r="G51" i="719" s="1"/>
  <c r="H15" i="718"/>
  <c r="H29" i="718" s="1"/>
  <c r="G51" i="718" s="1"/>
</calcChain>
</file>

<file path=xl/sharedStrings.xml><?xml version="1.0" encoding="utf-8"?>
<sst xmlns="http://schemas.openxmlformats.org/spreadsheetml/2006/main" count="10318" uniqueCount="211">
  <si>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</si>
  <si>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</si>
  <si>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</si>
  <si>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</si>
  <si>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</si>
  <si>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</si>
  <si>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</si>
  <si>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</si>
  <si>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</si>
  <si>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</si>
  <si>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</si>
  <si>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</si>
  <si>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</si>
  <si>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</si>
  <si>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</si>
  <si>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</si>
  <si>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</si>
  <si>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</si>
  <si>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</si>
  <si>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</si>
  <si>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</si>
  <si>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</si>
  <si>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</si>
  <si>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</si>
  <si>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</si>
  <si>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</si>
  <si>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</si>
  <si>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</si>
  <si>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</si>
  <si>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</si>
  <si>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</si>
  <si>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</si>
  <si>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</si>
  <si>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</si>
  <si>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</si>
  <si>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</si>
  <si>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</si>
  <si>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</si>
  <si>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</si>
  <si>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</si>
  <si>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</si>
  <si>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</si>
  <si>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</si>
  <si>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</si>
  <si>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</si>
  <si>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</si>
  <si>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</si>
  <si>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</si>
  <si>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</si>
  <si>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SMLC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</si>
  <si>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</si>
  <si>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</si>
  <si>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</si>
  <si>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</si>
  <si>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</si>
  <si>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</si>
  <si>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</si>
  <si>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</si>
  <si>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</si>
  <si>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</si>
  <si>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</si>
  <si>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</si>
  <si>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</si>
  <si>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</si>
  <si>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</si>
  <si>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</si>
  <si>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</si>
  <si>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</si>
  <si>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</si>
  <si>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</si>
  <si>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</si>
  <si>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</si>
  <si>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</si>
  <si>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</si>
  <si>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</si>
  <si>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</si>
  <si>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</si>
  <si>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</si>
  <si>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</si>
  <si>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</si>
  <si>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</si>
  <si>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</si>
  <si>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</si>
  <si>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</si>
  <si>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</si>
  <si>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</si>
  <si>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</si>
  <si>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</si>
  <si>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</si>
  <si>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</si>
  <si>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</si>
  <si>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</si>
  <si>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</si>
  <si>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</si>
  <si>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</si>
  <si>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</si>
  <si>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</si>
  <si>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</si>
  <si>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</si>
  <si>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</si>
  <si>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</si>
  <si>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</si>
  <si>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</si>
  <si>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</si>
  <si>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</si>
  <si>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</si>
  <si>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</si>
  <si>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</si>
  <si>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</si>
  <si>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</si>
  <si>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</si>
  <si>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</si>
  <si>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</si>
  <si>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CALI BOTT.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</si>
  <si>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</si>
  <si>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</si>
  <si>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</si>
  <si>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</si>
  <si>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</si>
  <si>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</si>
  <si>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</si>
  <si>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</si>
  <si>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PP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</si>
  <si>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</si>
  <si>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</si>
  <si>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</si>
  <si>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</si>
  <si>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</si>
  <si>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</si>
  <si>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</si>
  <si>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</si>
  <si>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</si>
  <si>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</si>
  <si>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</si>
  <si>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</si>
  <si>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</si>
  <si>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sz val="11"/>
        <color rgb="FFFF0000"/>
        <rFont val="Calibri"/>
        <family val="2"/>
        <scheme val="minor"/>
      </rPr>
      <t>(</t>
    </r>
    <r>
      <rPr>
        <u/>
        <sz val="11"/>
        <color rgb="FFFF0000"/>
        <rFont val="Calibri"/>
        <family val="2"/>
        <scheme val="minor"/>
      </rPr>
      <t>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</si>
  <si>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</si>
  <si>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</si>
  <si>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CIC</t>
  </si>
  <si>
    <t>RHL BOTT.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</si>
  <si>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</si>
  <si>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CC/C10C</t>
  </si>
  <si>
    <t>LAND BANK</t>
  </si>
  <si>
    <t>0000245710</t>
  </si>
  <si>
    <t>BDO</t>
  </si>
  <si>
    <t>000135646</t>
  </si>
  <si>
    <t>34673</t>
  </si>
  <si>
    <t>VILMA TAGULOB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</si>
  <si>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</si>
  <si>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0000245711</t>
  </si>
  <si>
    <t>000133841</t>
  </si>
  <si>
    <t>PSBC</t>
  </si>
  <si>
    <t>2090005638</t>
  </si>
  <si>
    <t>CLC</t>
  </si>
  <si>
    <t>209005639</t>
  </si>
  <si>
    <t>CC/CIC</t>
  </si>
  <si>
    <t>RHC</t>
  </si>
  <si>
    <t>MJ OCHAVO</t>
  </si>
  <si>
    <t>000132218</t>
  </si>
  <si>
    <t>000136052</t>
  </si>
  <si>
    <t>FBLC</t>
  </si>
  <si>
    <t>000122449</t>
  </si>
  <si>
    <t>KRC</t>
  </si>
  <si>
    <t>000185733</t>
  </si>
  <si>
    <t>JAY TABASA</t>
  </si>
  <si>
    <t>ELMY COMM.</t>
  </si>
  <si>
    <t>CC/CIC/C10C</t>
  </si>
  <si>
    <t>000133865</t>
  </si>
  <si>
    <t>2090005640</t>
  </si>
  <si>
    <t>000136067</t>
  </si>
  <si>
    <t>000126284</t>
  </si>
  <si>
    <t>PNB</t>
  </si>
  <si>
    <t>2000005020</t>
  </si>
  <si>
    <t>000135754</t>
  </si>
  <si>
    <t>CBC</t>
  </si>
  <si>
    <t>2090005641</t>
  </si>
  <si>
    <t>2000007048</t>
  </si>
  <si>
    <t>000135692</t>
  </si>
  <si>
    <t>DANYEN STORE</t>
  </si>
  <si>
    <t>34695</t>
  </si>
  <si>
    <t>FBAC/FBLC/FBLYC</t>
  </si>
  <si>
    <t>PPG</t>
  </si>
  <si>
    <t>SMLC/PPC/RHC</t>
  </si>
  <si>
    <t>CB/CIB</t>
  </si>
  <si>
    <t>000128547</t>
  </si>
  <si>
    <t>2000000534</t>
  </si>
  <si>
    <t>126292</t>
  </si>
  <si>
    <t>136335</t>
  </si>
  <si>
    <t>5642</t>
  </si>
  <si>
    <t>3286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</si>
  <si>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 xml:space="preserve">/ OVER </t>
    </r>
  </si>
  <si>
    <t>000135794</t>
  </si>
  <si>
    <t>126303</t>
  </si>
  <si>
    <t>7067</t>
  </si>
  <si>
    <t>5643</t>
  </si>
  <si>
    <t>136357</t>
  </si>
  <si>
    <t>C10C</t>
  </si>
  <si>
    <t>EDNA TAMPUS</t>
  </si>
  <si>
    <t>34701</t>
  </si>
  <si>
    <t>PPC</t>
  </si>
  <si>
    <t>2000000544</t>
  </si>
  <si>
    <t>000135813</t>
  </si>
  <si>
    <t>5044</t>
  </si>
  <si>
    <t>5644</t>
  </si>
  <si>
    <t>2000000138</t>
  </si>
  <si>
    <t>000122456</t>
  </si>
  <si>
    <t>BILLY CATIG</t>
  </si>
  <si>
    <t>136367</t>
  </si>
  <si>
    <t>BEB'S MIRACLE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</si>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</sst>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8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0" xfId="0" applyFont="1"/>
    <xf numFmtId="0" fontId="0" fillId="0" borderId="0" xfId="0" applyBorder="1"/>
    <xf numFmtId="0" fontId="0" fillId="0" borderId="3" xfId="0" applyBorder="1"/>
    <xf numFmtId="0" fontId="0" fillId="0" borderId="0" xfId="0" applyFont="1" applyBorder="1"/>
    <xf numFmtId="0" fontId="0" fillId="0" borderId="10" xfId="0" applyFont="1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18" xfId="0" applyFont="1" applyBorder="1"/>
    <xf numFmtId="0" fontId="0" fillId="0" borderId="10" xfId="0" applyFont="1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Font="1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2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Font="1" applyFill="1" applyBorder="1"/>
    <xf numFmtId="43" fontId="0" fillId="2" borderId="1" xfId="0" applyNumberFormat="1" applyFill="1" applyBorder="1"/>
    <xf numFmtId="43" fontId="4" fillId="0" borderId="23" xfId="1" applyFont="1" applyBorder="1"/>
    <xf numFmtId="0" fontId="4" fillId="0" borderId="16" xfId="0" applyFont="1" applyFill="1" applyBorder="1"/>
    <xf numFmtId="0" fontId="3" fillId="3" borderId="10" xfId="0" applyFont="1" applyFill="1" applyBorder="1" applyAlignment="1"/>
    <xf numFmtId="4" fontId="4" fillId="0" borderId="28" xfId="0" applyNumberFormat="1" applyFont="1" applyBorder="1" applyAlignment="1">
      <alignment horizontal="center"/>
    </xf>
    <xf numFmtId="0" fontId="0" fillId="0" borderId="43" xfId="0" applyBorder="1"/>
    <xf numFmtId="0" fontId="4" fillId="0" borderId="21" xfId="0" applyFont="1" applyFill="1" applyBorder="1"/>
    <xf numFmtId="0" fontId="4" fillId="0" borderId="10" xfId="0" applyFont="1" applyFill="1" applyBorder="1"/>
    <xf numFmtId="0" fontId="4" fillId="0" borderId="18" xfId="0" applyFont="1" applyFill="1" applyBorder="1"/>
    <xf numFmtId="0" fontId="4" fillId="0" borderId="27" xfId="0" applyFont="1" applyFill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0" fillId="0" borderId="16" xfId="0" applyBorder="1"/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Fill="1" applyBorder="1"/>
    <xf numFmtId="0" fontId="4" fillId="0" borderId="12" xfId="0" applyFont="1" applyFill="1" applyBorder="1"/>
    <xf numFmtId="0" fontId="9" fillId="0" borderId="10" xfId="0" applyFont="1" applyBorder="1" applyAlignment="1">
      <alignment horizontal="center"/>
    </xf>
    <xf numFmtId="0" fontId="9" fillId="0" borderId="16" xfId="0" applyFont="1" applyBorder="1" applyAlignment="1">
      <alignment horizontal="right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4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29" xfId="0" applyFont="1" applyFill="1" applyBorder="1"/>
    <xf numFmtId="0" fontId="4" fillId="0" borderId="36" xfId="0" applyFont="1" applyFill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4" fontId="12" fillId="0" borderId="28" xfId="0" applyNumberFormat="1" applyFont="1" applyBorder="1" applyAlignment="1">
      <alignment horizontal="center"/>
    </xf>
    <xf numFmtId="0" fontId="9" fillId="0" borderId="16" xfId="0" applyFont="1" applyBorder="1"/>
    <xf numFmtId="0" fontId="24" fillId="0" borderId="16" xfId="0" applyFont="1" applyBorder="1"/>
    <xf numFmtId="0" fontId="23" fillId="0" borderId="21" xfId="0" applyFont="1" applyFill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18" fillId="0" borderId="16" xfId="0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31" xfId="0" applyFont="1" applyBorder="1" applyAlignment="1">
      <alignment horizontal="left" vertical="center"/>
    </xf>
    <xf numFmtId="0" fontId="0" fillId="0" borderId="34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0" fontId="0" fillId="0" borderId="10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0" fillId="0" borderId="30" xfId="0" applyFont="1" applyBorder="1" applyAlignment="1">
      <alignment horizontal="right" vertical="center"/>
    </xf>
    <xf numFmtId="0" fontId="0" fillId="0" borderId="26" xfId="0" applyFont="1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6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5" xfId="0" applyFont="1" applyBorder="1" applyAlignment="1">
      <alignment horizontal="right" vertical="center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0" fillId="0" borderId="3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/>
    <xf numFmtId="4" fontId="4" fillId="0" borderId="16" xfId="0" applyNumberFormat="1" applyFont="1" applyBorder="1" applyAlignment="1"/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0" fontId="0" fillId="0" borderId="2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30" xfId="0" applyFont="1" applyBorder="1" applyAlignment="1">
      <alignment horizontal="right" vertical="center" wrapText="1"/>
    </xf>
    <xf numFmtId="0" fontId="0" fillId="0" borderId="26" xfId="0" applyFont="1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46" xfId="0" applyFont="1" applyBorder="1" applyAlignment="1">
      <alignment horizontal="right" wrapText="1"/>
    </xf>
    <xf numFmtId="0" fontId="0" fillId="0" borderId="34" xfId="0" applyFont="1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19" fillId="0" borderId="6" xfId="0" applyNumberFormat="1" applyFont="1" applyFill="1" applyBorder="1" applyAlignment="1">
      <alignment horizontal="left" vertical="center"/>
    </xf>
    <xf numFmtId="165" fontId="19" fillId="0" borderId="4" xfId="0" applyNumberFormat="1" applyFont="1" applyFill="1" applyBorder="1" applyAlignment="1">
      <alignment horizontal="left" vertical="center"/>
    </xf>
    <xf numFmtId="165" fontId="19" fillId="0" borderId="7" xfId="0" applyNumberFormat="1" applyFont="1" applyFill="1" applyBorder="1" applyAlignment="1">
      <alignment horizontal="left" vertical="center"/>
    </xf>
    <xf numFmtId="165" fontId="19" fillId="0" borderId="50" xfId="0" applyNumberFormat="1" applyFont="1" applyFill="1" applyBorder="1" applyAlignment="1">
      <alignment horizontal="left" vertical="center"/>
    </xf>
    <xf numFmtId="165" fontId="19" fillId="0" borderId="51" xfId="0" applyNumberFormat="1" applyFont="1" applyFill="1" applyBorder="1" applyAlignment="1">
      <alignment horizontal="left" vertical="center"/>
    </xf>
    <xf numFmtId="165" fontId="19" fillId="0" borderId="52" xfId="0" applyNumberFormat="1" applyFont="1" applyFill="1" applyBorder="1" applyAlignment="1">
      <alignment horizontal="left" vertical="center"/>
    </xf>
    <xf numFmtId="44" fontId="0" fillId="3" borderId="16" xfId="0" applyNumberFormat="1" applyFill="1" applyBorder="1" applyAlignment="1">
      <alignment horizontal="right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165" fontId="22" fillId="0" borderId="6" xfId="0" applyNumberFormat="1" applyFont="1" applyFill="1" applyBorder="1" applyAlignment="1">
      <alignment horizontal="left" vertical="center"/>
    </xf>
    <xf numFmtId="165" fontId="22" fillId="0" borderId="4" xfId="0" applyNumberFormat="1" applyFont="1" applyFill="1" applyBorder="1" applyAlignment="1">
      <alignment horizontal="left" vertical="center"/>
    </xf>
    <xf numFmtId="165" fontId="22" fillId="0" borderId="7" xfId="0" applyNumberFormat="1" applyFont="1" applyFill="1" applyBorder="1" applyAlignment="1">
      <alignment horizontal="left" vertical="center"/>
    </xf>
    <xf numFmtId="165" fontId="22" fillId="0" borderId="50" xfId="0" applyNumberFormat="1" applyFont="1" applyFill="1" applyBorder="1" applyAlignment="1">
      <alignment horizontal="left" vertical="center"/>
    </xf>
    <xf numFmtId="165" fontId="22" fillId="0" borderId="51" xfId="0" applyNumberFormat="1" applyFont="1" applyFill="1" applyBorder="1" applyAlignment="1">
      <alignment horizontal="left" vertical="center"/>
    </xf>
    <xf numFmtId="165" fontId="22" fillId="0" borderId="52" xfId="0" applyNumberFormat="1" applyFont="1" applyFill="1" applyBorder="1" applyAlignment="1">
      <alignment horizontal="left" vertical="center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 applyAlignment="1"/>
    <xf numFmtId="4" fontId="12" fillId="0" borderId="16" xfId="0" applyNumberFormat="1" applyFont="1" applyBorder="1" applyAlignment="1"/>
    <xf numFmtId="44" fontId="12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E5B1A3-D329-4F3F-A1BA-EEBF2AE34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1AD890-16C0-4B6A-9BEC-BA95F4C46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590ADD-F431-4E81-90C2-B4A05F737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53E601-449D-4F9F-865A-B78E12A73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7F6DC3-5219-4399-8174-1F53E0AAB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2A4AAB-6875-4E55-9F44-6B0272B72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553E84-5EA1-43D1-B668-0B052A24C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B31A6B-52D7-4DE6-85B3-3C7FBAD18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063559-A2E7-48B4-9F49-DEBF74B8B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809DD2-1AA0-4E69-8B29-34FD8B7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84E106-DC6E-42FC-B049-D8CED2CA3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FA9D5B-E222-4686-9620-AE1E68305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60D5E8-D5D6-4FE9-AF75-048D0D4C0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D8ED07-8A62-4AFC-8405-62FE45CE6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17CE1C-93EF-4B5A-91A8-7F2D1D59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DD8BA3-7EA7-489A-98CB-DCCB57C42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ED6CC6-DEB3-442E-A6C1-D2FA4658B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5EF8BB-61D1-494E-B57B-D7874535C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07C605-6D35-4F8A-944E-D2D390CFD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D2B7D8-A51A-4E90-9DEA-46F34ECAE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09A680-45FC-4081-AB69-A1AE0D091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B8B62D-D4E4-4492-AD80-607E6215C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251BE5-6CB5-417F-89FB-BDE7ABA8D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546EFF-F971-41D8-8B3C-968926A67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27DD8-A199-4353-917A-58C2DDE83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3ADB74-AB77-4676-9298-8ECA43020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5EA46-232F-4D98-B8A8-E070EC157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D686CA-11B7-4C21-AA68-0A0076B8C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CC4C8F-3369-4396-B466-05B8E365F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F7E5C7-51BA-4E13-AD9A-DC372E6C0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05B93E-8FF8-4CF3-9A05-BFB6DA27C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D32A1-689E-45B7-A6EE-4717BBC88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234B47-6614-4579-98ED-A5AC06717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69BB8F-C187-47C7-9932-E4E98171C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AD1241-C33E-4053-8899-A81888DD6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52F21C-7365-48DB-B9C9-393826C8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2AE98A-066C-4E15-B8AE-570A29DB7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B48464-2ECA-4594-8B8B-A32E72709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501136-4697-4B88-96DE-5D3BE3C45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C1FFBF-455E-44CF-BBB4-8BE8F4FED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3552E-D2A7-462F-BF3B-DBA892381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D23206-4D73-4889-B9A0-131A48430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B0D3F-A6D4-420A-8C56-A36B369DB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0F845-304E-4AEC-80D1-A4F7B023A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3AA781-7F83-444A-8263-B0CDFC88F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63422B-6BDE-46E0-9814-DE9D0FEA5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3AAFE6-2B6D-4CC5-ADF3-1022D7883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68134C-5254-494D-9A89-F4B535890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7A6FF4-168F-4183-B89D-0A825F9CB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AEDA47-4AFB-44BC-A46B-592700D72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FF8DB8-5E26-4FD7-82B0-D095A9F51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EE39C-D752-4637-AA78-DD9AD3C13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86039-BB50-4B65-8B04-90300E3A9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AE2564-5F8F-4473-B1F6-9740503B9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532300-39A9-431E-89B0-A7CF53BF8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638393-2783-49D3-937F-89700AE4B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C6EEFB-E80C-4219-9A81-E3028F914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FCD873-21CB-43E5-8F7C-824579F0B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D338C6-9FBF-464C-ADCD-A0C01CDAA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635887-211F-4CC3-9BD9-143476704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3CE355-D2FB-4E74-807B-5EB9F3955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ECAF18-5738-4354-BBB3-99D95238B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911E40-E40F-4CE7-A3CA-88CEEDF0E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3B4A45-76F6-4A05-942A-F6FD2251E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B0888-1FD5-4820-9A30-6363F70F9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49D-13A2-4DDE-9F53-111C0C703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3FBB7C-A2E1-4798-869F-5A85A1650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35FE3F-E881-4B10-9AF2-C39E9939D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BF8368-DEA8-4703-BF6D-D85F798F6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73710A-B3B7-4B0D-BDC4-F9E1DEE1B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DB409-4007-42C0-937E-00B837D02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3CEDD0-16D8-4DAA-AAC4-06BDEACC6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98DD33-FD30-412E-868D-9650DBBA5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63D771-C2DB-4FA9-8E13-08486BB70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409F-55CC-496D-9D7E-C6BBF1836DD5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39EC-7EE2-4389-B706-CB62434A5EC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45750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213</v>
      </c>
      <c r="D6" s="16">
        <f t="shared" ref="D6:D28" si="1">C6*L6</f>
        <v>156981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4</v>
      </c>
      <c r="D7" s="16">
        <f t="shared" si="1"/>
        <v>2900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>
        <v>1</v>
      </c>
      <c r="D8" s="16">
        <f t="shared" si="1"/>
        <v>1033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26</v>
      </c>
      <c r="D9" s="16">
        <f t="shared" si="1"/>
        <v>18382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f>1+1</f>
        <v>2</v>
      </c>
      <c r="D12" s="52">
        <f t="shared" si="1"/>
        <v>1904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9</v>
      </c>
      <c r="D13" s="52">
        <f t="shared" si="1"/>
        <v>2763</v>
      </c>
      <c r="E13" s="9"/>
      <c r="F13" s="221" t="s">
        <v>36</v>
      </c>
      <c r="G13" s="222"/>
      <c r="H13" s="223">
        <f>D29</f>
        <v>185706.66666666666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10</v>
      </c>
      <c r="D14" s="34">
        <f t="shared" si="1"/>
        <v>100</v>
      </c>
      <c r="E14" s="9"/>
      <c r="F14" s="226" t="s">
        <v>39</v>
      </c>
      <c r="G14" s="227"/>
      <c r="H14" s="228">
        <f>D54</f>
        <v>27586.5</v>
      </c>
      <c r="I14" s="229"/>
      <c r="J14" s="23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158120.16666666666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1288</f>
        <v>1288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139</v>
      </c>
      <c r="C21" s="53">
        <v>1</v>
      </c>
      <c r="D21" s="52">
        <f t="shared" si="1"/>
        <v>650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111</v>
      </c>
      <c r="C22" s="53"/>
      <c r="D22" s="52">
        <f t="shared" si="1"/>
        <v>0</v>
      </c>
      <c r="E22" s="9"/>
      <c r="F22" s="86"/>
      <c r="G22" s="75"/>
      <c r="H22" s="257"/>
      <c r="I22" s="257"/>
      <c r="J22" s="25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1"/>
      <c r="G23" s="66"/>
      <c r="H23" s="258"/>
      <c r="I23" s="259"/>
      <c r="J23" s="25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140</v>
      </c>
      <c r="C24" s="53">
        <v>2</v>
      </c>
      <c r="D24" s="52">
        <f t="shared" si="1"/>
        <v>208.66666666666666</v>
      </c>
      <c r="E24" s="9"/>
      <c r="F24" s="74"/>
      <c r="G24" s="66"/>
      <c r="H24" s="258"/>
      <c r="I24" s="259"/>
      <c r="J24" s="259"/>
      <c r="L24" s="51">
        <f>626/6</f>
        <v>104.33333333333333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/>
      <c r="D26" s="52">
        <f t="shared" si="1"/>
        <v>0</v>
      </c>
      <c r="E26" s="9"/>
      <c r="F26" s="86"/>
      <c r="G26" s="75"/>
      <c r="H26" s="257"/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/>
      <c r="D27" s="48">
        <f t="shared" si="1"/>
        <v>0</v>
      </c>
      <c r="E27" s="9"/>
      <c r="F27" s="82"/>
      <c r="G27" s="99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185706.66666666666</v>
      </c>
      <c r="E29" s="9"/>
      <c r="F29" s="244" t="s">
        <v>56</v>
      </c>
      <c r="G29" s="245"/>
      <c r="H29" s="248">
        <f>H15-H16-H17-H18-H19-H20-H22-H23-H24+H26+H27+H28</f>
        <v>156832.16666666666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02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142</v>
      </c>
      <c r="H34" s="269">
        <f t="shared" ref="H34:H39" si="2">F34*G34</f>
        <v>142000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24</v>
      </c>
      <c r="H35" s="269">
        <f t="shared" si="2"/>
        <v>12000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1</v>
      </c>
      <c r="D36" s="15">
        <f>C36*1.5</f>
        <v>1.5</v>
      </c>
      <c r="E36" s="9"/>
      <c r="F36" s="15">
        <v>200</v>
      </c>
      <c r="G36" s="41"/>
      <c r="H36" s="269">
        <f t="shared" si="2"/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235</v>
      </c>
      <c r="D37" s="15">
        <f>C37*111</f>
        <v>26085</v>
      </c>
      <c r="E37" s="9"/>
      <c r="F37" s="15">
        <v>100</v>
      </c>
      <c r="G37" s="43">
        <v>2</v>
      </c>
      <c r="H37" s="269">
        <f t="shared" si="2"/>
        <v>200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2</v>
      </c>
      <c r="D38" s="15">
        <f>C38*84</f>
        <v>168</v>
      </c>
      <c r="E38" s="9"/>
      <c r="F38" s="33">
        <v>50</v>
      </c>
      <c r="G38" s="43">
        <v>4</v>
      </c>
      <c r="H38" s="269">
        <f t="shared" si="2"/>
        <v>200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/>
      <c r="D39" s="34">
        <f>C39*4.5</f>
        <v>0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</v>
      </c>
      <c r="D40" s="15">
        <f>C40*111</f>
        <v>111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10</v>
      </c>
      <c r="D42" s="15">
        <f>C42*2.25</f>
        <v>22.5</v>
      </c>
      <c r="E42" s="9"/>
      <c r="F42" s="43" t="s">
        <v>80</v>
      </c>
      <c r="G42" s="269">
        <v>37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99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>
        <v>3</v>
      </c>
      <c r="D44" s="15">
        <f>C44*120</f>
        <v>360</v>
      </c>
      <c r="E44" s="9"/>
      <c r="F44" s="41"/>
      <c r="G44" s="70"/>
      <c r="H44" s="257"/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25</v>
      </c>
      <c r="D46" s="15">
        <f>C46*1.5</f>
        <v>37.5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2</v>
      </c>
      <c r="D48" s="15">
        <f>C48*78</f>
        <v>156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11</v>
      </c>
      <c r="D49" s="15">
        <f>C49*42</f>
        <v>462</v>
      </c>
      <c r="E49" s="9"/>
      <c r="F49" s="293" t="s">
        <v>87</v>
      </c>
      <c r="G49" s="248">
        <f>H34+H35+H36+H37+H38+H39+H40+H41+G42+H44+H45+H46</f>
        <v>154437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10</v>
      </c>
      <c r="D50" s="15">
        <f>C50*1.5</f>
        <v>15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137</v>
      </c>
      <c r="G51" s="297">
        <f>G49-H29</f>
        <v>-2395.166666666657</v>
      </c>
      <c r="H51" s="298"/>
      <c r="I51" s="298"/>
      <c r="J51" s="29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00"/>
      <c r="H52" s="301"/>
      <c r="I52" s="301"/>
      <c r="J52" s="30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27586.5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84B2-BF55-40E0-80F0-1846FE484271}">
  <dimension ref="A1:R59"/>
  <sheetViews>
    <sheetView tabSelected="1" zoomScaleNormal="100" zoomScaleSheetLayoutView="85" workbookViewId="0">
      <selection activeCell="H20" sqref="H20:J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45750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112</v>
      </c>
      <c r="D6" s="16">
        <f t="shared" ref="D6:D28" si="1">C6*L6</f>
        <v>82544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6</v>
      </c>
      <c r="D7" s="16">
        <f t="shared" si="1"/>
        <v>4350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23</v>
      </c>
      <c r="D9" s="16">
        <f t="shared" si="1"/>
        <v>16261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v>1</v>
      </c>
      <c r="D12" s="52">
        <f t="shared" si="1"/>
        <v>952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8</v>
      </c>
      <c r="D13" s="52">
        <f t="shared" si="1"/>
        <v>2456</v>
      </c>
      <c r="E13" s="9"/>
      <c r="F13" s="221" t="s">
        <v>36</v>
      </c>
      <c r="G13" s="222"/>
      <c r="H13" s="223">
        <f>D29</f>
        <v>109219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4</v>
      </c>
      <c r="D14" s="34">
        <f t="shared" si="1"/>
        <v>40</v>
      </c>
      <c r="E14" s="9"/>
      <c r="F14" s="226" t="s">
        <v>39</v>
      </c>
      <c r="G14" s="227"/>
      <c r="H14" s="228">
        <f>D54</f>
        <v>16404</v>
      </c>
      <c r="I14" s="229"/>
      <c r="J14" s="23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>
        <v>1</v>
      </c>
      <c r="D15" s="34">
        <f t="shared" si="1"/>
        <v>620</v>
      </c>
      <c r="E15" s="9"/>
      <c r="F15" s="231" t="s">
        <v>40</v>
      </c>
      <c r="G15" s="222"/>
      <c r="H15" s="232">
        <f>H13-H14</f>
        <v>92815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/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08"/>
      <c r="I20" s="208"/>
      <c r="J20" s="20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>
        <v>12</v>
      </c>
      <c r="D25" s="52">
        <f t="shared" si="1"/>
        <v>426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</f>
        <v>35.5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109219</v>
      </c>
      <c r="E29" s="9"/>
      <c r="F29" s="244" t="s">
        <v>56</v>
      </c>
      <c r="G29" s="245"/>
      <c r="H29" s="248">
        <f>H15-H16-H17-H18-H19-H20-H22-H23-H24+H26+H27</f>
        <v>92815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02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75</v>
      </c>
      <c r="H34" s="269">
        <f>F34*G34</f>
        <v>75000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28</v>
      </c>
      <c r="H35" s="269">
        <f t="shared" ref="H35:H39" si="2">F35*G35</f>
        <v>14000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12</v>
      </c>
      <c r="D36" s="15">
        <f>C36*1.5</f>
        <v>18</v>
      </c>
      <c r="E36" s="9"/>
      <c r="F36" s="15">
        <v>200</v>
      </c>
      <c r="G36" s="41">
        <v>1</v>
      </c>
      <c r="H36" s="269">
        <f t="shared" si="2"/>
        <v>200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133</v>
      </c>
      <c r="D37" s="15">
        <f>C37*111</f>
        <v>14763</v>
      </c>
      <c r="E37" s="9"/>
      <c r="F37" s="15">
        <v>100</v>
      </c>
      <c r="G37" s="43">
        <v>24</v>
      </c>
      <c r="H37" s="269">
        <f t="shared" si="2"/>
        <v>2400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3</v>
      </c>
      <c r="D38" s="15">
        <f>C38*84</f>
        <v>252</v>
      </c>
      <c r="E38" s="9"/>
      <c r="F38" s="33">
        <v>50</v>
      </c>
      <c r="G38" s="43">
        <v>2</v>
      </c>
      <c r="H38" s="269">
        <f t="shared" si="2"/>
        <v>100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>
        <v>2</v>
      </c>
      <c r="H39" s="269">
        <f t="shared" si="2"/>
        <v>40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5</v>
      </c>
      <c r="D40" s="15">
        <f>C40*111</f>
        <v>555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2</v>
      </c>
      <c r="D42" s="15">
        <f>C42*2.25</f>
        <v>4.5</v>
      </c>
      <c r="E42" s="9"/>
      <c r="F42" s="43" t="s">
        <v>80</v>
      </c>
      <c r="G42" s="269">
        <v>188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99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1</v>
      </c>
      <c r="D44" s="15">
        <f>C44*120</f>
        <v>120</v>
      </c>
      <c r="E44" s="9"/>
      <c r="F44" s="41"/>
      <c r="G44" s="70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3</v>
      </c>
      <c r="D46" s="15">
        <f>C46*1.5</f>
        <v>4.5</v>
      </c>
      <c r="E46" s="9"/>
      <c r="F46" s="41"/>
      <c r="G46" s="10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7</v>
      </c>
      <c r="D48" s="15">
        <f>C48*78</f>
        <v>546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3</v>
      </c>
      <c r="D49" s="15">
        <f>C49*42</f>
        <v>126</v>
      </c>
      <c r="E49" s="9"/>
      <c r="F49" s="293" t="s">
        <v>87</v>
      </c>
      <c r="G49" s="248">
        <f>H34+H35+H36+H37+H38+H39+H40+H41+G42+H44+H45+H46</f>
        <v>91928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4</v>
      </c>
      <c r="D50" s="15">
        <f>C50*1.5</f>
        <v>6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136</v>
      </c>
      <c r="G51" s="313">
        <f>G49-H29</f>
        <v>-887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16404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D32C-20BA-465B-B65D-F8EA458272E0}">
  <dimension ref="A1:S59"/>
  <sheetViews>
    <sheetView zoomScaleNormal="100" zoomScaleSheetLayoutView="85" workbookViewId="0">
      <selection activeCell="H20" sqref="H20:J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45750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130</v>
      </c>
      <c r="D6" s="16">
        <f t="shared" ref="D6:D28" si="1">C6*L6</f>
        <v>95810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12</v>
      </c>
      <c r="D7" s="16">
        <f t="shared" si="1"/>
        <v>8700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42</v>
      </c>
      <c r="D9" s="16">
        <f t="shared" si="1"/>
        <v>29694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>
        <v>1</v>
      </c>
      <c r="D10" s="16">
        <f t="shared" si="1"/>
        <v>972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>
        <v>3</v>
      </c>
      <c r="D11" s="16">
        <f t="shared" si="1"/>
        <v>3375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>
        <v>3</v>
      </c>
      <c r="D12" s="52">
        <f t="shared" si="1"/>
        <v>2856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12</v>
      </c>
      <c r="D13" s="52">
        <f t="shared" si="1"/>
        <v>3684</v>
      </c>
      <c r="E13" s="9"/>
      <c r="F13" s="221" t="s">
        <v>36</v>
      </c>
      <c r="G13" s="222"/>
      <c r="H13" s="223">
        <f>D29</f>
        <v>149486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>
        <v>18</v>
      </c>
      <c r="D14" s="34">
        <f t="shared" si="1"/>
        <v>180</v>
      </c>
      <c r="E14" s="9"/>
      <c r="F14" s="226" t="s">
        <v>39</v>
      </c>
      <c r="G14" s="227"/>
      <c r="H14" s="228">
        <f>D54</f>
        <v>34822.5</v>
      </c>
      <c r="I14" s="229"/>
      <c r="J14" s="23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>
        <v>3</v>
      </c>
      <c r="D15" s="34">
        <f t="shared" si="1"/>
        <v>1860</v>
      </c>
      <c r="E15" s="9"/>
      <c r="F15" s="231" t="s">
        <v>40</v>
      </c>
      <c r="G15" s="222"/>
      <c r="H15" s="232">
        <f>H13-H14</f>
        <v>114663.5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424</f>
        <v>424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35">
        <f>596*3</f>
        <v>1788</v>
      </c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8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66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3</v>
      </c>
      <c r="D28" s="52">
        <f t="shared" si="1"/>
        <v>2355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149486</v>
      </c>
      <c r="E29" s="9"/>
      <c r="F29" s="244" t="s">
        <v>56</v>
      </c>
      <c r="G29" s="245"/>
      <c r="H29" s="248">
        <f>H15-H16-H17-H18-H19-H20-H22-H23-H24+H26+H27</f>
        <v>112451.5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02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>
        <v>1</v>
      </c>
      <c r="D34" s="33">
        <f>C34*120</f>
        <v>120</v>
      </c>
      <c r="E34" s="9"/>
      <c r="F34" s="15">
        <v>1000</v>
      </c>
      <c r="G34" s="85">
        <v>77</v>
      </c>
      <c r="H34" s="269">
        <f>F34*G34</f>
        <v>77000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60</v>
      </c>
      <c r="H35" s="269">
        <f>F35*G35</f>
        <v>30000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1</v>
      </c>
      <c r="H36" s="269">
        <f t="shared" ref="H36:H39" si="2">F36*G36</f>
        <v>200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280</v>
      </c>
      <c r="D37" s="15">
        <f>C37*111</f>
        <v>31080</v>
      </c>
      <c r="E37" s="9"/>
      <c r="F37" s="15">
        <v>100</v>
      </c>
      <c r="G37" s="43">
        <v>53</v>
      </c>
      <c r="H37" s="269">
        <f t="shared" si="2"/>
        <v>5300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6</v>
      </c>
      <c r="D38" s="15">
        <f>C38*84</f>
        <v>504</v>
      </c>
      <c r="E38" s="9"/>
      <c r="F38" s="33">
        <v>50</v>
      </c>
      <c r="G38" s="43">
        <v>14</v>
      </c>
      <c r="H38" s="269">
        <f t="shared" si="2"/>
        <v>700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5</v>
      </c>
      <c r="D39" s="34">
        <f>C39*4.5</f>
        <v>22.5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9</v>
      </c>
      <c r="D40" s="15">
        <f>C40*111</f>
        <v>999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6</v>
      </c>
      <c r="D42" s="15">
        <f>C42*2.25</f>
        <v>13.5</v>
      </c>
      <c r="E42" s="9"/>
      <c r="F42" s="43" t="s">
        <v>80</v>
      </c>
      <c r="G42" s="269">
        <v>148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99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9</v>
      </c>
      <c r="D44" s="15">
        <f>C44*120</f>
        <v>1080</v>
      </c>
      <c r="E44" s="9"/>
      <c r="F44" s="41"/>
      <c r="G44" s="87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87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6</v>
      </c>
      <c r="D46" s="15">
        <f>C46*1.5</f>
        <v>9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10</v>
      </c>
      <c r="D48" s="15">
        <f>C48*78</f>
        <v>780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</v>
      </c>
      <c r="D49" s="15">
        <f>C49*42</f>
        <v>42</v>
      </c>
      <c r="E49" s="9"/>
      <c r="F49" s="293" t="s">
        <v>87</v>
      </c>
      <c r="G49" s="248">
        <f>H34+H35+H36+H37+H38+H39+H40+H41+G42+H44+H45+H46</f>
        <v>113348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3</v>
      </c>
      <c r="D50" s="15">
        <f>C50*1.5</f>
        <v>4.5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141</v>
      </c>
      <c r="G51" s="326">
        <f>G49-H29</f>
        <v>896.5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34822.5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7BB90-02E8-4896-AA99-286B6442655E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5F3E-B8F8-42F6-869E-F2E6FE048FEB}">
  <dimension ref="A1:R59"/>
  <sheetViews>
    <sheetView zoomScaleNormal="100" zoomScaleSheetLayoutView="85" workbookViewId="0">
      <selection activeCell="F51" sqref="F51:F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45751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323</v>
      </c>
      <c r="D6" s="16">
        <f t="shared" ref="D6:D28" si="1">C6*L6</f>
        <v>238051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23</v>
      </c>
      <c r="D7" s="16">
        <f t="shared" si="1"/>
        <v>16675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>
        <v>5</v>
      </c>
      <c r="D8" s="16">
        <f t="shared" si="1"/>
        <v>5165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9</v>
      </c>
      <c r="D9" s="16">
        <f t="shared" si="1"/>
        <v>6363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>
        <v>10</v>
      </c>
      <c r="D10" s="16">
        <f t="shared" si="1"/>
        <v>9720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>
        <v>10</v>
      </c>
      <c r="D11" s="16">
        <f t="shared" si="1"/>
        <v>11250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f>21</f>
        <v>21</v>
      </c>
      <c r="D12" s="52">
        <f t="shared" si="1"/>
        <v>19992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11</v>
      </c>
      <c r="D13" s="52">
        <f t="shared" si="1"/>
        <v>3377</v>
      </c>
      <c r="E13" s="9"/>
      <c r="F13" s="221" t="s">
        <v>36</v>
      </c>
      <c r="G13" s="222"/>
      <c r="H13" s="223">
        <f>D29</f>
        <v>312273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11</v>
      </c>
      <c r="D14" s="34">
        <f t="shared" si="1"/>
        <v>110</v>
      </c>
      <c r="E14" s="9"/>
      <c r="F14" s="226" t="s">
        <v>39</v>
      </c>
      <c r="G14" s="227"/>
      <c r="H14" s="228">
        <f>D54</f>
        <v>67845</v>
      </c>
      <c r="I14" s="229"/>
      <c r="J14" s="23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244428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1854</f>
        <v>1854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111</v>
      </c>
      <c r="C22" s="53"/>
      <c r="D22" s="52">
        <f t="shared" si="1"/>
        <v>0</v>
      </c>
      <c r="E22" s="9"/>
      <c r="F22" s="86"/>
      <c r="G22" s="75"/>
      <c r="H22" s="257"/>
      <c r="I22" s="257"/>
      <c r="J22" s="25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1"/>
      <c r="G23" s="66"/>
      <c r="H23" s="258"/>
      <c r="I23" s="259"/>
      <c r="J23" s="25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74"/>
      <c r="G24" s="66"/>
      <c r="H24" s="258"/>
      <c r="I24" s="259"/>
      <c r="J24" s="25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/>
      <c r="D26" s="52">
        <f t="shared" si="1"/>
        <v>0</v>
      </c>
      <c r="E26" s="9"/>
      <c r="F26" s="86"/>
      <c r="G26" s="75"/>
      <c r="H26" s="257"/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/>
      <c r="D27" s="48">
        <f t="shared" si="1"/>
        <v>0</v>
      </c>
      <c r="E27" s="9"/>
      <c r="F27" s="82"/>
      <c r="G27" s="106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312273</v>
      </c>
      <c r="E29" s="9"/>
      <c r="F29" s="244" t="s">
        <v>56</v>
      </c>
      <c r="G29" s="245"/>
      <c r="H29" s="248">
        <f>H15-H16-H17-H18-H19-H20-H22-H23-H24+H26+H27+H28</f>
        <v>242574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04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>
        <v>8</v>
      </c>
      <c r="D34" s="33">
        <f>C34*120</f>
        <v>960</v>
      </c>
      <c r="E34" s="9"/>
      <c r="F34" s="15">
        <v>1000</v>
      </c>
      <c r="G34" s="44">
        <v>66</v>
      </c>
      <c r="H34" s="269">
        <f t="shared" ref="H34:H39" si="2">F34*G34</f>
        <v>66000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53</v>
      </c>
      <c r="H35" s="269">
        <f t="shared" si="2"/>
        <v>26500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9</v>
      </c>
      <c r="D36" s="15">
        <f>C36*1.5</f>
        <v>13.5</v>
      </c>
      <c r="E36" s="9"/>
      <c r="F36" s="15">
        <v>200</v>
      </c>
      <c r="G36" s="41">
        <v>1</v>
      </c>
      <c r="H36" s="269">
        <f t="shared" si="2"/>
        <v>200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551</v>
      </c>
      <c r="D37" s="15">
        <f>C37*111</f>
        <v>61161</v>
      </c>
      <c r="E37" s="9"/>
      <c r="F37" s="15">
        <v>100</v>
      </c>
      <c r="G37" s="43">
        <v>21</v>
      </c>
      <c r="H37" s="269">
        <f t="shared" si="2"/>
        <v>2100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10</v>
      </c>
      <c r="D38" s="15">
        <f>C38*84</f>
        <v>840</v>
      </c>
      <c r="E38" s="9"/>
      <c r="F38" s="33">
        <v>50</v>
      </c>
      <c r="G38" s="43">
        <v>6</v>
      </c>
      <c r="H38" s="269">
        <f t="shared" si="2"/>
        <v>300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/>
      <c r="D39" s="34">
        <f>C39*4.5</f>
        <v>0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25</v>
      </c>
      <c r="D40" s="15">
        <f>C40*111</f>
        <v>2775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2</v>
      </c>
      <c r="D41" s="15">
        <f>C41*84</f>
        <v>168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14</v>
      </c>
      <c r="D42" s="15">
        <f>C42*2.25</f>
        <v>31.5</v>
      </c>
      <c r="E42" s="9"/>
      <c r="F42" s="43" t="s">
        <v>80</v>
      </c>
      <c r="G42" s="269">
        <v>992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06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>
        <v>12</v>
      </c>
      <c r="D44" s="15">
        <f>C44*120</f>
        <v>1440</v>
      </c>
      <c r="E44" s="9"/>
      <c r="F44" s="41" t="s">
        <v>143</v>
      </c>
      <c r="G44" s="87" t="s">
        <v>144</v>
      </c>
      <c r="H44" s="257">
        <v>32222</v>
      </c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 t="s">
        <v>145</v>
      </c>
      <c r="G45" s="70" t="s">
        <v>146</v>
      </c>
      <c r="H45" s="257">
        <v>115421.5</v>
      </c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15</v>
      </c>
      <c r="D46" s="15">
        <f>C46*1.5</f>
        <v>22.5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4</v>
      </c>
      <c r="D48" s="15">
        <f>C48*78</f>
        <v>312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2</v>
      </c>
      <c r="D49" s="15">
        <f>C49*42</f>
        <v>84</v>
      </c>
      <c r="E49" s="9"/>
      <c r="F49" s="293" t="s">
        <v>87</v>
      </c>
      <c r="G49" s="248">
        <f>H34+H35+H36+H37+H38+H39+H40+H41+G42+H44+H45+H46</f>
        <v>243735.5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25</v>
      </c>
      <c r="D50" s="15">
        <f>C50*1.5</f>
        <v>37.5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141</v>
      </c>
      <c r="G51" s="320">
        <f>G49-H29</f>
        <v>1161.5</v>
      </c>
      <c r="H51" s="321"/>
      <c r="I51" s="321"/>
      <c r="J51" s="32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3"/>
      <c r="H52" s="324"/>
      <c r="I52" s="324"/>
      <c r="J52" s="32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67845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A109-37C3-4F96-AE9E-7EA4518045E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45751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163</v>
      </c>
      <c r="D6" s="16">
        <f t="shared" ref="D6:D28" si="1">C6*L6</f>
        <v>120131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5</v>
      </c>
      <c r="D7" s="16">
        <f t="shared" si="1"/>
        <v>3625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>
        <v>2</v>
      </c>
      <c r="D8" s="16">
        <f t="shared" si="1"/>
        <v>2066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31</v>
      </c>
      <c r="D9" s="16">
        <f t="shared" si="1"/>
        <v>21917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>
        <v>1</v>
      </c>
      <c r="D10" s="16">
        <f t="shared" si="1"/>
        <v>972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>
        <v>1</v>
      </c>
      <c r="D11" s="16">
        <f t="shared" si="1"/>
        <v>1125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/>
      <c r="D12" s="52">
        <f t="shared" si="1"/>
        <v>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15</v>
      </c>
      <c r="D13" s="52">
        <f t="shared" si="1"/>
        <v>4605</v>
      </c>
      <c r="E13" s="9"/>
      <c r="F13" s="221" t="s">
        <v>36</v>
      </c>
      <c r="G13" s="222"/>
      <c r="H13" s="223">
        <f>D29</f>
        <v>155672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2</v>
      </c>
      <c r="D14" s="34">
        <f t="shared" si="1"/>
        <v>20</v>
      </c>
      <c r="E14" s="9"/>
      <c r="F14" s="226" t="s">
        <v>39</v>
      </c>
      <c r="G14" s="227"/>
      <c r="H14" s="228">
        <f>D54</f>
        <v>22928.25</v>
      </c>
      <c r="I14" s="229"/>
      <c r="J14" s="23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132743.75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/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08"/>
      <c r="I20" s="208"/>
      <c r="J20" s="20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122</v>
      </c>
      <c r="C24" s="53">
        <v>12</v>
      </c>
      <c r="D24" s="52">
        <f t="shared" si="1"/>
        <v>426</v>
      </c>
      <c r="E24" s="9"/>
      <c r="F24" s="42"/>
      <c r="G24" s="41"/>
      <c r="H24" s="305"/>
      <c r="I24" s="257"/>
      <c r="J24" s="257"/>
      <c r="L24" s="51">
        <f>852/24</f>
        <v>35.5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155672</v>
      </c>
      <c r="E29" s="9"/>
      <c r="F29" s="244" t="s">
        <v>56</v>
      </c>
      <c r="G29" s="245"/>
      <c r="H29" s="248">
        <f>H15-H16-H17-H18-H19-H20-H22-H23-H24+H26+H27</f>
        <v>132743.75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04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>
        <v>1</v>
      </c>
      <c r="D34" s="33">
        <f>C34*120</f>
        <v>120</v>
      </c>
      <c r="E34" s="9"/>
      <c r="F34" s="15">
        <v>1000</v>
      </c>
      <c r="G34" s="85">
        <v>114</v>
      </c>
      <c r="H34" s="269">
        <f>F34*G34</f>
        <v>114000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31</v>
      </c>
      <c r="H35" s="269">
        <f t="shared" ref="H35:H39" si="2">F35*G35</f>
        <v>15500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9</v>
      </c>
      <c r="D36" s="15">
        <f>C36*1.5</f>
        <v>13.5</v>
      </c>
      <c r="E36" s="9"/>
      <c r="F36" s="15">
        <v>200</v>
      </c>
      <c r="G36" s="41">
        <v>4</v>
      </c>
      <c r="H36" s="269">
        <f t="shared" si="2"/>
        <v>800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186</v>
      </c>
      <c r="D37" s="15">
        <f>C37*111</f>
        <v>20646</v>
      </c>
      <c r="E37" s="9"/>
      <c r="F37" s="15">
        <v>100</v>
      </c>
      <c r="G37" s="43">
        <v>29</v>
      </c>
      <c r="H37" s="269">
        <f t="shared" si="2"/>
        <v>2900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5</v>
      </c>
      <c r="D38" s="15">
        <f>C38*84</f>
        <v>420</v>
      </c>
      <c r="E38" s="9"/>
      <c r="F38" s="33">
        <v>50</v>
      </c>
      <c r="G38" s="43">
        <v>6</v>
      </c>
      <c r="H38" s="269">
        <f t="shared" si="2"/>
        <v>300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6</v>
      </c>
      <c r="D40" s="15">
        <f>C40*111</f>
        <v>666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1</v>
      </c>
      <c r="D42" s="15">
        <f>C42*2.25</f>
        <v>2.25</v>
      </c>
      <c r="E42" s="9"/>
      <c r="F42" s="43" t="s">
        <v>80</v>
      </c>
      <c r="G42" s="269">
        <v>40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06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2</v>
      </c>
      <c r="D44" s="15">
        <f>C44*120</f>
        <v>240</v>
      </c>
      <c r="E44" s="9"/>
      <c r="F44" s="41"/>
      <c r="G44" s="70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5</v>
      </c>
      <c r="D46" s="15">
        <f>C46*1.5</f>
        <v>7.5</v>
      </c>
      <c r="E46" s="9"/>
      <c r="F46" s="41"/>
      <c r="G46" s="105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9</v>
      </c>
      <c r="D48" s="15">
        <f>C48*78</f>
        <v>702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/>
      <c r="D49" s="15">
        <f>C49*42</f>
        <v>0</v>
      </c>
      <c r="E49" s="9"/>
      <c r="F49" s="293" t="s">
        <v>87</v>
      </c>
      <c r="G49" s="248">
        <f>H34+H35+H36+H37+H38+H39+H40+H41+G42+H44+H45+H46</f>
        <v>133540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12</v>
      </c>
      <c r="D50" s="15">
        <f>C50*1.5</f>
        <v>18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149</v>
      </c>
      <c r="G51" s="326">
        <f>G49-H29</f>
        <v>796.25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22928.25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0E74-0489-4D39-A99C-BFDAA8806FF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45751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64</v>
      </c>
      <c r="D6" s="16">
        <f t="shared" ref="D6:D28" si="1">C6*L6</f>
        <v>47168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10</v>
      </c>
      <c r="D7" s="16">
        <f t="shared" si="1"/>
        <v>7250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33</v>
      </c>
      <c r="D9" s="16">
        <f t="shared" si="1"/>
        <v>23331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>
        <v>1</v>
      </c>
      <c r="D11" s="16">
        <f t="shared" si="1"/>
        <v>1125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>
        <f>1+1</f>
        <v>2</v>
      </c>
      <c r="D12" s="52">
        <f t="shared" si="1"/>
        <v>1904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8</v>
      </c>
      <c r="D13" s="52">
        <f t="shared" si="1"/>
        <v>2456</v>
      </c>
      <c r="E13" s="9"/>
      <c r="F13" s="221" t="s">
        <v>36</v>
      </c>
      <c r="G13" s="222"/>
      <c r="H13" s="223">
        <f>D29</f>
        <v>87734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>
        <v>6</v>
      </c>
      <c r="D14" s="34">
        <f t="shared" si="1"/>
        <v>60</v>
      </c>
      <c r="E14" s="9"/>
      <c r="F14" s="226" t="s">
        <v>39</v>
      </c>
      <c r="G14" s="227"/>
      <c r="H14" s="228">
        <f>D54</f>
        <v>29074.5</v>
      </c>
      <c r="I14" s="229"/>
      <c r="J14" s="23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58659.5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/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35">
        <f>596</f>
        <v>596</v>
      </c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142</v>
      </c>
      <c r="C21" s="53">
        <f>1+1</f>
        <v>2</v>
      </c>
      <c r="D21" s="52">
        <f t="shared" si="1"/>
        <v>1300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8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 t="s">
        <v>148</v>
      </c>
      <c r="G26" s="66"/>
      <c r="H26" s="306">
        <v>196734</v>
      </c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4</v>
      </c>
      <c r="D28" s="52">
        <f t="shared" si="1"/>
        <v>3140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87734</v>
      </c>
      <c r="E29" s="9"/>
      <c r="F29" s="244" t="s">
        <v>56</v>
      </c>
      <c r="G29" s="245"/>
      <c r="H29" s="248">
        <f>H15-H16-H17-H18-H19-H20-H22-H23-H24+H26+H27</f>
        <v>254797.5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04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68</v>
      </c>
      <c r="H34" s="269">
        <f>F34*G34</f>
        <v>68000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8</v>
      </c>
      <c r="H35" s="269">
        <f>F35*G35</f>
        <v>4000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69">
        <f t="shared" ref="H36:H39" si="2">F36*G36</f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244</v>
      </c>
      <c r="D37" s="15">
        <f>C37*111</f>
        <v>27084</v>
      </c>
      <c r="E37" s="9"/>
      <c r="F37" s="15">
        <v>100</v>
      </c>
      <c r="G37" s="43"/>
      <c r="H37" s="269">
        <f t="shared" si="2"/>
        <v>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1</v>
      </c>
      <c r="D38" s="15">
        <f>C38*84</f>
        <v>84</v>
      </c>
      <c r="E38" s="9"/>
      <c r="F38" s="33">
        <v>50</v>
      </c>
      <c r="G38" s="43">
        <v>2</v>
      </c>
      <c r="H38" s="269">
        <f t="shared" si="2"/>
        <v>100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/>
      <c r="D39" s="34">
        <f>C39*4.5</f>
        <v>0</v>
      </c>
      <c r="E39" s="9"/>
      <c r="F39" s="15">
        <v>20</v>
      </c>
      <c r="G39" s="41">
        <v>3</v>
      </c>
      <c r="H39" s="269">
        <f t="shared" si="2"/>
        <v>60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4</v>
      </c>
      <c r="D40" s="15">
        <f>C40*111</f>
        <v>444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2</v>
      </c>
      <c r="D42" s="15">
        <f>C42*2.25</f>
        <v>4.5</v>
      </c>
      <c r="E42" s="9"/>
      <c r="F42" s="43" t="s">
        <v>80</v>
      </c>
      <c r="G42" s="269">
        <v>196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06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3</v>
      </c>
      <c r="D44" s="15">
        <f>C44*120</f>
        <v>360</v>
      </c>
      <c r="E44" s="9"/>
      <c r="F44" s="41" t="s">
        <v>145</v>
      </c>
      <c r="G44" s="87" t="s">
        <v>147</v>
      </c>
      <c r="H44" s="257">
        <v>196734</v>
      </c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2</v>
      </c>
      <c r="D45" s="15">
        <f>C45*84</f>
        <v>168</v>
      </c>
      <c r="E45" s="9"/>
      <c r="F45" s="41"/>
      <c r="G45" s="87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5</v>
      </c>
      <c r="D46" s="15">
        <f>C46*1.5</f>
        <v>7.5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11</v>
      </c>
      <c r="D48" s="15">
        <f>C48*78</f>
        <v>858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/>
      <c r="D49" s="15">
        <f>C49*42</f>
        <v>0</v>
      </c>
      <c r="E49" s="9"/>
      <c r="F49" s="293" t="s">
        <v>87</v>
      </c>
      <c r="G49" s="248">
        <f>H34+H35+H36+H37+H38+H39+H40+H41+G42+H44+H45+H46</f>
        <v>269090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43</v>
      </c>
      <c r="D50" s="15">
        <f>C50*1.5</f>
        <v>64.5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141</v>
      </c>
      <c r="G51" s="326">
        <f>G49-H29</f>
        <v>14292.5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29074.5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FAB1-E580-4D40-BDF5-94C78925A7CF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2517-68BD-437B-ABD3-8077C9B91C00}">
  <dimension ref="A1:R59"/>
  <sheetViews>
    <sheetView topLeftCell="A22" zoomScaleNormal="100" zoomScaleSheetLayoutView="85" workbookViewId="0">
      <selection activeCell="D38" sqref="D38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07" t="s">
        <v>2</v>
      </c>
      <c r="Q1" s="10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45752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423</v>
      </c>
      <c r="D6" s="16">
        <f t="shared" ref="D6:D28" si="1">C6*L6</f>
        <v>311751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4</v>
      </c>
      <c r="D7" s="16">
        <f t="shared" si="1"/>
        <v>2900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41</v>
      </c>
      <c r="D9" s="16">
        <f t="shared" si="1"/>
        <v>28987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>
        <v>1</v>
      </c>
      <c r="D11" s="16">
        <f t="shared" si="1"/>
        <v>1125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f>1+1</f>
        <v>2</v>
      </c>
      <c r="D12" s="52">
        <f t="shared" si="1"/>
        <v>1904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18</v>
      </c>
      <c r="D13" s="52">
        <f t="shared" si="1"/>
        <v>5526</v>
      </c>
      <c r="E13" s="9"/>
      <c r="F13" s="221" t="s">
        <v>36</v>
      </c>
      <c r="G13" s="222"/>
      <c r="H13" s="223">
        <f>D29</f>
        <v>357613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9</v>
      </c>
      <c r="D14" s="34">
        <f t="shared" si="1"/>
        <v>90</v>
      </c>
      <c r="E14" s="9"/>
      <c r="F14" s="226" t="s">
        <v>39</v>
      </c>
      <c r="G14" s="227"/>
      <c r="H14" s="228">
        <f>D54</f>
        <v>54336</v>
      </c>
      <c r="I14" s="229"/>
      <c r="J14" s="23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>
        <v>1</v>
      </c>
      <c r="D15" s="34">
        <f t="shared" si="1"/>
        <v>620</v>
      </c>
      <c r="E15" s="9"/>
      <c r="F15" s="231" t="s">
        <v>40</v>
      </c>
      <c r="G15" s="222"/>
      <c r="H15" s="232">
        <f>H13-H14</f>
        <v>303277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/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111</v>
      </c>
      <c r="C22" s="53"/>
      <c r="D22" s="52">
        <f t="shared" si="1"/>
        <v>0</v>
      </c>
      <c r="E22" s="9"/>
      <c r="F22" s="86"/>
      <c r="G22" s="75"/>
      <c r="H22" s="257"/>
      <c r="I22" s="257"/>
      <c r="J22" s="25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1"/>
      <c r="G23" s="66"/>
      <c r="H23" s="258"/>
      <c r="I23" s="259"/>
      <c r="J23" s="25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74"/>
      <c r="G24" s="66"/>
      <c r="H24" s="258"/>
      <c r="I24" s="259"/>
      <c r="J24" s="25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/>
      <c r="D26" s="52">
        <f t="shared" si="1"/>
        <v>0</v>
      </c>
      <c r="E26" s="9"/>
      <c r="F26" s="86"/>
      <c r="G26" s="75"/>
      <c r="H26" s="257"/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/>
      <c r="D27" s="48">
        <f t="shared" si="1"/>
        <v>0</v>
      </c>
      <c r="E27" s="9"/>
      <c r="F27" s="82"/>
      <c r="G27" s="110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6</v>
      </c>
      <c r="D28" s="52">
        <f t="shared" si="1"/>
        <v>4710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357613</v>
      </c>
      <c r="E29" s="9"/>
      <c r="F29" s="244" t="s">
        <v>56</v>
      </c>
      <c r="G29" s="245"/>
      <c r="H29" s="248">
        <f>H15-H16-H17-H18-H19-H20-H22-H23-H24+H26+H27+H28</f>
        <v>303277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08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172</v>
      </c>
      <c r="H34" s="269">
        <f t="shared" ref="H34:H39" si="2">F34*G34</f>
        <v>172000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176</v>
      </c>
      <c r="H35" s="269">
        <f t="shared" si="2"/>
        <v>88000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1</v>
      </c>
      <c r="D36" s="15">
        <f>C36*1.5</f>
        <v>1.5</v>
      </c>
      <c r="E36" s="9"/>
      <c r="F36" s="15">
        <v>200</v>
      </c>
      <c r="G36" s="41">
        <v>4</v>
      </c>
      <c r="H36" s="269">
        <f t="shared" si="2"/>
        <v>800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457</v>
      </c>
      <c r="D37" s="15">
        <f>C37*111</f>
        <v>50727</v>
      </c>
      <c r="E37" s="9"/>
      <c r="F37" s="15">
        <v>100</v>
      </c>
      <c r="G37" s="43">
        <v>89</v>
      </c>
      <c r="H37" s="269">
        <f t="shared" si="2"/>
        <v>8900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12</v>
      </c>
      <c r="D38" s="15">
        <f>C38*84</f>
        <v>1008</v>
      </c>
      <c r="E38" s="9"/>
      <c r="F38" s="33">
        <v>50</v>
      </c>
      <c r="G38" s="43">
        <v>23</v>
      </c>
      <c r="H38" s="269">
        <f t="shared" si="2"/>
        <v>1150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4</v>
      </c>
      <c r="D39" s="34">
        <f>C39*4.5</f>
        <v>18</v>
      </c>
      <c r="E39" s="9"/>
      <c r="F39" s="15">
        <v>20</v>
      </c>
      <c r="G39" s="41">
        <v>1</v>
      </c>
      <c r="H39" s="269">
        <f t="shared" si="2"/>
        <v>20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4</v>
      </c>
      <c r="D40" s="15">
        <f>C40*111</f>
        <v>444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3</v>
      </c>
      <c r="D41" s="15">
        <f>C41*84</f>
        <v>252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/>
      <c r="D42" s="15">
        <f>C42*2.25</f>
        <v>0</v>
      </c>
      <c r="E42" s="9"/>
      <c r="F42" s="43" t="s">
        <v>80</v>
      </c>
      <c r="G42" s="269">
        <v>97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10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>
        <v>5</v>
      </c>
      <c r="D44" s="15">
        <f>C44*120</f>
        <v>600</v>
      </c>
      <c r="E44" s="9"/>
      <c r="F44" s="41" t="s">
        <v>143</v>
      </c>
      <c r="G44" s="87" t="s">
        <v>150</v>
      </c>
      <c r="H44" s="257">
        <v>26445.5</v>
      </c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16</v>
      </c>
      <c r="D46" s="15">
        <f>C46*1.5</f>
        <v>24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14</v>
      </c>
      <c r="D48" s="15">
        <f>C48*78</f>
        <v>1092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</v>
      </c>
      <c r="D49" s="15">
        <f>C49*42</f>
        <v>42</v>
      </c>
      <c r="E49" s="9"/>
      <c r="F49" s="293" t="s">
        <v>87</v>
      </c>
      <c r="G49" s="248">
        <f>H34+H35+H36+H37+H38+H39+H40+H41+G42+H44+H45+H46</f>
        <v>297412.5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29</v>
      </c>
      <c r="D50" s="15">
        <f>C50*1.5</f>
        <v>43.5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137</v>
      </c>
      <c r="G51" s="297">
        <f>G49-H29</f>
        <v>-5864.5</v>
      </c>
      <c r="H51" s="298"/>
      <c r="I51" s="298"/>
      <c r="J51" s="29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00"/>
      <c r="H52" s="301"/>
      <c r="I52" s="301"/>
      <c r="J52" s="30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54336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4776-D385-490B-B19B-AD9B1C2DAD6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15" t="s">
        <v>2</v>
      </c>
      <c r="Q1" s="11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45752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423</v>
      </c>
      <c r="D6" s="16">
        <f t="shared" ref="D6:D28" si="1">C6*L6</f>
        <v>311751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4</v>
      </c>
      <c r="D7" s="16">
        <f t="shared" si="1"/>
        <v>2900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41</v>
      </c>
      <c r="D9" s="16">
        <f t="shared" si="1"/>
        <v>28987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>
        <v>1</v>
      </c>
      <c r="D11" s="16">
        <f t="shared" si="1"/>
        <v>1125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f>1+1</f>
        <v>2</v>
      </c>
      <c r="D12" s="52">
        <f t="shared" si="1"/>
        <v>1904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18</v>
      </c>
      <c r="D13" s="52">
        <f t="shared" si="1"/>
        <v>5526</v>
      </c>
      <c r="E13" s="9"/>
      <c r="F13" s="221" t="s">
        <v>36</v>
      </c>
      <c r="G13" s="222"/>
      <c r="H13" s="223">
        <f>D29</f>
        <v>357613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9</v>
      </c>
      <c r="D14" s="34">
        <f t="shared" si="1"/>
        <v>90</v>
      </c>
      <c r="E14" s="9"/>
      <c r="F14" s="226" t="s">
        <v>39</v>
      </c>
      <c r="G14" s="227"/>
      <c r="H14" s="228">
        <f>D54</f>
        <v>54336</v>
      </c>
      <c r="I14" s="229"/>
      <c r="J14" s="23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>
        <v>1</v>
      </c>
      <c r="D15" s="34">
        <f t="shared" si="1"/>
        <v>620</v>
      </c>
      <c r="E15" s="9"/>
      <c r="F15" s="231" t="s">
        <v>40</v>
      </c>
      <c r="G15" s="222"/>
      <c r="H15" s="232">
        <f>H13-H14</f>
        <v>303277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/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111</v>
      </c>
      <c r="C22" s="53"/>
      <c r="D22" s="52">
        <f t="shared" si="1"/>
        <v>0</v>
      </c>
      <c r="E22" s="9"/>
      <c r="F22" s="86"/>
      <c r="G22" s="75"/>
      <c r="H22" s="257"/>
      <c r="I22" s="257"/>
      <c r="J22" s="25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1"/>
      <c r="G23" s="66"/>
      <c r="H23" s="258"/>
      <c r="I23" s="259"/>
      <c r="J23" s="25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74"/>
      <c r="G24" s="66"/>
      <c r="H24" s="258"/>
      <c r="I24" s="259"/>
      <c r="J24" s="25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/>
      <c r="D26" s="52">
        <f t="shared" si="1"/>
        <v>0</v>
      </c>
      <c r="E26" s="9"/>
      <c r="F26" s="86"/>
      <c r="G26" s="75"/>
      <c r="H26" s="257"/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/>
      <c r="D27" s="48">
        <f t="shared" si="1"/>
        <v>0</v>
      </c>
      <c r="E27" s="9"/>
      <c r="F27" s="82"/>
      <c r="G27" s="117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6</v>
      </c>
      <c r="D28" s="52">
        <f t="shared" si="1"/>
        <v>4710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357613</v>
      </c>
      <c r="E29" s="9"/>
      <c r="F29" s="244" t="s">
        <v>56</v>
      </c>
      <c r="G29" s="245"/>
      <c r="H29" s="248">
        <f>H15-H16-H17-H18-H19-H20-H22-H23-H24+H26+H27+H28</f>
        <v>303277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16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172</v>
      </c>
      <c r="H34" s="269">
        <f t="shared" ref="H34:H39" si="2">F34*G34</f>
        <v>172000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176</v>
      </c>
      <c r="H35" s="269">
        <f t="shared" si="2"/>
        <v>88000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1</v>
      </c>
      <c r="D36" s="15">
        <f>C36*1.5</f>
        <v>1.5</v>
      </c>
      <c r="E36" s="9"/>
      <c r="F36" s="15">
        <v>200</v>
      </c>
      <c r="G36" s="41">
        <v>4</v>
      </c>
      <c r="H36" s="269">
        <f t="shared" si="2"/>
        <v>800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457</v>
      </c>
      <c r="D37" s="15">
        <f>C37*111</f>
        <v>50727</v>
      </c>
      <c r="E37" s="9"/>
      <c r="F37" s="15">
        <v>100</v>
      </c>
      <c r="G37" s="43">
        <v>89</v>
      </c>
      <c r="H37" s="269">
        <f t="shared" si="2"/>
        <v>8900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12</v>
      </c>
      <c r="D38" s="15">
        <f>C38*84</f>
        <v>1008</v>
      </c>
      <c r="E38" s="9"/>
      <c r="F38" s="33">
        <v>50</v>
      </c>
      <c r="G38" s="43">
        <v>23</v>
      </c>
      <c r="H38" s="269">
        <f t="shared" si="2"/>
        <v>1150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4</v>
      </c>
      <c r="D39" s="34">
        <f>C39*4.5</f>
        <v>18</v>
      </c>
      <c r="E39" s="9"/>
      <c r="F39" s="15">
        <v>20</v>
      </c>
      <c r="G39" s="41">
        <v>1</v>
      </c>
      <c r="H39" s="269">
        <f t="shared" si="2"/>
        <v>20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4</v>
      </c>
      <c r="D40" s="15">
        <f>C40*111</f>
        <v>444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3</v>
      </c>
      <c r="D41" s="15">
        <f>C41*84</f>
        <v>252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/>
      <c r="D42" s="15">
        <f>C42*2.25</f>
        <v>0</v>
      </c>
      <c r="E42" s="9"/>
      <c r="F42" s="43" t="s">
        <v>80</v>
      </c>
      <c r="G42" s="269">
        <v>97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17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>
        <v>5</v>
      </c>
      <c r="D44" s="15">
        <f>C44*120</f>
        <v>600</v>
      </c>
      <c r="E44" s="9"/>
      <c r="F44" s="41" t="s">
        <v>143</v>
      </c>
      <c r="G44" s="87" t="s">
        <v>150</v>
      </c>
      <c r="H44" s="257">
        <v>26445.5</v>
      </c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16</v>
      </c>
      <c r="D46" s="15">
        <f>C46*1.5</f>
        <v>24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14</v>
      </c>
      <c r="D48" s="15">
        <f>C48*78</f>
        <v>1092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</v>
      </c>
      <c r="D49" s="15">
        <f>C49*42</f>
        <v>42</v>
      </c>
      <c r="E49" s="9"/>
      <c r="F49" s="293" t="s">
        <v>87</v>
      </c>
      <c r="G49" s="248">
        <f>H34+H35+H36+H37+H38+H39+H40+H41+G42+H44+H45+H46</f>
        <v>297412.5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29</v>
      </c>
      <c r="D50" s="15">
        <f>C50*1.5</f>
        <v>43.5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137</v>
      </c>
      <c r="G51" s="297">
        <f>G49-H29</f>
        <v>-5864.5</v>
      </c>
      <c r="H51" s="298"/>
      <c r="I51" s="298"/>
      <c r="J51" s="29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00"/>
      <c r="H52" s="301"/>
      <c r="I52" s="301"/>
      <c r="J52" s="30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54336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2902-8C7C-45AC-9AC1-C81497614F0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97" t="s">
        <v>2</v>
      </c>
      <c r="Q1" s="9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45748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249</v>
      </c>
      <c r="D6" s="16">
        <f t="shared" ref="D6:D28" si="1">C6*L6</f>
        <v>183513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3</v>
      </c>
      <c r="D7" s="16">
        <f t="shared" si="1"/>
        <v>2175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13</v>
      </c>
      <c r="D9" s="16">
        <f t="shared" si="1"/>
        <v>9191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>
        <v>1</v>
      </c>
      <c r="D10" s="16">
        <f t="shared" si="1"/>
        <v>972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v>1</v>
      </c>
      <c r="D12" s="52">
        <f t="shared" si="1"/>
        <v>952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7</v>
      </c>
      <c r="D13" s="52">
        <f t="shared" si="1"/>
        <v>2149</v>
      </c>
      <c r="E13" s="9"/>
      <c r="F13" s="221" t="s">
        <v>36</v>
      </c>
      <c r="G13" s="222"/>
      <c r="H13" s="223">
        <f>D29</f>
        <v>204932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/>
      <c r="D14" s="34">
        <f t="shared" si="1"/>
        <v>0</v>
      </c>
      <c r="E14" s="9"/>
      <c r="F14" s="226" t="s">
        <v>39</v>
      </c>
      <c r="G14" s="227"/>
      <c r="H14" s="228">
        <f>D54</f>
        <v>33031.5</v>
      </c>
      <c r="I14" s="229"/>
      <c r="J14" s="23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>
        <v>1</v>
      </c>
      <c r="D15" s="34">
        <f t="shared" si="1"/>
        <v>620</v>
      </c>
      <c r="E15" s="9"/>
      <c r="F15" s="231" t="s">
        <v>40</v>
      </c>
      <c r="G15" s="222"/>
      <c r="H15" s="232">
        <f>H13-H14</f>
        <v>171900.5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/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35">
        <f>325</f>
        <v>325</v>
      </c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>
        <v>1</v>
      </c>
      <c r="D21" s="52">
        <f t="shared" si="1"/>
        <v>650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111</v>
      </c>
      <c r="C22" s="53"/>
      <c r="D22" s="52">
        <f t="shared" si="1"/>
        <v>0</v>
      </c>
      <c r="E22" s="9"/>
      <c r="F22" s="86"/>
      <c r="G22" s="75"/>
      <c r="H22" s="257"/>
      <c r="I22" s="257"/>
      <c r="J22" s="25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1"/>
      <c r="G23" s="66"/>
      <c r="H23" s="258"/>
      <c r="I23" s="259"/>
      <c r="J23" s="25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74"/>
      <c r="G24" s="66"/>
      <c r="H24" s="258"/>
      <c r="I24" s="259"/>
      <c r="J24" s="25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/>
      <c r="D26" s="52">
        <f t="shared" si="1"/>
        <v>0</v>
      </c>
      <c r="E26" s="9"/>
      <c r="F26" s="86"/>
      <c r="G26" s="75"/>
      <c r="H26" s="257"/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/>
      <c r="D27" s="48">
        <f t="shared" si="1"/>
        <v>0</v>
      </c>
      <c r="E27" s="9"/>
      <c r="F27" s="82"/>
      <c r="G27" s="95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6</v>
      </c>
      <c r="D28" s="52">
        <f t="shared" si="1"/>
        <v>4710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204932</v>
      </c>
      <c r="E29" s="9"/>
      <c r="F29" s="244" t="s">
        <v>56</v>
      </c>
      <c r="G29" s="245"/>
      <c r="H29" s="248">
        <f>H15-H16-H17-H18-H19-H20-H22-H23-H24+H26+H27+H28</f>
        <v>171575.5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98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>
        <v>1</v>
      </c>
      <c r="D34" s="33">
        <f>C34*120</f>
        <v>120</v>
      </c>
      <c r="E34" s="9"/>
      <c r="F34" s="15">
        <v>1000</v>
      </c>
      <c r="G34" s="44">
        <v>131</v>
      </c>
      <c r="H34" s="269">
        <f t="shared" ref="H34:H39" si="2">F34*G34</f>
        <v>131000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60</v>
      </c>
      <c r="H35" s="269">
        <f t="shared" si="2"/>
        <v>30000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2</v>
      </c>
      <c r="D36" s="15">
        <f>C36*1.5</f>
        <v>3</v>
      </c>
      <c r="E36" s="9"/>
      <c r="F36" s="15">
        <v>200</v>
      </c>
      <c r="G36" s="41"/>
      <c r="H36" s="269">
        <f t="shared" si="2"/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273</v>
      </c>
      <c r="D37" s="15">
        <f>C37*111</f>
        <v>30303</v>
      </c>
      <c r="E37" s="9"/>
      <c r="F37" s="15">
        <v>100</v>
      </c>
      <c r="G37" s="43">
        <v>57</v>
      </c>
      <c r="H37" s="269">
        <f t="shared" si="2"/>
        <v>5700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2</v>
      </c>
      <c r="D38" s="15">
        <f>C38*84</f>
        <v>168</v>
      </c>
      <c r="E38" s="9"/>
      <c r="F38" s="33">
        <v>50</v>
      </c>
      <c r="G38" s="43">
        <v>48</v>
      </c>
      <c r="H38" s="269">
        <f t="shared" si="2"/>
        <v>2400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193</v>
      </c>
      <c r="D39" s="34">
        <f>C39*4.5</f>
        <v>868.5</v>
      </c>
      <c r="E39" s="9"/>
      <c r="F39" s="15">
        <v>20</v>
      </c>
      <c r="G39" s="41">
        <v>4</v>
      </c>
      <c r="H39" s="269">
        <f t="shared" si="2"/>
        <v>80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2</v>
      </c>
      <c r="D40" s="15">
        <f>C40*111</f>
        <v>222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2</v>
      </c>
      <c r="D41" s="15">
        <f>C41*84</f>
        <v>168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60</v>
      </c>
      <c r="D42" s="15">
        <f>C42*2.25</f>
        <v>135</v>
      </c>
      <c r="E42" s="9"/>
      <c r="F42" s="43" t="s">
        <v>80</v>
      </c>
      <c r="G42" s="269">
        <v>728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95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>
        <v>1</v>
      </c>
      <c r="D44" s="15">
        <f>C44*120</f>
        <v>120</v>
      </c>
      <c r="E44" s="9"/>
      <c r="F44" s="41"/>
      <c r="G44" s="70"/>
      <c r="H44" s="257"/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181</v>
      </c>
      <c r="D46" s="15">
        <f>C46*1.5</f>
        <v>271.5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5</v>
      </c>
      <c r="D48" s="15">
        <f>C48*78</f>
        <v>390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2</v>
      </c>
      <c r="D49" s="15">
        <f>C49*42</f>
        <v>84</v>
      </c>
      <c r="E49" s="9"/>
      <c r="F49" s="293" t="s">
        <v>87</v>
      </c>
      <c r="G49" s="248">
        <f>H34+H35+H36+H37+H38+H39+H40+H41+G42+H44+H45+H46</f>
        <v>169908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63</v>
      </c>
      <c r="D50" s="15">
        <f>C50*1.5</f>
        <v>94.5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137</v>
      </c>
      <c r="G51" s="297">
        <f>G49-H29</f>
        <v>-1667.5</v>
      </c>
      <c r="H51" s="298"/>
      <c r="I51" s="298"/>
      <c r="J51" s="29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00"/>
      <c r="H52" s="301"/>
      <c r="I52" s="301"/>
      <c r="J52" s="30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33031.5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D288-759A-40B0-8E70-CB3EE2CA19E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07" t="s">
        <v>2</v>
      </c>
      <c r="Q1" s="10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45752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448</v>
      </c>
      <c r="D6" s="16">
        <f t="shared" ref="D6:D28" si="1">C6*L6</f>
        <v>330176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107</v>
      </c>
      <c r="D7" s="16">
        <f t="shared" si="1"/>
        <v>77575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41</v>
      </c>
      <c r="D9" s="16">
        <f t="shared" si="1"/>
        <v>28987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>
        <v>2</v>
      </c>
      <c r="D10" s="16">
        <f t="shared" si="1"/>
        <v>1944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>
        <v>11</v>
      </c>
      <c r="D11" s="16">
        <f t="shared" si="1"/>
        <v>12375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v>1</v>
      </c>
      <c r="D12" s="52">
        <f t="shared" si="1"/>
        <v>952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19</v>
      </c>
      <c r="D13" s="52">
        <f t="shared" si="1"/>
        <v>5833</v>
      </c>
      <c r="E13" s="9"/>
      <c r="F13" s="221" t="s">
        <v>36</v>
      </c>
      <c r="G13" s="222"/>
      <c r="H13" s="223">
        <f>D29</f>
        <v>460217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2</v>
      </c>
      <c r="D14" s="34">
        <f t="shared" si="1"/>
        <v>20</v>
      </c>
      <c r="E14" s="9"/>
      <c r="F14" s="226" t="s">
        <v>39</v>
      </c>
      <c r="G14" s="227"/>
      <c r="H14" s="228">
        <f>D54</f>
        <v>52405.5</v>
      </c>
      <c r="I14" s="229"/>
      <c r="J14" s="23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407811.5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4266</f>
        <v>4266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08"/>
      <c r="I20" s="208"/>
      <c r="J20" s="20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3</v>
      </c>
      <c r="D28" s="52">
        <f t="shared" si="1"/>
        <v>2355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460217</v>
      </c>
      <c r="E29" s="9"/>
      <c r="F29" s="244" t="s">
        <v>56</v>
      </c>
      <c r="G29" s="245"/>
      <c r="H29" s="248">
        <f>H15-H16-H17-H18-H19-H20-H22-H23-H24+H26+H27</f>
        <v>403545.5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08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>
        <v>3</v>
      </c>
      <c r="D34" s="33">
        <f>C34*120</f>
        <v>360</v>
      </c>
      <c r="E34" s="9"/>
      <c r="F34" s="15">
        <v>1000</v>
      </c>
      <c r="G34" s="85">
        <v>79</v>
      </c>
      <c r="H34" s="269">
        <f>F34*G34</f>
        <v>79000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24</v>
      </c>
      <c r="H35" s="269">
        <f t="shared" ref="H35:H39" si="2">F35*G35</f>
        <v>12000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19</v>
      </c>
      <c r="D36" s="15">
        <f>C36*1.5</f>
        <v>28.5</v>
      </c>
      <c r="E36" s="9"/>
      <c r="F36" s="15">
        <v>200</v>
      </c>
      <c r="G36" s="41"/>
      <c r="H36" s="269">
        <f t="shared" si="2"/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444</v>
      </c>
      <c r="D37" s="15">
        <f>C37*111</f>
        <v>49284</v>
      </c>
      <c r="E37" s="9"/>
      <c r="F37" s="15">
        <v>100</v>
      </c>
      <c r="G37" s="43">
        <v>36</v>
      </c>
      <c r="H37" s="269">
        <f t="shared" si="2"/>
        <v>3600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/>
      <c r="D38" s="15">
        <f>C38*84</f>
        <v>0</v>
      </c>
      <c r="E38" s="9"/>
      <c r="F38" s="33">
        <v>50</v>
      </c>
      <c r="G38" s="43">
        <v>25</v>
      </c>
      <c r="H38" s="269">
        <f t="shared" si="2"/>
        <v>1250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8</v>
      </c>
      <c r="D39" s="34">
        <f>C39*4.5</f>
        <v>36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13</v>
      </c>
      <c r="D40" s="15">
        <f>C40*111</f>
        <v>1443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/>
      <c r="D42" s="15">
        <f>C42*2.25</f>
        <v>0</v>
      </c>
      <c r="E42" s="9"/>
      <c r="F42" s="43" t="s">
        <v>80</v>
      </c>
      <c r="G42" s="269">
        <v>45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10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2</v>
      </c>
      <c r="D44" s="15">
        <f>C44*120</f>
        <v>240</v>
      </c>
      <c r="E44" s="9"/>
      <c r="F44" s="41" t="s">
        <v>145</v>
      </c>
      <c r="G44" s="70" t="s">
        <v>151</v>
      </c>
      <c r="H44" s="257">
        <v>307109</v>
      </c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17</v>
      </c>
      <c r="D46" s="15">
        <f>C46*1.5</f>
        <v>25.5</v>
      </c>
      <c r="E46" s="9"/>
      <c r="F46" s="41"/>
      <c r="G46" s="109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6</v>
      </c>
      <c r="D48" s="15">
        <f>C48*78</f>
        <v>468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8</v>
      </c>
      <c r="D49" s="15">
        <f>C49*42</f>
        <v>336</v>
      </c>
      <c r="E49" s="9"/>
      <c r="F49" s="293" t="s">
        <v>87</v>
      </c>
      <c r="G49" s="248">
        <f>H34+H35+H36+H37+H38+H39+H40+H41+G42+H44+H45+H46</f>
        <v>403004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11</v>
      </c>
      <c r="D50" s="15">
        <f>C50*1.5</f>
        <v>16.5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136</v>
      </c>
      <c r="G51" s="313">
        <f>G49-H29</f>
        <v>-541.5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52405.5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C869-9D78-4390-9141-8721365ECC5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07" t="s">
        <v>2</v>
      </c>
      <c r="Q1" s="10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45752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294</v>
      </c>
      <c r="D6" s="16">
        <f t="shared" ref="D6:D28" si="1">C6*L6</f>
        <v>216678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4</v>
      </c>
      <c r="D7" s="16">
        <f t="shared" si="1"/>
        <v>2900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>
        <v>1</v>
      </c>
      <c r="D8" s="16">
        <f t="shared" si="1"/>
        <v>1033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50</v>
      </c>
      <c r="D9" s="16">
        <f t="shared" si="1"/>
        <v>35350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>
        <v>1</v>
      </c>
      <c r="D10" s="16">
        <f t="shared" si="1"/>
        <v>972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>
        <v>1</v>
      </c>
      <c r="D11" s="16">
        <f t="shared" si="1"/>
        <v>1125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>
        <v>1</v>
      </c>
      <c r="D12" s="52">
        <f t="shared" si="1"/>
        <v>952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14</v>
      </c>
      <c r="D13" s="52">
        <f t="shared" si="1"/>
        <v>4298</v>
      </c>
      <c r="E13" s="9"/>
      <c r="F13" s="221" t="s">
        <v>36</v>
      </c>
      <c r="G13" s="222"/>
      <c r="H13" s="223">
        <f>D29</f>
        <v>267373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>
        <v>14</v>
      </c>
      <c r="D14" s="34">
        <f t="shared" si="1"/>
        <v>140</v>
      </c>
      <c r="E14" s="9"/>
      <c r="F14" s="226" t="s">
        <v>39</v>
      </c>
      <c r="G14" s="227"/>
      <c r="H14" s="228">
        <f>D54</f>
        <v>41736</v>
      </c>
      <c r="I14" s="229"/>
      <c r="J14" s="23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225637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1878+504</f>
        <v>2382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35">
        <f>596</f>
        <v>596</v>
      </c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8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66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5</v>
      </c>
      <c r="D28" s="52">
        <f t="shared" si="1"/>
        <v>3925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267373</v>
      </c>
      <c r="E29" s="9"/>
      <c r="F29" s="244" t="s">
        <v>56</v>
      </c>
      <c r="G29" s="245"/>
      <c r="H29" s="248">
        <f>H15-H16-H17-H18-H19-H20-H22-H23-H24+H26+H27</f>
        <v>222659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08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62</v>
      </c>
      <c r="H34" s="269">
        <f>F34*G34</f>
        <v>62000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34</v>
      </c>
      <c r="H35" s="269">
        <f>F35*G35</f>
        <v>17000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21</v>
      </c>
      <c r="D36" s="15">
        <f>C36*1.5</f>
        <v>31.5</v>
      </c>
      <c r="E36" s="9"/>
      <c r="F36" s="15">
        <v>200</v>
      </c>
      <c r="G36" s="41"/>
      <c r="H36" s="269">
        <f t="shared" ref="H36:H39" si="2">F36*G36</f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344</v>
      </c>
      <c r="D37" s="15">
        <f>C37*111</f>
        <v>38184</v>
      </c>
      <c r="E37" s="9"/>
      <c r="F37" s="15">
        <v>100</v>
      </c>
      <c r="G37" s="43">
        <v>59</v>
      </c>
      <c r="H37" s="269">
        <f t="shared" si="2"/>
        <v>5900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1</v>
      </c>
      <c r="D38" s="15">
        <f>C38*84</f>
        <v>84</v>
      </c>
      <c r="E38" s="9"/>
      <c r="F38" s="33">
        <v>50</v>
      </c>
      <c r="G38" s="43">
        <v>1</v>
      </c>
      <c r="H38" s="269">
        <f t="shared" si="2"/>
        <v>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>
        <v>1</v>
      </c>
      <c r="H39" s="269">
        <f t="shared" si="2"/>
        <v>20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10</v>
      </c>
      <c r="D40" s="15">
        <f>C40*111</f>
        <v>1110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8</v>
      </c>
      <c r="D42" s="15">
        <f>C42*2.25</f>
        <v>18</v>
      </c>
      <c r="E42" s="9"/>
      <c r="F42" s="43" t="s">
        <v>80</v>
      </c>
      <c r="G42" s="269">
        <v>54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10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8</v>
      </c>
      <c r="D44" s="15">
        <f>C44*120</f>
        <v>960</v>
      </c>
      <c r="E44" s="9"/>
      <c r="F44" s="41" t="s">
        <v>152</v>
      </c>
      <c r="G44" s="87" t="s">
        <v>153</v>
      </c>
      <c r="H44" s="257">
        <v>137706</v>
      </c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87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18</v>
      </c>
      <c r="D46" s="15">
        <f>C46*1.5</f>
        <v>27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11</v>
      </c>
      <c r="D48" s="15">
        <f>C48*78</f>
        <v>858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4</v>
      </c>
      <c r="D49" s="15">
        <f>C49*42</f>
        <v>168</v>
      </c>
      <c r="E49" s="9"/>
      <c r="F49" s="293" t="s">
        <v>87</v>
      </c>
      <c r="G49" s="248">
        <f>H34+H35+H36+H37+H38+H39+H40+H41+G42+H44+H45+H46</f>
        <v>222730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23</v>
      </c>
      <c r="D50" s="15">
        <f>C50*1.5</f>
        <v>34.5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141</v>
      </c>
      <c r="G51" s="326">
        <f>G49-H29</f>
        <v>71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41736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2598-A8D2-4F07-A625-B73319FBCA17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A26F-1057-452B-9C58-4098109D4B2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11" t="s">
        <v>2</v>
      </c>
      <c r="Q1" s="11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45754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108</v>
      </c>
      <c r="D6" s="16">
        <f t="shared" ref="D6:D28" si="1">C6*L6</f>
        <v>79596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9</v>
      </c>
      <c r="D7" s="16">
        <f t="shared" si="1"/>
        <v>6525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13</v>
      </c>
      <c r="D9" s="16">
        <f t="shared" si="1"/>
        <v>9191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/>
      <c r="D12" s="52">
        <f t="shared" si="1"/>
        <v>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13</v>
      </c>
      <c r="D13" s="52">
        <f t="shared" si="1"/>
        <v>3991</v>
      </c>
      <c r="E13" s="9"/>
      <c r="F13" s="221" t="s">
        <v>36</v>
      </c>
      <c r="G13" s="222"/>
      <c r="H13" s="223">
        <f>D29</f>
        <v>101889.5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5</v>
      </c>
      <c r="D14" s="34">
        <f t="shared" si="1"/>
        <v>50</v>
      </c>
      <c r="E14" s="9"/>
      <c r="F14" s="226" t="s">
        <v>39</v>
      </c>
      <c r="G14" s="227"/>
      <c r="H14" s="228">
        <f>D54</f>
        <v>15110.25</v>
      </c>
      <c r="I14" s="229"/>
      <c r="J14" s="23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86779.25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/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154</v>
      </c>
      <c r="C22" s="53">
        <v>1</v>
      </c>
      <c r="D22" s="52">
        <f t="shared" si="1"/>
        <v>1582</v>
      </c>
      <c r="E22" s="9"/>
      <c r="F22" s="86"/>
      <c r="G22" s="75"/>
      <c r="H22" s="257"/>
      <c r="I22" s="257"/>
      <c r="J22" s="257"/>
      <c r="L22" s="7">
        <f>1582</f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>
        <v>12</v>
      </c>
      <c r="D23" s="52">
        <f t="shared" si="1"/>
        <v>520.5</v>
      </c>
      <c r="E23" s="9"/>
      <c r="F23" s="81"/>
      <c r="G23" s="66"/>
      <c r="H23" s="258"/>
      <c r="I23" s="259"/>
      <c r="J23" s="25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74"/>
      <c r="G24" s="66"/>
      <c r="H24" s="258"/>
      <c r="I24" s="259"/>
      <c r="J24" s="25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/>
      <c r="D26" s="52">
        <f t="shared" si="1"/>
        <v>0</v>
      </c>
      <c r="E26" s="9"/>
      <c r="F26" s="86"/>
      <c r="G26" s="75"/>
      <c r="H26" s="257"/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>
        <v>12</v>
      </c>
      <c r="D27" s="48">
        <f t="shared" si="1"/>
        <v>434</v>
      </c>
      <c r="E27" s="9"/>
      <c r="F27" s="82"/>
      <c r="G27" s="114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/>
      <c r="D28" s="52">
        <f t="shared" si="1"/>
        <v>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101889.5</v>
      </c>
      <c r="E29" s="9"/>
      <c r="F29" s="244" t="s">
        <v>56</v>
      </c>
      <c r="G29" s="245"/>
      <c r="H29" s="248">
        <f>H15-H16-H17-H18-H19-H20-H22-H23-H24+H26+H27+H28</f>
        <v>86779.25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12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74</v>
      </c>
      <c r="H34" s="269">
        <f t="shared" ref="H34:H39" si="2">F34*G34</f>
        <v>74000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23</v>
      </c>
      <c r="H35" s="269">
        <f t="shared" si="2"/>
        <v>11500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7</v>
      </c>
      <c r="D36" s="15">
        <f>C36*1.5</f>
        <v>10.5</v>
      </c>
      <c r="E36" s="9"/>
      <c r="F36" s="15">
        <v>200</v>
      </c>
      <c r="G36" s="41"/>
      <c r="H36" s="269">
        <f t="shared" si="2"/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91</v>
      </c>
      <c r="D37" s="15">
        <f>C37*111</f>
        <v>10101</v>
      </c>
      <c r="E37" s="9"/>
      <c r="F37" s="15">
        <v>100</v>
      </c>
      <c r="G37" s="43">
        <v>14</v>
      </c>
      <c r="H37" s="269">
        <f t="shared" si="2"/>
        <v>1400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39</v>
      </c>
      <c r="D38" s="15">
        <f>C38*84</f>
        <v>3276</v>
      </c>
      <c r="E38" s="9"/>
      <c r="F38" s="33">
        <v>50</v>
      </c>
      <c r="G38" s="43"/>
      <c r="H38" s="269">
        <f t="shared" si="2"/>
        <v>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10</v>
      </c>
      <c r="D39" s="34">
        <f>C39*4.5</f>
        <v>45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3</v>
      </c>
      <c r="D40" s="15">
        <f>C40*111</f>
        <v>333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2</v>
      </c>
      <c r="D41" s="15">
        <f>C41*84</f>
        <v>168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11</v>
      </c>
      <c r="D42" s="15">
        <f>C42*2.25</f>
        <v>24.75</v>
      </c>
      <c r="E42" s="9"/>
      <c r="F42" s="43" t="s">
        <v>80</v>
      </c>
      <c r="G42" s="269"/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14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/>
      <c r="D44" s="15">
        <f>C44*120</f>
        <v>0</v>
      </c>
      <c r="E44" s="9"/>
      <c r="F44" s="41"/>
      <c r="G44" s="70"/>
      <c r="H44" s="257"/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7</v>
      </c>
      <c r="D46" s="15">
        <f>C46*1.5</f>
        <v>10.5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13</v>
      </c>
      <c r="D48" s="15">
        <f>C48*78</f>
        <v>1014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/>
      <c r="D49" s="15">
        <f>C49*42</f>
        <v>0</v>
      </c>
      <c r="E49" s="9"/>
      <c r="F49" s="293" t="s">
        <v>87</v>
      </c>
      <c r="G49" s="248">
        <f>H34+H35+H36+H37+H38+H39+H40+H41+G42+H44+H45+H46</f>
        <v>86900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29</v>
      </c>
      <c r="D50" s="15">
        <f>C50*1.5</f>
        <v>43.5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141</v>
      </c>
      <c r="G51" s="320">
        <f>G49-H29</f>
        <v>120.75</v>
      </c>
      <c r="H51" s="321"/>
      <c r="I51" s="321"/>
      <c r="J51" s="32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3"/>
      <c r="H52" s="324"/>
      <c r="I52" s="324"/>
      <c r="J52" s="32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15110.25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50EF1-D1D6-452A-8362-394C794CD29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11" t="s">
        <v>2</v>
      </c>
      <c r="Q1" s="11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45754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218</v>
      </c>
      <c r="D6" s="16">
        <f t="shared" ref="D6:D28" si="1">C6*L6</f>
        <v>160666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3</v>
      </c>
      <c r="D7" s="16">
        <f t="shared" si="1"/>
        <v>2175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>
        <v>1</v>
      </c>
      <c r="D8" s="16">
        <f t="shared" si="1"/>
        <v>1033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37</v>
      </c>
      <c r="D9" s="16">
        <f t="shared" si="1"/>
        <v>26159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/>
      <c r="D12" s="52">
        <f t="shared" si="1"/>
        <v>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7</v>
      </c>
      <c r="D13" s="52">
        <f t="shared" si="1"/>
        <v>2149</v>
      </c>
      <c r="E13" s="9"/>
      <c r="F13" s="221" t="s">
        <v>36</v>
      </c>
      <c r="G13" s="222"/>
      <c r="H13" s="223">
        <f>D29</f>
        <v>195327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14</v>
      </c>
      <c r="D14" s="34">
        <f t="shared" si="1"/>
        <v>140</v>
      </c>
      <c r="E14" s="9"/>
      <c r="F14" s="226" t="s">
        <v>39</v>
      </c>
      <c r="G14" s="227"/>
      <c r="H14" s="228">
        <f>D54</f>
        <v>30679.5</v>
      </c>
      <c r="I14" s="229"/>
      <c r="J14" s="23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164647.5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1240</f>
        <v>1240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08"/>
      <c r="I20" s="208"/>
      <c r="J20" s="20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>
        <v>1</v>
      </c>
      <c r="D21" s="52">
        <f t="shared" si="1"/>
        <v>650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3</v>
      </c>
      <c r="D28" s="52">
        <f t="shared" si="1"/>
        <v>2355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195327</v>
      </c>
      <c r="E29" s="9"/>
      <c r="F29" s="244" t="s">
        <v>56</v>
      </c>
      <c r="G29" s="245"/>
      <c r="H29" s="248">
        <f>H15-H16-H17-H18-H19-H20-H22-H23-H24+H26+H27</f>
        <v>163407.5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12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127</v>
      </c>
      <c r="H34" s="269">
        <f>F34*G34</f>
        <v>127000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64</v>
      </c>
      <c r="H35" s="269">
        <f t="shared" ref="H35:H39" si="2">F35*G35</f>
        <v>32000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5</v>
      </c>
      <c r="H36" s="269">
        <f t="shared" si="2"/>
        <v>1000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262</v>
      </c>
      <c r="D37" s="15">
        <f>C37*111</f>
        <v>29082</v>
      </c>
      <c r="E37" s="9"/>
      <c r="F37" s="15">
        <v>100</v>
      </c>
      <c r="G37" s="43">
        <v>18</v>
      </c>
      <c r="H37" s="269">
        <f t="shared" si="2"/>
        <v>1800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4</v>
      </c>
      <c r="D38" s="15">
        <f>C38*84</f>
        <v>336</v>
      </c>
      <c r="E38" s="9"/>
      <c r="F38" s="33">
        <v>50</v>
      </c>
      <c r="G38" s="43">
        <v>8</v>
      </c>
      <c r="H38" s="269">
        <f t="shared" si="2"/>
        <v>400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5</v>
      </c>
      <c r="D39" s="34">
        <f>C39*4.5</f>
        <v>22.5</v>
      </c>
      <c r="E39" s="9"/>
      <c r="F39" s="15">
        <v>20</v>
      </c>
      <c r="G39" s="41">
        <v>7</v>
      </c>
      <c r="H39" s="269">
        <f t="shared" si="2"/>
        <v>140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2</v>
      </c>
      <c r="D40" s="15">
        <f>C40*111</f>
        <v>222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2</v>
      </c>
      <c r="D41" s="15">
        <f>C41*84</f>
        <v>168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10</v>
      </c>
      <c r="D42" s="15">
        <f>C42*2.25</f>
        <v>22.5</v>
      </c>
      <c r="E42" s="9"/>
      <c r="F42" s="43" t="s">
        <v>80</v>
      </c>
      <c r="G42" s="269">
        <v>276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14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1</v>
      </c>
      <c r="D44" s="15">
        <f>C44*120</f>
        <v>120</v>
      </c>
      <c r="E44" s="9"/>
      <c r="F44" s="41"/>
      <c r="G44" s="70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3</v>
      </c>
      <c r="D45" s="15">
        <f>C45*84</f>
        <v>252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/>
      <c r="D46" s="15">
        <f>C46*1.5</f>
        <v>0</v>
      </c>
      <c r="E46" s="9"/>
      <c r="F46" s="41"/>
      <c r="G46" s="113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2</v>
      </c>
      <c r="D48" s="15">
        <f>C48*78</f>
        <v>156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6</v>
      </c>
      <c r="D49" s="15">
        <f>C49*42</f>
        <v>252</v>
      </c>
      <c r="E49" s="9"/>
      <c r="F49" s="293" t="s">
        <v>87</v>
      </c>
      <c r="G49" s="248">
        <f>H34+H35+H36+H37+H38+H39+H40+H41+G42+H44+H45+H46</f>
        <v>162616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31</v>
      </c>
      <c r="D50" s="15">
        <f>C50*1.5</f>
        <v>46.5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136</v>
      </c>
      <c r="G51" s="313">
        <f>G49-H29</f>
        <v>-791.5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30679.5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F369-03F7-407F-924A-496AA5F5C9B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11" t="s">
        <v>2</v>
      </c>
      <c r="Q1" s="11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45754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172</v>
      </c>
      <c r="D6" s="16">
        <f t="shared" ref="D6:D28" si="1">C6*L6</f>
        <v>126764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9</v>
      </c>
      <c r="D7" s="16">
        <f t="shared" si="1"/>
        <v>6525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45</v>
      </c>
      <c r="D9" s="16">
        <f t="shared" si="1"/>
        <v>31815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>
        <v>2</v>
      </c>
      <c r="D12" s="52">
        <f t="shared" si="1"/>
        <v>1904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9</v>
      </c>
      <c r="D13" s="52">
        <f t="shared" si="1"/>
        <v>2763</v>
      </c>
      <c r="E13" s="9"/>
      <c r="F13" s="221" t="s">
        <v>36</v>
      </c>
      <c r="G13" s="222"/>
      <c r="H13" s="223">
        <f>D29</f>
        <v>180176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>
        <v>20</v>
      </c>
      <c r="D14" s="34">
        <f t="shared" si="1"/>
        <v>200</v>
      </c>
      <c r="E14" s="9"/>
      <c r="F14" s="226" t="s">
        <v>39</v>
      </c>
      <c r="G14" s="227"/>
      <c r="H14" s="228">
        <f>D54</f>
        <v>28986</v>
      </c>
      <c r="I14" s="229"/>
      <c r="J14" s="23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151190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880+378+300</f>
        <v>1558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8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66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13</v>
      </c>
      <c r="D28" s="52">
        <f t="shared" si="1"/>
        <v>10205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180176</v>
      </c>
      <c r="E29" s="9"/>
      <c r="F29" s="244" t="s">
        <v>56</v>
      </c>
      <c r="G29" s="245"/>
      <c r="H29" s="248">
        <f>H15-H16-H17-H18-H19-H20-H22-H23-H24+H26+H27</f>
        <v>149632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12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112</v>
      </c>
      <c r="H34" s="269">
        <f>F34*G34</f>
        <v>112000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65</v>
      </c>
      <c r="H35" s="269">
        <f>F35*G35</f>
        <v>32500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69">
        <f t="shared" ref="H36:H39" si="2">F36*G36</f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242</v>
      </c>
      <c r="D37" s="15">
        <f>C37*111</f>
        <v>26862</v>
      </c>
      <c r="E37" s="9"/>
      <c r="F37" s="15">
        <v>100</v>
      </c>
      <c r="G37" s="43">
        <v>45</v>
      </c>
      <c r="H37" s="269">
        <f t="shared" si="2"/>
        <v>4500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/>
      <c r="D38" s="15">
        <f>C38*84</f>
        <v>0</v>
      </c>
      <c r="E38" s="9"/>
      <c r="F38" s="33">
        <v>50</v>
      </c>
      <c r="G38" s="43">
        <v>11</v>
      </c>
      <c r="H38" s="269">
        <f t="shared" si="2"/>
        <v>550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/>
      <c r="D39" s="34">
        <f>C39*4.5</f>
        <v>0</v>
      </c>
      <c r="E39" s="9"/>
      <c r="F39" s="15">
        <v>20</v>
      </c>
      <c r="G39" s="41">
        <v>5</v>
      </c>
      <c r="H39" s="269">
        <f t="shared" si="2"/>
        <v>100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12</v>
      </c>
      <c r="D40" s="15">
        <f>C40*111</f>
        <v>1332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/>
      <c r="D42" s="15">
        <f>C42*2.25</f>
        <v>0</v>
      </c>
      <c r="E42" s="9"/>
      <c r="F42" s="43" t="s">
        <v>80</v>
      </c>
      <c r="G42" s="269">
        <v>98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14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/>
      <c r="D44" s="15">
        <f>C44*120</f>
        <v>0</v>
      </c>
      <c r="E44" s="9"/>
      <c r="F44" s="41"/>
      <c r="G44" s="87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87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21</v>
      </c>
      <c r="D46" s="15">
        <f>C46*1.5</f>
        <v>31.5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7</v>
      </c>
      <c r="D48" s="15">
        <f>C48*78</f>
        <v>546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3</v>
      </c>
      <c r="D49" s="15">
        <f>C49*42</f>
        <v>126</v>
      </c>
      <c r="E49" s="9"/>
      <c r="F49" s="293" t="s">
        <v>87</v>
      </c>
      <c r="G49" s="248">
        <f>H34+H35+H36+H37+H38+H39+H40+H41+G42+H44+H45+H46</f>
        <v>149748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3</v>
      </c>
      <c r="D50" s="15">
        <f>C50*1.5</f>
        <v>4.5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141</v>
      </c>
      <c r="G51" s="326">
        <f>G49-H29</f>
        <v>116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28986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D54C-0D04-4AFF-A0EB-5B49772023CB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EE9E-1DDF-4C0E-A5D9-F0B337EAFFE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20" t="s">
        <v>2</v>
      </c>
      <c r="Q1" s="12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45755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177</v>
      </c>
      <c r="D6" s="16">
        <f t="shared" ref="D6:D28" si="1">C6*L6</f>
        <v>130449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1</v>
      </c>
      <c r="D7" s="16">
        <f t="shared" si="1"/>
        <v>725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12</v>
      </c>
      <c r="D9" s="16">
        <f t="shared" si="1"/>
        <v>8484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>
        <v>1</v>
      </c>
      <c r="D10" s="16">
        <f t="shared" si="1"/>
        <v>972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/>
      <c r="D12" s="52">
        <f t="shared" si="1"/>
        <v>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6</v>
      </c>
      <c r="D13" s="52">
        <f t="shared" si="1"/>
        <v>1842</v>
      </c>
      <c r="E13" s="9"/>
      <c r="F13" s="221" t="s">
        <v>36</v>
      </c>
      <c r="G13" s="222"/>
      <c r="H13" s="223">
        <f>D29</f>
        <v>144007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10</v>
      </c>
      <c r="D14" s="34">
        <f t="shared" si="1"/>
        <v>100</v>
      </c>
      <c r="E14" s="9"/>
      <c r="F14" s="226" t="s">
        <v>39</v>
      </c>
      <c r="G14" s="227"/>
      <c r="H14" s="228">
        <f>D54</f>
        <v>21595.5</v>
      </c>
      <c r="I14" s="229"/>
      <c r="J14" s="23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122411.5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/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139</v>
      </c>
      <c r="C21" s="53">
        <v>1</v>
      </c>
      <c r="D21" s="52">
        <f t="shared" si="1"/>
        <v>650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111</v>
      </c>
      <c r="C22" s="53"/>
      <c r="D22" s="52">
        <f t="shared" si="1"/>
        <v>0</v>
      </c>
      <c r="E22" s="9"/>
      <c r="F22" s="86"/>
      <c r="G22" s="75"/>
      <c r="H22" s="257"/>
      <c r="I22" s="257"/>
      <c r="J22" s="25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1"/>
      <c r="G23" s="66"/>
      <c r="H23" s="258"/>
      <c r="I23" s="259"/>
      <c r="J23" s="25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74"/>
      <c r="G24" s="66"/>
      <c r="H24" s="258"/>
      <c r="I24" s="259"/>
      <c r="J24" s="25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/>
      <c r="D26" s="52">
        <f t="shared" si="1"/>
        <v>0</v>
      </c>
      <c r="E26" s="9"/>
      <c r="F26" s="86"/>
      <c r="G26" s="75"/>
      <c r="H26" s="257"/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/>
      <c r="D27" s="48">
        <f t="shared" si="1"/>
        <v>0</v>
      </c>
      <c r="E27" s="9"/>
      <c r="F27" s="82"/>
      <c r="G27" s="118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144007</v>
      </c>
      <c r="E29" s="9"/>
      <c r="F29" s="244" t="s">
        <v>56</v>
      </c>
      <c r="G29" s="245"/>
      <c r="H29" s="248">
        <f>H15-H16-H17-H18-H19-H20-H22-H23-H24+H26+H27+H28</f>
        <v>122411.5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21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81</v>
      </c>
      <c r="H34" s="269">
        <f t="shared" ref="H34:H39" si="2">F34*G34</f>
        <v>81000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67</v>
      </c>
      <c r="H35" s="269">
        <f t="shared" si="2"/>
        <v>33500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2</v>
      </c>
      <c r="D36" s="15">
        <f>C36*1.5</f>
        <v>3</v>
      </c>
      <c r="E36" s="9"/>
      <c r="F36" s="15">
        <v>200</v>
      </c>
      <c r="G36" s="41">
        <v>3</v>
      </c>
      <c r="H36" s="269">
        <f t="shared" si="2"/>
        <v>600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188</v>
      </c>
      <c r="D37" s="15">
        <f>C37*111</f>
        <v>20868</v>
      </c>
      <c r="E37" s="9"/>
      <c r="F37" s="15">
        <v>100</v>
      </c>
      <c r="G37" s="43">
        <v>61</v>
      </c>
      <c r="H37" s="269">
        <f t="shared" si="2"/>
        <v>6100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/>
      <c r="D38" s="15">
        <f>C38*84</f>
        <v>0</v>
      </c>
      <c r="E38" s="9"/>
      <c r="F38" s="33">
        <v>50</v>
      </c>
      <c r="G38" s="43">
        <v>33</v>
      </c>
      <c r="H38" s="269">
        <f t="shared" si="2"/>
        <v>1650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/>
      <c r="D39" s="34">
        <f>C39*4.5</f>
        <v>0</v>
      </c>
      <c r="E39" s="9"/>
      <c r="F39" s="15">
        <v>20</v>
      </c>
      <c r="G39" s="41">
        <v>2</v>
      </c>
      <c r="H39" s="269">
        <f t="shared" si="2"/>
        <v>40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</v>
      </c>
      <c r="D40" s="15">
        <f>C40*111</f>
        <v>111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/>
      <c r="D42" s="15">
        <f>C42*2.25</f>
        <v>0</v>
      </c>
      <c r="E42" s="9"/>
      <c r="F42" s="43" t="s">
        <v>80</v>
      </c>
      <c r="G42" s="269">
        <v>126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18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/>
      <c r="D44" s="15">
        <f>C44*120</f>
        <v>0</v>
      </c>
      <c r="E44" s="9"/>
      <c r="F44" s="41"/>
      <c r="G44" s="70"/>
      <c r="H44" s="257"/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22</v>
      </c>
      <c r="D46" s="15">
        <f>C46*1.5</f>
        <v>33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5</v>
      </c>
      <c r="D48" s="15">
        <f>C48*78</f>
        <v>390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2</v>
      </c>
      <c r="D49" s="15">
        <f>C49*42</f>
        <v>84</v>
      </c>
      <c r="E49" s="9"/>
      <c r="F49" s="293" t="s">
        <v>87</v>
      </c>
      <c r="G49" s="248">
        <f>H34+H35+H36+H37+H38+H39+H40+H41+G42+H44+H45+H46</f>
        <v>123016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15</v>
      </c>
      <c r="D50" s="15">
        <f>C50*1.5</f>
        <v>22.5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141</v>
      </c>
      <c r="G51" s="320">
        <f>G49-H29</f>
        <v>604.5</v>
      </c>
      <c r="H51" s="321"/>
      <c r="I51" s="321"/>
      <c r="J51" s="32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3"/>
      <c r="H52" s="324"/>
      <c r="I52" s="324"/>
      <c r="J52" s="32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21595.5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DD37-7412-4209-9091-61792E9D2C7A}">
  <dimension ref="A1:R59"/>
  <sheetViews>
    <sheetView topLeftCell="A19"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20" t="s">
        <v>2</v>
      </c>
      <c r="Q1" s="12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45755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241</v>
      </c>
      <c r="D6" s="16">
        <f t="shared" ref="D6:D28" si="1">C6*L6</f>
        <v>177617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1</v>
      </c>
      <c r="D7" s="16">
        <f t="shared" si="1"/>
        <v>725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53</v>
      </c>
      <c r="D9" s="16">
        <f t="shared" si="1"/>
        <v>37471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/>
      <c r="D12" s="52">
        <f t="shared" si="1"/>
        <v>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14</v>
      </c>
      <c r="D13" s="52">
        <f t="shared" si="1"/>
        <v>4298</v>
      </c>
      <c r="E13" s="9"/>
      <c r="F13" s="221" t="s">
        <v>36</v>
      </c>
      <c r="G13" s="222"/>
      <c r="H13" s="223">
        <f>D29</f>
        <v>220896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/>
      <c r="D14" s="34">
        <f t="shared" si="1"/>
        <v>0</v>
      </c>
      <c r="E14" s="9"/>
      <c r="F14" s="226" t="s">
        <v>39</v>
      </c>
      <c r="G14" s="227"/>
      <c r="H14" s="228">
        <f>D54</f>
        <v>31953</v>
      </c>
      <c r="I14" s="229"/>
      <c r="J14" s="23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188943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2358</f>
        <v>2358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08"/>
      <c r="I20" s="208"/>
      <c r="J20" s="20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220896</v>
      </c>
      <c r="E29" s="9"/>
      <c r="F29" s="244" t="s">
        <v>56</v>
      </c>
      <c r="G29" s="245"/>
      <c r="H29" s="248">
        <f>H15-H16-H17-H18-H19-H20-H22-H23-H24+H26+H27</f>
        <v>186585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21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120</v>
      </c>
      <c r="H34" s="269">
        <f>F34*G34</f>
        <v>120000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129</v>
      </c>
      <c r="H35" s="269">
        <f t="shared" ref="H35:H39" si="2">F35*G35</f>
        <v>64500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1</v>
      </c>
      <c r="H36" s="269">
        <f t="shared" si="2"/>
        <v>200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278</v>
      </c>
      <c r="D37" s="15">
        <f>C37*111</f>
        <v>30858</v>
      </c>
      <c r="E37" s="9"/>
      <c r="F37" s="15">
        <v>100</v>
      </c>
      <c r="G37" s="43">
        <v>5</v>
      </c>
      <c r="H37" s="269">
        <f t="shared" si="2"/>
        <v>500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1</v>
      </c>
      <c r="D38" s="15">
        <f>C38*84</f>
        <v>84</v>
      </c>
      <c r="E38" s="9"/>
      <c r="F38" s="33">
        <v>50</v>
      </c>
      <c r="G38" s="43"/>
      <c r="H38" s="269">
        <f t="shared" si="2"/>
        <v>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2</v>
      </c>
      <c r="D40" s="15">
        <f>C40*111</f>
        <v>222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/>
      <c r="D42" s="15">
        <f>C42*2.25</f>
        <v>0</v>
      </c>
      <c r="E42" s="9"/>
      <c r="F42" s="43" t="s">
        <v>80</v>
      </c>
      <c r="G42" s="269">
        <v>1500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18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/>
      <c r="D44" s="15">
        <f>C44*120</f>
        <v>0</v>
      </c>
      <c r="E44" s="9"/>
      <c r="F44" s="41"/>
      <c r="G44" s="70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4</v>
      </c>
      <c r="D46" s="15">
        <f>C46*1.5</f>
        <v>6</v>
      </c>
      <c r="E46" s="9"/>
      <c r="F46" s="41"/>
      <c r="G46" s="119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4</v>
      </c>
      <c r="D48" s="15">
        <f>C48*78</f>
        <v>312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10</v>
      </c>
      <c r="D49" s="15">
        <f>C49*42</f>
        <v>420</v>
      </c>
      <c r="E49" s="9"/>
      <c r="F49" s="293" t="s">
        <v>87</v>
      </c>
      <c r="G49" s="248">
        <f>H34+H35+H36+H37+H38+H39+H40+H41+G42+H44+H45+H46</f>
        <v>186700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25</v>
      </c>
      <c r="D50" s="15">
        <f>C50*1.5</f>
        <v>37.5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149</v>
      </c>
      <c r="G51" s="326">
        <f>G49-H29</f>
        <v>115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31953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C803-93A9-43E8-9B35-A74CCF24967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20" t="s">
        <v>2</v>
      </c>
      <c r="Q1" s="12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45755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330</v>
      </c>
      <c r="D6" s="16">
        <f t="shared" ref="D6:D28" si="1">C6*L6</f>
        <v>243210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7</v>
      </c>
      <c r="D7" s="16">
        <f t="shared" si="1"/>
        <v>5075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46</v>
      </c>
      <c r="D9" s="16">
        <f t="shared" si="1"/>
        <v>32522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>
        <v>1</v>
      </c>
      <c r="D10" s="16">
        <f t="shared" si="1"/>
        <v>972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>
        <v>1</v>
      </c>
      <c r="D11" s="16">
        <f t="shared" si="1"/>
        <v>1125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>
        <v>1</v>
      </c>
      <c r="D12" s="52">
        <f t="shared" si="1"/>
        <v>952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17</v>
      </c>
      <c r="D13" s="52">
        <f t="shared" si="1"/>
        <v>5219</v>
      </c>
      <c r="E13" s="9"/>
      <c r="F13" s="221" t="s">
        <v>36</v>
      </c>
      <c r="G13" s="222"/>
      <c r="H13" s="223">
        <f>D29</f>
        <v>291430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/>
      <c r="D14" s="34">
        <f t="shared" si="1"/>
        <v>0</v>
      </c>
      <c r="E14" s="9"/>
      <c r="F14" s="226" t="s">
        <v>39</v>
      </c>
      <c r="G14" s="227"/>
      <c r="H14" s="228">
        <f>D54</f>
        <v>45861</v>
      </c>
      <c r="I14" s="229"/>
      <c r="J14" s="23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245569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1248+324+324</f>
        <v>1896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8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66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3</v>
      </c>
      <c r="D28" s="52">
        <f t="shared" si="1"/>
        <v>2355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291430</v>
      </c>
      <c r="E29" s="9"/>
      <c r="F29" s="244" t="s">
        <v>56</v>
      </c>
      <c r="G29" s="245"/>
      <c r="H29" s="248">
        <f>H15-H16-H17-H18-H19-H20-H22-H23-H24+H26+H27</f>
        <v>243673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21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>
        <v>1</v>
      </c>
      <c r="D34" s="33">
        <f>C34*120</f>
        <v>120</v>
      </c>
      <c r="E34" s="9"/>
      <c r="F34" s="15">
        <v>1000</v>
      </c>
      <c r="G34" s="85">
        <v>96</v>
      </c>
      <c r="H34" s="269">
        <f>F34*G34</f>
        <v>96000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39</v>
      </c>
      <c r="H35" s="269">
        <f>F35*G35</f>
        <v>19500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69">
        <f t="shared" ref="H36:H39" si="2">F36*G36</f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385</v>
      </c>
      <c r="D37" s="15">
        <f>C37*111</f>
        <v>42735</v>
      </c>
      <c r="E37" s="9"/>
      <c r="F37" s="15">
        <v>100</v>
      </c>
      <c r="G37" s="43"/>
      <c r="H37" s="269">
        <f t="shared" si="2"/>
        <v>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2</v>
      </c>
      <c r="D38" s="15">
        <f>C38*84</f>
        <v>168</v>
      </c>
      <c r="E38" s="9"/>
      <c r="F38" s="33">
        <v>50</v>
      </c>
      <c r="G38" s="43"/>
      <c r="H38" s="269">
        <f t="shared" si="2"/>
        <v>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9</v>
      </c>
      <c r="D40" s="15">
        <f>C40*111</f>
        <v>999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/>
      <c r="D42" s="15">
        <f>C42*2.25</f>
        <v>0</v>
      </c>
      <c r="E42" s="9"/>
      <c r="F42" s="43" t="s">
        <v>80</v>
      </c>
      <c r="G42" s="269">
        <v>1347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18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2</v>
      </c>
      <c r="D44" s="15">
        <f>C44*120</f>
        <v>240</v>
      </c>
      <c r="E44" s="9"/>
      <c r="F44" s="41" t="s">
        <v>152</v>
      </c>
      <c r="G44" s="87" t="s">
        <v>155</v>
      </c>
      <c r="H44" s="257">
        <v>127184</v>
      </c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87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15</v>
      </c>
      <c r="D46" s="15">
        <f>C46*1.5</f>
        <v>22.5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13</v>
      </c>
      <c r="D48" s="15">
        <f>C48*78</f>
        <v>1014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13</v>
      </c>
      <c r="D49" s="15">
        <f>C49*42</f>
        <v>546</v>
      </c>
      <c r="E49" s="9"/>
      <c r="F49" s="293" t="s">
        <v>87</v>
      </c>
      <c r="G49" s="248">
        <f>H34+H35+H36+H37+H38+H39+H40+H41+G42+H44+H45+H46</f>
        <v>244031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2</v>
      </c>
      <c r="D50" s="15">
        <f>C50*1.5</f>
        <v>3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141</v>
      </c>
      <c r="G51" s="326">
        <f>G49-H29</f>
        <v>358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45861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8B18-8272-43D2-A7C8-2D8923F9B8F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97" t="s">
        <v>2</v>
      </c>
      <c r="Q1" s="9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45748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184</v>
      </c>
      <c r="D6" s="16">
        <f t="shared" ref="D6:D28" si="1">C6*L6</f>
        <v>135608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8</v>
      </c>
      <c r="D7" s="16">
        <f t="shared" si="1"/>
        <v>5800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17</v>
      </c>
      <c r="D9" s="16">
        <f t="shared" si="1"/>
        <v>12019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/>
      <c r="D12" s="52">
        <f t="shared" si="1"/>
        <v>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12</v>
      </c>
      <c r="D13" s="52">
        <f t="shared" si="1"/>
        <v>3684</v>
      </c>
      <c r="E13" s="9"/>
      <c r="F13" s="221" t="s">
        <v>36</v>
      </c>
      <c r="G13" s="222"/>
      <c r="H13" s="223">
        <f>D29</f>
        <v>159551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22</v>
      </c>
      <c r="D14" s="34">
        <f t="shared" si="1"/>
        <v>220</v>
      </c>
      <c r="E14" s="9"/>
      <c r="F14" s="226" t="s">
        <v>39</v>
      </c>
      <c r="G14" s="227"/>
      <c r="H14" s="228">
        <f>D54</f>
        <v>24062.25</v>
      </c>
      <c r="I14" s="229"/>
      <c r="J14" s="23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135488.75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/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08"/>
      <c r="I20" s="208"/>
      <c r="J20" s="20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>
        <v>1</v>
      </c>
      <c r="D21" s="52">
        <f t="shared" si="1"/>
        <v>650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159551</v>
      </c>
      <c r="E29" s="9"/>
      <c r="F29" s="244" t="s">
        <v>56</v>
      </c>
      <c r="G29" s="245"/>
      <c r="H29" s="248">
        <f>H15-H16-H17-H18-H19-H20-H22-H23-H24+H26+H27</f>
        <v>135488.75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98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119</v>
      </c>
      <c r="H34" s="269">
        <f>F34*G34</f>
        <v>119000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27</v>
      </c>
      <c r="H35" s="269">
        <f t="shared" ref="H35:H39" si="2">F35*G35</f>
        <v>13500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2</v>
      </c>
      <c r="H36" s="269">
        <f t="shared" si="2"/>
        <v>400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200</v>
      </c>
      <c r="D37" s="15">
        <f>C37*111</f>
        <v>22200</v>
      </c>
      <c r="E37" s="9"/>
      <c r="F37" s="15">
        <v>100</v>
      </c>
      <c r="G37" s="43">
        <v>10</v>
      </c>
      <c r="H37" s="269">
        <f t="shared" si="2"/>
        <v>1000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/>
      <c r="D38" s="15">
        <f>C38*84</f>
        <v>0</v>
      </c>
      <c r="E38" s="9"/>
      <c r="F38" s="33">
        <v>50</v>
      </c>
      <c r="G38" s="43">
        <v>2</v>
      </c>
      <c r="H38" s="269">
        <f t="shared" si="2"/>
        <v>100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5</v>
      </c>
      <c r="D39" s="34">
        <f>C39*4.5</f>
        <v>22.5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7</v>
      </c>
      <c r="D40" s="15">
        <f>C40*111</f>
        <v>777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3</v>
      </c>
      <c r="D42" s="15">
        <f>C42*2.25</f>
        <v>6.75</v>
      </c>
      <c r="E42" s="9"/>
      <c r="F42" s="43" t="s">
        <v>80</v>
      </c>
      <c r="G42" s="269">
        <v>801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95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/>
      <c r="D44" s="15">
        <f>C44*120</f>
        <v>0</v>
      </c>
      <c r="E44" s="9"/>
      <c r="F44" s="41"/>
      <c r="G44" s="70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7</v>
      </c>
      <c r="D46" s="15">
        <f>C46*1.5</f>
        <v>10.5</v>
      </c>
      <c r="E46" s="9"/>
      <c r="F46" s="41"/>
      <c r="G46" s="96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11</v>
      </c>
      <c r="D48" s="15">
        <f>C48*78</f>
        <v>858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2</v>
      </c>
      <c r="D49" s="15">
        <f>C49*42</f>
        <v>84</v>
      </c>
      <c r="E49" s="9"/>
      <c r="F49" s="293" t="s">
        <v>87</v>
      </c>
      <c r="G49" s="248">
        <f>H34+H35+H36+H37+H38+H39+H40+H41+G42+H44+H45+H46</f>
        <v>134801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13</v>
      </c>
      <c r="D50" s="15">
        <f>C50*1.5</f>
        <v>19.5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136</v>
      </c>
      <c r="G51" s="313">
        <f>G49-H29</f>
        <v>-687.75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24062.25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A632-BA49-4475-BE2E-379E9BD52EE2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0A356-998A-4649-A9CD-BAA74EF03B08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24" t="s">
        <v>2</v>
      </c>
      <c r="Q1" s="12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45756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280</v>
      </c>
      <c r="D6" s="16">
        <f t="shared" ref="D6:D28" si="1">C6*L6</f>
        <v>206360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10</v>
      </c>
      <c r="D7" s="16">
        <f t="shared" si="1"/>
        <v>7250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38</v>
      </c>
      <c r="D9" s="16">
        <f t="shared" si="1"/>
        <v>26866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>
        <v>1</v>
      </c>
      <c r="D10" s="16">
        <f t="shared" si="1"/>
        <v>972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v>2</v>
      </c>
      <c r="D12" s="52">
        <f t="shared" si="1"/>
        <v>1904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11</v>
      </c>
      <c r="D13" s="52">
        <f t="shared" si="1"/>
        <v>3377</v>
      </c>
      <c r="E13" s="9"/>
      <c r="F13" s="221" t="s">
        <v>36</v>
      </c>
      <c r="G13" s="222"/>
      <c r="H13" s="223">
        <f>D29</f>
        <v>257557.66666666666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15</v>
      </c>
      <c r="D14" s="34">
        <f t="shared" si="1"/>
        <v>165</v>
      </c>
      <c r="E14" s="9"/>
      <c r="F14" s="226" t="s">
        <v>39</v>
      </c>
      <c r="G14" s="227"/>
      <c r="H14" s="228">
        <f>D54</f>
        <v>53957.25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>
        <v>1</v>
      </c>
      <c r="D15" s="34">
        <f t="shared" si="1"/>
        <v>620</v>
      </c>
      <c r="E15" s="9"/>
      <c r="F15" s="231" t="s">
        <v>40</v>
      </c>
      <c r="G15" s="222"/>
      <c r="H15" s="232">
        <f>H13-H14</f>
        <v>203600.41666666666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1872</f>
        <v>1872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>
        <v>1</v>
      </c>
      <c r="D19" s="52">
        <f t="shared" si="1"/>
        <v>1102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157</v>
      </c>
      <c r="C20" s="53">
        <v>1</v>
      </c>
      <c r="D20" s="16">
        <f t="shared" si="1"/>
        <v>1175</v>
      </c>
      <c r="E20" s="9"/>
      <c r="F20" s="64"/>
      <c r="G20" s="80" t="s">
        <v>125</v>
      </c>
      <c r="H20" s="235"/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156</v>
      </c>
      <c r="C21" s="53">
        <f>1+2</f>
        <v>3</v>
      </c>
      <c r="D21" s="52">
        <f t="shared" si="1"/>
        <v>1950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102</v>
      </c>
      <c r="C22" s="53">
        <v>1</v>
      </c>
      <c r="D22" s="52">
        <f t="shared" si="1"/>
        <v>1667</v>
      </c>
      <c r="E22" s="9"/>
      <c r="F22" s="86" t="s">
        <v>158</v>
      </c>
      <c r="G22" s="75">
        <v>968</v>
      </c>
      <c r="H22" s="257">
        <v>118440</v>
      </c>
      <c r="I22" s="257"/>
      <c r="J22" s="257"/>
      <c r="L22" s="7">
        <v>1667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1"/>
      <c r="G23" s="66"/>
      <c r="H23" s="258"/>
      <c r="I23" s="259"/>
      <c r="J23" s="25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74"/>
      <c r="G24" s="66"/>
      <c r="H24" s="258"/>
      <c r="I24" s="259"/>
      <c r="J24" s="25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>
        <v>2</v>
      </c>
      <c r="D25" s="52">
        <f t="shared" si="1"/>
        <v>224.66666666666666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/>
      <c r="D26" s="52">
        <f t="shared" si="1"/>
        <v>0</v>
      </c>
      <c r="E26" s="9"/>
      <c r="F26" s="86"/>
      <c r="G26" s="75"/>
      <c r="H26" s="257"/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/>
      <c r="D27" s="48">
        <f t="shared" si="1"/>
        <v>0</v>
      </c>
      <c r="E27" s="9"/>
      <c r="F27" s="82"/>
      <c r="G27" s="122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5</v>
      </c>
      <c r="D28" s="52">
        <f t="shared" si="1"/>
        <v>3925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257557.66666666666</v>
      </c>
      <c r="E29" s="9"/>
      <c r="F29" s="244" t="s">
        <v>56</v>
      </c>
      <c r="G29" s="245"/>
      <c r="H29" s="248">
        <f>H15-H16-H17-H18-H19-H20-H22-H23-H24+H26+H27+H28</f>
        <v>83288.416666666657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25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71</v>
      </c>
      <c r="H34" s="269">
        <f t="shared" ref="H34:H39" si="2">F34*G34</f>
        <v>71000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21</v>
      </c>
      <c r="H35" s="269">
        <f t="shared" si="2"/>
        <v>10500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10</v>
      </c>
      <c r="D36" s="15">
        <f>C36*1.5</f>
        <v>15</v>
      </c>
      <c r="E36" s="9"/>
      <c r="F36" s="15">
        <v>200</v>
      </c>
      <c r="G36" s="41"/>
      <c r="H36" s="269">
        <f t="shared" si="2"/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462</v>
      </c>
      <c r="D37" s="15">
        <f>C37*111</f>
        <v>51282</v>
      </c>
      <c r="E37" s="9"/>
      <c r="F37" s="15">
        <v>100</v>
      </c>
      <c r="G37" s="43">
        <v>48</v>
      </c>
      <c r="H37" s="269">
        <f t="shared" si="2"/>
        <v>4800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8</v>
      </c>
      <c r="D38" s="15">
        <f>C38*84</f>
        <v>672</v>
      </c>
      <c r="E38" s="9"/>
      <c r="F38" s="33">
        <v>50</v>
      </c>
      <c r="G38" s="43">
        <v>7</v>
      </c>
      <c r="H38" s="269">
        <f t="shared" si="2"/>
        <v>350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>
        <v>3</v>
      </c>
      <c r="H39" s="269">
        <f t="shared" si="2"/>
        <v>60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7</v>
      </c>
      <c r="D40" s="15">
        <f>C40*111</f>
        <v>777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1</v>
      </c>
      <c r="D42" s="15">
        <f>C42*2.25</f>
        <v>2.25</v>
      </c>
      <c r="E42" s="9"/>
      <c r="F42" s="43" t="s">
        <v>80</v>
      </c>
      <c r="G42" s="269">
        <v>1210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22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>
        <v>3</v>
      </c>
      <c r="D44" s="15">
        <f>C44*120</f>
        <v>360</v>
      </c>
      <c r="E44" s="9"/>
      <c r="F44" s="41"/>
      <c r="G44" s="70"/>
      <c r="H44" s="257"/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>
        <v>2</v>
      </c>
      <c r="D45" s="15">
        <f>C45*84</f>
        <v>168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12</v>
      </c>
      <c r="D46" s="15">
        <f>C46*1.5</f>
        <v>18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7</v>
      </c>
      <c r="D48" s="15">
        <f>C48*78</f>
        <v>546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</v>
      </c>
      <c r="D49" s="15">
        <f>C49*42</f>
        <v>42</v>
      </c>
      <c r="E49" s="9"/>
      <c r="F49" s="293" t="s">
        <v>87</v>
      </c>
      <c r="G49" s="248">
        <f>H34+H35+H36+H37+H38+H39+H40+H41+G42+H44+H45+H46</f>
        <v>87920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41</v>
      </c>
      <c r="D50" s="15">
        <f>C50*1.5</f>
        <v>61.5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141</v>
      </c>
      <c r="G51" s="320">
        <f>G49-H29</f>
        <v>4631.583333333343</v>
      </c>
      <c r="H51" s="321"/>
      <c r="I51" s="321"/>
      <c r="J51" s="32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3"/>
      <c r="H52" s="324"/>
      <c r="I52" s="324"/>
      <c r="J52" s="32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53957.25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6023B-716A-4664-86CF-F69E35FCF4D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24" t="s">
        <v>2</v>
      </c>
      <c r="Q1" s="12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45756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256</v>
      </c>
      <c r="D6" s="16">
        <f t="shared" ref="D6:D28" si="1">C6*L6</f>
        <v>188672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2</v>
      </c>
      <c r="D7" s="16">
        <f t="shared" si="1"/>
        <v>1450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28</v>
      </c>
      <c r="D9" s="16">
        <f t="shared" si="1"/>
        <v>19796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/>
      <c r="D12" s="52">
        <f t="shared" si="1"/>
        <v>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11</v>
      </c>
      <c r="D13" s="52">
        <f t="shared" si="1"/>
        <v>3377</v>
      </c>
      <c r="E13" s="9"/>
      <c r="F13" s="221" t="s">
        <v>36</v>
      </c>
      <c r="G13" s="222"/>
      <c r="H13" s="223">
        <f>D29</f>
        <v>214730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/>
      <c r="D14" s="34">
        <f t="shared" si="1"/>
        <v>0</v>
      </c>
      <c r="E14" s="9"/>
      <c r="F14" s="226" t="s">
        <v>39</v>
      </c>
      <c r="G14" s="227"/>
      <c r="H14" s="228">
        <f>D54</f>
        <v>32972.25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181757.75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2205</f>
        <v>2205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08"/>
      <c r="I20" s="208"/>
      <c r="J20" s="20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>
        <v>1</v>
      </c>
      <c r="D21" s="52">
        <f t="shared" si="1"/>
        <v>650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214730</v>
      </c>
      <c r="E29" s="9"/>
      <c r="F29" s="244" t="s">
        <v>56</v>
      </c>
      <c r="G29" s="245"/>
      <c r="H29" s="248">
        <f>H15-H16-H17-H18-H19-H20-H22-H23-H24+H26+H27</f>
        <v>179552.75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25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23</v>
      </c>
      <c r="H34" s="269">
        <f>F34*G34</f>
        <v>23000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11</v>
      </c>
      <c r="H35" s="269">
        <f t="shared" ref="H35:H39" si="2">F35*G35</f>
        <v>5500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4</v>
      </c>
      <c r="H36" s="269">
        <f t="shared" si="2"/>
        <v>800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292</v>
      </c>
      <c r="D37" s="15">
        <f>C37*111</f>
        <v>32412</v>
      </c>
      <c r="E37" s="9"/>
      <c r="F37" s="15">
        <v>100</v>
      </c>
      <c r="G37" s="43">
        <v>9</v>
      </c>
      <c r="H37" s="269">
        <f t="shared" si="2"/>
        <v>900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2</v>
      </c>
      <c r="D38" s="15">
        <f>C38*84</f>
        <v>168</v>
      </c>
      <c r="E38" s="9"/>
      <c r="F38" s="33">
        <v>50</v>
      </c>
      <c r="G38" s="43">
        <v>6</v>
      </c>
      <c r="H38" s="269">
        <f t="shared" si="2"/>
        <v>300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5</v>
      </c>
      <c r="D39" s="34">
        <f>C39*4.5</f>
        <v>22.5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</v>
      </c>
      <c r="D40" s="15">
        <f>C40*111</f>
        <v>111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5</v>
      </c>
      <c r="D42" s="15">
        <f>C42*2.25</f>
        <v>11.25</v>
      </c>
      <c r="E42" s="9"/>
      <c r="F42" s="43" t="s">
        <v>80</v>
      </c>
      <c r="G42" s="269">
        <v>6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22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/>
      <c r="D44" s="15">
        <f>C44*120</f>
        <v>0</v>
      </c>
      <c r="E44" s="9"/>
      <c r="F44" s="41" t="s">
        <v>145</v>
      </c>
      <c r="G44" s="70" t="s">
        <v>159</v>
      </c>
      <c r="H44" s="257">
        <v>146584</v>
      </c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</v>
      </c>
      <c r="D46" s="15">
        <f>C46*1.5</f>
        <v>1.5</v>
      </c>
      <c r="E46" s="9"/>
      <c r="F46" s="41"/>
      <c r="G46" s="123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2</v>
      </c>
      <c r="D48" s="15">
        <f>C48*78</f>
        <v>156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/>
      <c r="D49" s="15">
        <f>C49*42</f>
        <v>0</v>
      </c>
      <c r="E49" s="9"/>
      <c r="F49" s="293" t="s">
        <v>87</v>
      </c>
      <c r="G49" s="248">
        <f>H34+H35+H36+H37+H38+H39+H40+H41+G42+H44+H45+H46</f>
        <v>177090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4</v>
      </c>
      <c r="D50" s="15">
        <f>C50*1.5</f>
        <v>6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136</v>
      </c>
      <c r="G51" s="313">
        <f>G49-H29</f>
        <v>-2462.75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32972.25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3063-35FB-469E-A4CD-36458E10FB7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24" t="s">
        <v>2</v>
      </c>
      <c r="Q1" s="12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45756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131</v>
      </c>
      <c r="D6" s="16">
        <f t="shared" ref="D6:D28" si="1">C6*L6</f>
        <v>96547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10</v>
      </c>
      <c r="D7" s="16">
        <f t="shared" si="1"/>
        <v>7250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26</v>
      </c>
      <c r="D9" s="16">
        <f t="shared" si="1"/>
        <v>18382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>
        <v>1</v>
      </c>
      <c r="D10" s="16">
        <f t="shared" si="1"/>
        <v>972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>
        <v>1</v>
      </c>
      <c r="D12" s="52">
        <f t="shared" si="1"/>
        <v>952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6</v>
      </c>
      <c r="D13" s="52">
        <f t="shared" si="1"/>
        <v>1842</v>
      </c>
      <c r="E13" s="9"/>
      <c r="F13" s="221" t="s">
        <v>36</v>
      </c>
      <c r="G13" s="222"/>
      <c r="H13" s="223">
        <f>D29</f>
        <v>131616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>
        <v>16</v>
      </c>
      <c r="D14" s="34">
        <f t="shared" si="1"/>
        <v>176</v>
      </c>
      <c r="E14" s="9"/>
      <c r="F14" s="226" t="s">
        <v>39</v>
      </c>
      <c r="G14" s="227"/>
      <c r="H14" s="228">
        <f>D54</f>
        <v>20371.5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111244.5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378</f>
        <v>378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8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66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7</v>
      </c>
      <c r="D28" s="52">
        <f t="shared" si="1"/>
        <v>5495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131616</v>
      </c>
      <c r="E29" s="9"/>
      <c r="F29" s="244" t="s">
        <v>56</v>
      </c>
      <c r="G29" s="245"/>
      <c r="H29" s="248">
        <f>H15-H16-H17-H18-H19-H20-H22-H23-H24+H26+H27</f>
        <v>110866.5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25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95</v>
      </c>
      <c r="H34" s="269">
        <f>F34*G34</f>
        <v>95000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30</v>
      </c>
      <c r="H35" s="269">
        <f>F35*G35</f>
        <v>15000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22</v>
      </c>
      <c r="D36" s="15">
        <f>C36*1.5</f>
        <v>33</v>
      </c>
      <c r="E36" s="9"/>
      <c r="F36" s="15">
        <v>200</v>
      </c>
      <c r="G36" s="41">
        <v>1</v>
      </c>
      <c r="H36" s="269">
        <f t="shared" ref="H36:H39" si="2">F36*G36</f>
        <v>200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154</v>
      </c>
      <c r="D37" s="15">
        <f>C37*111</f>
        <v>17094</v>
      </c>
      <c r="E37" s="9"/>
      <c r="F37" s="15">
        <v>100</v>
      </c>
      <c r="G37" s="43">
        <v>3</v>
      </c>
      <c r="H37" s="269">
        <f t="shared" si="2"/>
        <v>300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15</v>
      </c>
      <c r="D38" s="15">
        <f>C38*84</f>
        <v>1260</v>
      </c>
      <c r="E38" s="9"/>
      <c r="F38" s="33">
        <v>50</v>
      </c>
      <c r="G38" s="43"/>
      <c r="H38" s="269">
        <f t="shared" si="2"/>
        <v>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11</v>
      </c>
      <c r="D40" s="15">
        <f>C40*111</f>
        <v>1221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6</v>
      </c>
      <c r="D42" s="15">
        <f>C42*2.25</f>
        <v>13.5</v>
      </c>
      <c r="E42" s="9"/>
      <c r="F42" s="43" t="s">
        <v>80</v>
      </c>
      <c r="G42" s="269">
        <v>19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22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1</v>
      </c>
      <c r="D44" s="15">
        <f>C44*120</f>
        <v>120</v>
      </c>
      <c r="E44" s="9"/>
      <c r="F44" s="41"/>
      <c r="G44" s="87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87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2</v>
      </c>
      <c r="D46" s="15">
        <f>C46*1.5</f>
        <v>3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5</v>
      </c>
      <c r="D48" s="15">
        <f>C48*78</f>
        <v>390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</v>
      </c>
      <c r="D49" s="15">
        <f>C49*42</f>
        <v>42</v>
      </c>
      <c r="E49" s="9"/>
      <c r="F49" s="293" t="s">
        <v>87</v>
      </c>
      <c r="G49" s="248">
        <f>H34+H35+H36+H37+H38+H39+H40+H41+G42+H44+H45+H46</f>
        <v>110519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12</v>
      </c>
      <c r="D50" s="15">
        <f>C50*1.5</f>
        <v>18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137</v>
      </c>
      <c r="G51" s="313">
        <f>G49-H29</f>
        <v>-347.5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20371.5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BB25-2711-4CCB-90E2-42414B325EBD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D021-FC4C-4C40-B86D-5342DE382EA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28" t="s">
        <v>2</v>
      </c>
      <c r="Q1" s="12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45757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265</v>
      </c>
      <c r="D6" s="16">
        <f t="shared" ref="D6:D28" si="1">C6*L6</f>
        <v>195305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/>
      <c r="D7" s="16">
        <f t="shared" si="1"/>
        <v>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13</v>
      </c>
      <c r="D9" s="16">
        <f t="shared" si="1"/>
        <v>9191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f>2+1</f>
        <v>3</v>
      </c>
      <c r="D12" s="52">
        <f t="shared" si="1"/>
        <v>2856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11</v>
      </c>
      <c r="D13" s="52">
        <f t="shared" si="1"/>
        <v>3377</v>
      </c>
      <c r="E13" s="9"/>
      <c r="F13" s="221" t="s">
        <v>36</v>
      </c>
      <c r="G13" s="222"/>
      <c r="H13" s="223">
        <f>D29</f>
        <v>211536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2</v>
      </c>
      <c r="D14" s="34">
        <f t="shared" si="1"/>
        <v>22</v>
      </c>
      <c r="E14" s="9"/>
      <c r="F14" s="226" t="s">
        <v>39</v>
      </c>
      <c r="G14" s="227"/>
      <c r="H14" s="228">
        <f>D54</f>
        <v>38976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172560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2115</f>
        <v>2115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111</v>
      </c>
      <c r="C22" s="53"/>
      <c r="D22" s="52">
        <f t="shared" si="1"/>
        <v>0</v>
      </c>
      <c r="E22" s="9"/>
      <c r="F22" s="86"/>
      <c r="G22" s="75"/>
      <c r="H22" s="257"/>
      <c r="I22" s="257"/>
      <c r="J22" s="25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1"/>
      <c r="G23" s="66"/>
      <c r="H23" s="258"/>
      <c r="I23" s="259"/>
      <c r="J23" s="25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74"/>
      <c r="G24" s="66"/>
      <c r="H24" s="258"/>
      <c r="I24" s="259"/>
      <c r="J24" s="25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/>
      <c r="D26" s="52">
        <f t="shared" si="1"/>
        <v>0</v>
      </c>
      <c r="E26" s="9"/>
      <c r="F26" s="86" t="s">
        <v>158</v>
      </c>
      <c r="G26" s="75">
        <v>968</v>
      </c>
      <c r="H26" s="257">
        <v>112480</v>
      </c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/>
      <c r="D27" s="48">
        <f t="shared" si="1"/>
        <v>0</v>
      </c>
      <c r="E27" s="9"/>
      <c r="F27" s="82"/>
      <c r="G27" s="126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211536</v>
      </c>
      <c r="E29" s="9"/>
      <c r="F29" s="244" t="s">
        <v>56</v>
      </c>
      <c r="G29" s="245"/>
      <c r="H29" s="248">
        <f>H15-H16-H17-H18-H19-H20-H22-H23-H24+H26+H27+H28</f>
        <v>282925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29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13</v>
      </c>
      <c r="H34" s="269">
        <f t="shared" ref="H34:H39" si="2">F34*G34</f>
        <v>13000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315</v>
      </c>
      <c r="H35" s="269">
        <f t="shared" si="2"/>
        <v>157500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1</v>
      </c>
      <c r="H36" s="269">
        <f t="shared" si="2"/>
        <v>200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337</v>
      </c>
      <c r="D37" s="15">
        <f>C37*111</f>
        <v>37407</v>
      </c>
      <c r="E37" s="9"/>
      <c r="F37" s="15">
        <v>100</v>
      </c>
      <c r="G37" s="43">
        <v>12</v>
      </c>
      <c r="H37" s="269">
        <f t="shared" si="2"/>
        <v>1200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9</v>
      </c>
      <c r="D38" s="15">
        <f>C38*84</f>
        <v>756</v>
      </c>
      <c r="E38" s="9"/>
      <c r="F38" s="33">
        <v>50</v>
      </c>
      <c r="G38" s="43">
        <v>1</v>
      </c>
      <c r="H38" s="269">
        <f t="shared" si="2"/>
        <v>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>
        <v>3</v>
      </c>
      <c r="H39" s="269">
        <f t="shared" si="2"/>
        <v>60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/>
      <c r="D40" s="15">
        <f>C40*111</f>
        <v>0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/>
      <c r="D42" s="15">
        <f>C42*2.25</f>
        <v>0</v>
      </c>
      <c r="E42" s="9"/>
      <c r="F42" s="43" t="s">
        <v>80</v>
      </c>
      <c r="G42" s="269">
        <v>146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26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/>
      <c r="D44" s="15">
        <f>C44*120</f>
        <v>0</v>
      </c>
      <c r="E44" s="9"/>
      <c r="F44" s="41" t="s">
        <v>145</v>
      </c>
      <c r="G44" s="70" t="s">
        <v>160</v>
      </c>
      <c r="H44" s="257">
        <v>112480</v>
      </c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6</v>
      </c>
      <c r="D46" s="15">
        <f>C46*1.5</f>
        <v>9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3</v>
      </c>
      <c r="D48" s="15">
        <f>C48*78</f>
        <v>234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9</v>
      </c>
      <c r="D49" s="15">
        <f>C49*42</f>
        <v>378</v>
      </c>
      <c r="E49" s="9"/>
      <c r="F49" s="293" t="s">
        <v>87</v>
      </c>
      <c r="G49" s="248">
        <f>H34+H35+H36+H37+H38+H39+H40+H41+G42+H44+H45+H46</f>
        <v>284636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10</v>
      </c>
      <c r="D50" s="15">
        <f>C50*1.5</f>
        <v>15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141</v>
      </c>
      <c r="G51" s="320">
        <f>G49-H29</f>
        <v>1711</v>
      </c>
      <c r="H51" s="321"/>
      <c r="I51" s="321"/>
      <c r="J51" s="32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3"/>
      <c r="H52" s="324"/>
      <c r="I52" s="324"/>
      <c r="J52" s="32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38976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FAA8-CEB3-4DB7-B35E-C002CC89730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28" t="s">
        <v>2</v>
      </c>
      <c r="Q1" s="12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45757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102</v>
      </c>
      <c r="D6" s="16">
        <f t="shared" ref="D6:D28" si="1">C6*L6</f>
        <v>75174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1</v>
      </c>
      <c r="D7" s="16">
        <f t="shared" si="1"/>
        <v>725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3</v>
      </c>
      <c r="D9" s="16">
        <f t="shared" si="1"/>
        <v>2121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/>
      <c r="D12" s="52">
        <f t="shared" si="1"/>
        <v>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3</v>
      </c>
      <c r="D13" s="52">
        <f t="shared" si="1"/>
        <v>921</v>
      </c>
      <c r="E13" s="9"/>
      <c r="F13" s="221" t="s">
        <v>36</v>
      </c>
      <c r="G13" s="222"/>
      <c r="H13" s="223">
        <f>D29</f>
        <v>79095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14</v>
      </c>
      <c r="D14" s="34">
        <f t="shared" si="1"/>
        <v>154</v>
      </c>
      <c r="E14" s="9"/>
      <c r="F14" s="226" t="s">
        <v>39</v>
      </c>
      <c r="G14" s="227"/>
      <c r="H14" s="228">
        <f>D54</f>
        <v>12153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66942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704</f>
        <v>704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08"/>
      <c r="I20" s="208"/>
      <c r="J20" s="20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/>
      <c r="D28" s="52">
        <f t="shared" si="1"/>
        <v>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79095</v>
      </c>
      <c r="E29" s="9"/>
      <c r="F29" s="244" t="s">
        <v>56</v>
      </c>
      <c r="G29" s="245"/>
      <c r="H29" s="248">
        <f>H15-H16-H17-H18-H19-H20-H22-H23-H24+H26+H27</f>
        <v>66238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29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55</v>
      </c>
      <c r="H34" s="269">
        <f>F34*G34</f>
        <v>55000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22</v>
      </c>
      <c r="H35" s="269">
        <f t="shared" ref="H35:H39" si="2">F35*G35</f>
        <v>11000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69">
        <f t="shared" si="2"/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105</v>
      </c>
      <c r="D37" s="15">
        <f>C37*111</f>
        <v>11655</v>
      </c>
      <c r="E37" s="9"/>
      <c r="F37" s="15">
        <v>100</v>
      </c>
      <c r="G37" s="43">
        <v>2</v>
      </c>
      <c r="H37" s="269">
        <f t="shared" si="2"/>
        <v>200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1</v>
      </c>
      <c r="D38" s="15">
        <f>C38*84</f>
        <v>84</v>
      </c>
      <c r="E38" s="9"/>
      <c r="F38" s="33">
        <v>50</v>
      </c>
      <c r="G38" s="43">
        <v>5</v>
      </c>
      <c r="H38" s="269">
        <f t="shared" si="2"/>
        <v>250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4</v>
      </c>
      <c r="D39" s="34">
        <f>C39*4.5</f>
        <v>18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/>
      <c r="D40" s="15">
        <f>C40*111</f>
        <v>0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8</v>
      </c>
      <c r="D42" s="15">
        <f>C42*2.25</f>
        <v>18</v>
      </c>
      <c r="E42" s="9"/>
      <c r="F42" s="43" t="s">
        <v>80</v>
      </c>
      <c r="G42" s="269">
        <v>557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26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/>
      <c r="D44" s="15">
        <f>C44*120</f>
        <v>0</v>
      </c>
      <c r="E44" s="9"/>
      <c r="F44" s="41"/>
      <c r="G44" s="70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13</v>
      </c>
      <c r="D46" s="15">
        <f>C46*1.5</f>
        <v>19.5</v>
      </c>
      <c r="E46" s="9"/>
      <c r="F46" s="41"/>
      <c r="G46" s="127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</v>
      </c>
      <c r="D48" s="15">
        <f>C48*78</f>
        <v>78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4</v>
      </c>
      <c r="D49" s="15">
        <f>C49*42</f>
        <v>168</v>
      </c>
      <c r="E49" s="9"/>
      <c r="F49" s="293" t="s">
        <v>87</v>
      </c>
      <c r="G49" s="248">
        <f>H34+H35+H36+H37+H38+H39+H40+H41+G42+H44+H45+H46</f>
        <v>67007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19</v>
      </c>
      <c r="D50" s="15">
        <f>C50*1.5</f>
        <v>28.5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149</v>
      </c>
      <c r="G51" s="326">
        <f>G49-H29</f>
        <v>769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12153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0428-8933-4246-84A1-5D30DD45459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28" t="s">
        <v>2</v>
      </c>
      <c r="Q1" s="128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45757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156</v>
      </c>
      <c r="D6" s="16">
        <f t="shared" ref="D6:D28" si="1">C6*L6</f>
        <v>114972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8</v>
      </c>
      <c r="D7" s="16">
        <f t="shared" si="1"/>
        <v>5800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45</v>
      </c>
      <c r="D9" s="16">
        <f t="shared" si="1"/>
        <v>31815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>
        <f>1+1</f>
        <v>2</v>
      </c>
      <c r="D12" s="52">
        <f t="shared" si="1"/>
        <v>1904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7</v>
      </c>
      <c r="D13" s="52">
        <f t="shared" si="1"/>
        <v>2149</v>
      </c>
      <c r="E13" s="9"/>
      <c r="F13" s="221" t="s">
        <v>36</v>
      </c>
      <c r="G13" s="222"/>
      <c r="H13" s="223">
        <f>D29</f>
        <v>162449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>
        <v>9</v>
      </c>
      <c r="D14" s="34">
        <f t="shared" si="1"/>
        <v>99</v>
      </c>
      <c r="E14" s="9"/>
      <c r="F14" s="226" t="s">
        <v>39</v>
      </c>
      <c r="G14" s="227"/>
      <c r="H14" s="228">
        <f>D54</f>
        <v>24605.25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>
        <v>1</v>
      </c>
      <c r="D15" s="34">
        <f t="shared" si="1"/>
        <v>620</v>
      </c>
      <c r="E15" s="9"/>
      <c r="F15" s="231" t="s">
        <v>40</v>
      </c>
      <c r="G15" s="222"/>
      <c r="H15" s="232">
        <f>H13-H14</f>
        <v>137843.75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330</f>
        <v>330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156</v>
      </c>
      <c r="C21" s="53">
        <f>2+1</f>
        <v>3</v>
      </c>
      <c r="D21" s="52">
        <f t="shared" si="1"/>
        <v>1950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8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66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4</v>
      </c>
      <c r="D28" s="52">
        <f t="shared" si="1"/>
        <v>3140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162449</v>
      </c>
      <c r="E29" s="9"/>
      <c r="F29" s="244" t="s">
        <v>56</v>
      </c>
      <c r="G29" s="245"/>
      <c r="H29" s="248">
        <f>H15-H16-H17-H18-H19-H20-H22-H23-H24+H26+H27</f>
        <v>137513.75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29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77</v>
      </c>
      <c r="H34" s="269">
        <f>F34*G34</f>
        <v>77000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67</v>
      </c>
      <c r="H35" s="269">
        <f>F35*G35</f>
        <v>33500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18</v>
      </c>
      <c r="H36" s="269">
        <f t="shared" ref="H36:H39" si="2">F36*G36</f>
        <v>3600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199</v>
      </c>
      <c r="D37" s="15">
        <f>C37*111</f>
        <v>22089</v>
      </c>
      <c r="E37" s="9"/>
      <c r="F37" s="15">
        <v>100</v>
      </c>
      <c r="G37" s="43">
        <v>197</v>
      </c>
      <c r="H37" s="269">
        <f t="shared" si="2"/>
        <v>19700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9</v>
      </c>
      <c r="D38" s="15">
        <f>C38*84</f>
        <v>756</v>
      </c>
      <c r="E38" s="9"/>
      <c r="F38" s="33">
        <v>50</v>
      </c>
      <c r="G38" s="43">
        <v>21</v>
      </c>
      <c r="H38" s="269">
        <f t="shared" si="2"/>
        <v>1050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4</v>
      </c>
      <c r="D39" s="34">
        <f>C39*4.5</f>
        <v>18</v>
      </c>
      <c r="E39" s="9"/>
      <c r="F39" s="15">
        <v>20</v>
      </c>
      <c r="G39" s="41">
        <v>6</v>
      </c>
      <c r="H39" s="269">
        <f t="shared" si="2"/>
        <v>120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6</v>
      </c>
      <c r="D40" s="15">
        <f>C40*111</f>
        <v>666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7</v>
      </c>
      <c r="D42" s="15">
        <f>C42*2.25</f>
        <v>15.75</v>
      </c>
      <c r="E42" s="9"/>
      <c r="F42" s="43" t="s">
        <v>80</v>
      </c>
      <c r="G42" s="269">
        <v>2148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26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2</v>
      </c>
      <c r="D44" s="15">
        <f>C44*120</f>
        <v>240</v>
      </c>
      <c r="E44" s="9"/>
      <c r="F44" s="41"/>
      <c r="G44" s="87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2</v>
      </c>
      <c r="D45" s="15">
        <f>C45*84</f>
        <v>168</v>
      </c>
      <c r="E45" s="9"/>
      <c r="F45" s="41"/>
      <c r="G45" s="87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21</v>
      </c>
      <c r="D46" s="15">
        <f>C46*1.5</f>
        <v>31.5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7</v>
      </c>
      <c r="D48" s="15">
        <f>C48*78</f>
        <v>546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</v>
      </c>
      <c r="D49" s="15">
        <f>C49*42</f>
        <v>42</v>
      </c>
      <c r="E49" s="9"/>
      <c r="F49" s="293" t="s">
        <v>87</v>
      </c>
      <c r="G49" s="248">
        <f>H34+H35+H36+H37+H38+H39+H40+H41+G42+H44+H45+H46</f>
        <v>137118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22</v>
      </c>
      <c r="D50" s="15">
        <f>C50*1.5</f>
        <v>33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137</v>
      </c>
      <c r="G51" s="313">
        <f>G49-H29</f>
        <v>-395.75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24605.25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FE29-C711-4134-A070-E6F564683FE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D684-18B5-4EFE-B261-255A8B99FC0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32" t="s">
        <v>2</v>
      </c>
      <c r="Q1" s="13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45758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358</v>
      </c>
      <c r="D6" s="16">
        <f t="shared" ref="D6:D28" si="1">C6*L6</f>
        <v>263846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8</v>
      </c>
      <c r="D7" s="16">
        <f t="shared" si="1"/>
        <v>5800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>
        <v>1</v>
      </c>
      <c r="D8" s="16">
        <f t="shared" si="1"/>
        <v>1033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59</v>
      </c>
      <c r="D9" s="16">
        <f t="shared" si="1"/>
        <v>41713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v>1</v>
      </c>
      <c r="D12" s="52">
        <f t="shared" si="1"/>
        <v>952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17</v>
      </c>
      <c r="D13" s="52">
        <f t="shared" si="1"/>
        <v>5219</v>
      </c>
      <c r="E13" s="9"/>
      <c r="F13" s="221" t="s">
        <v>36</v>
      </c>
      <c r="G13" s="222"/>
      <c r="H13" s="223">
        <f>D29</f>
        <v>325843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/>
      <c r="D14" s="34">
        <f t="shared" si="1"/>
        <v>0</v>
      </c>
      <c r="E14" s="9"/>
      <c r="F14" s="226" t="s">
        <v>39</v>
      </c>
      <c r="G14" s="227"/>
      <c r="H14" s="228">
        <f>D54</f>
        <v>58218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>
        <v>1</v>
      </c>
      <c r="D15" s="34">
        <f t="shared" si="1"/>
        <v>620</v>
      </c>
      <c r="E15" s="9"/>
      <c r="F15" s="231" t="s">
        <v>40</v>
      </c>
      <c r="G15" s="222"/>
      <c r="H15" s="232">
        <f>H13-H14</f>
        <v>267625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2385</f>
        <v>2385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156</v>
      </c>
      <c r="C21" s="53">
        <f>2+1</f>
        <v>3</v>
      </c>
      <c r="D21" s="52">
        <f t="shared" si="1"/>
        <v>1950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111</v>
      </c>
      <c r="C22" s="53"/>
      <c r="D22" s="52">
        <f t="shared" si="1"/>
        <v>0</v>
      </c>
      <c r="E22" s="9"/>
      <c r="F22" s="88" t="s">
        <v>165</v>
      </c>
      <c r="G22" s="84">
        <v>985</v>
      </c>
      <c r="H22" s="304">
        <v>53728</v>
      </c>
      <c r="I22" s="304"/>
      <c r="J22" s="304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1"/>
      <c r="G23" s="90"/>
      <c r="H23" s="332"/>
      <c r="I23" s="333"/>
      <c r="J23" s="333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74"/>
      <c r="G24" s="66"/>
      <c r="H24" s="258"/>
      <c r="I24" s="259"/>
      <c r="J24" s="25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/>
      <c r="D26" s="52">
        <f t="shared" si="1"/>
        <v>0</v>
      </c>
      <c r="E26" s="9"/>
      <c r="F26" s="86"/>
      <c r="G26" s="75"/>
      <c r="H26" s="257"/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/>
      <c r="D27" s="48">
        <f t="shared" si="1"/>
        <v>0</v>
      </c>
      <c r="E27" s="9"/>
      <c r="F27" s="82"/>
      <c r="G27" s="130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6</v>
      </c>
      <c r="D28" s="52">
        <f t="shared" si="1"/>
        <v>4710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325843</v>
      </c>
      <c r="E29" s="9"/>
      <c r="F29" s="244" t="s">
        <v>56</v>
      </c>
      <c r="G29" s="245"/>
      <c r="H29" s="248">
        <f>H15-H16-H17-H18-H19-H20-H22-H23-H24+H26+H27+H28</f>
        <v>211512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3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>
        <v>7</v>
      </c>
      <c r="D34" s="33">
        <f>C34*120</f>
        <v>840</v>
      </c>
      <c r="E34" s="9"/>
      <c r="F34" s="15">
        <v>1000</v>
      </c>
      <c r="G34" s="44">
        <v>51</v>
      </c>
      <c r="H34" s="269">
        <f t="shared" ref="H34:H39" si="2">F34*G34</f>
        <v>51000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8</v>
      </c>
      <c r="H35" s="269">
        <f t="shared" si="2"/>
        <v>4000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21</v>
      </c>
      <c r="D36" s="15">
        <f>C36*1.5</f>
        <v>31.5</v>
      </c>
      <c r="E36" s="9"/>
      <c r="F36" s="15">
        <v>200</v>
      </c>
      <c r="G36" s="41"/>
      <c r="H36" s="269">
        <f t="shared" si="2"/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474</v>
      </c>
      <c r="D37" s="15">
        <f>C37*111</f>
        <v>52614</v>
      </c>
      <c r="E37" s="9"/>
      <c r="F37" s="15">
        <v>100</v>
      </c>
      <c r="G37" s="43">
        <v>10</v>
      </c>
      <c r="H37" s="269">
        <f t="shared" si="2"/>
        <v>1000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7</v>
      </c>
      <c r="D38" s="15">
        <f>C38*84</f>
        <v>588</v>
      </c>
      <c r="E38" s="9"/>
      <c r="F38" s="33">
        <v>50</v>
      </c>
      <c r="G38" s="43">
        <v>1</v>
      </c>
      <c r="H38" s="269">
        <f t="shared" si="2"/>
        <v>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9</v>
      </c>
      <c r="D39" s="34">
        <f>C39*4.5</f>
        <v>40.5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17</v>
      </c>
      <c r="D40" s="15">
        <f>C40*111</f>
        <v>1887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3</v>
      </c>
      <c r="D41" s="15">
        <f>C41*84</f>
        <v>252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18</v>
      </c>
      <c r="D42" s="15">
        <f>C42*2.25</f>
        <v>40.5</v>
      </c>
      <c r="E42" s="9"/>
      <c r="F42" s="43" t="s">
        <v>80</v>
      </c>
      <c r="G42" s="269">
        <v>755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30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>
        <v>12</v>
      </c>
      <c r="D44" s="15">
        <f>C44*120</f>
        <v>1440</v>
      </c>
      <c r="E44" s="9"/>
      <c r="F44" s="41" t="s">
        <v>145</v>
      </c>
      <c r="G44" s="70" t="s">
        <v>164</v>
      </c>
      <c r="H44" s="257">
        <v>143631.5</v>
      </c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>
        <v>2</v>
      </c>
      <c r="D45" s="15">
        <f>C45*84</f>
        <v>168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13</v>
      </c>
      <c r="D46" s="15">
        <f>C46*1.5</f>
        <v>19.5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</v>
      </c>
      <c r="D48" s="15">
        <f>C48*78</f>
        <v>78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2</v>
      </c>
      <c r="D49" s="15">
        <f>C49*42</f>
        <v>84</v>
      </c>
      <c r="E49" s="9"/>
      <c r="F49" s="293" t="s">
        <v>87</v>
      </c>
      <c r="G49" s="248">
        <f>H34+H35+H36+H37+H38+H39+H40+H41+G42+H44+H45+H46</f>
        <v>200436.5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34</v>
      </c>
      <c r="D50" s="15">
        <f>C50*1.5</f>
        <v>51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137</v>
      </c>
      <c r="G51" s="297">
        <f>G49-H29</f>
        <v>-11075.5</v>
      </c>
      <c r="H51" s="298"/>
      <c r="I51" s="298"/>
      <c r="J51" s="29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00"/>
      <c r="H52" s="301"/>
      <c r="I52" s="301"/>
      <c r="J52" s="30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58218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E3F8-45B1-4DF5-9CD3-71031F763AFB}">
  <dimension ref="A1:S59"/>
  <sheetViews>
    <sheetView zoomScaleNormal="100" zoomScaleSheetLayoutView="85" workbookViewId="0">
      <selection activeCell="M51" sqref="M51:N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97" t="s">
        <v>2</v>
      </c>
      <c r="Q1" s="9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45748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190</v>
      </c>
      <c r="D6" s="16">
        <f t="shared" ref="D6:D28" si="1">C6*L6</f>
        <v>140030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15</v>
      </c>
      <c r="D7" s="16">
        <f t="shared" si="1"/>
        <v>10875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42</v>
      </c>
      <c r="D9" s="16">
        <f t="shared" si="1"/>
        <v>29694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>
        <v>2</v>
      </c>
      <c r="D12" s="52">
        <f t="shared" si="1"/>
        <v>1904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9</v>
      </c>
      <c r="D13" s="52">
        <f t="shared" si="1"/>
        <v>2763</v>
      </c>
      <c r="E13" s="9"/>
      <c r="F13" s="221" t="s">
        <v>36</v>
      </c>
      <c r="G13" s="222"/>
      <c r="H13" s="223">
        <f>D29</f>
        <v>186801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>
        <v>13</v>
      </c>
      <c r="D14" s="34">
        <f t="shared" si="1"/>
        <v>130</v>
      </c>
      <c r="E14" s="9"/>
      <c r="F14" s="226" t="s">
        <v>39</v>
      </c>
      <c r="G14" s="227"/>
      <c r="H14" s="228">
        <f>D54</f>
        <v>28473</v>
      </c>
      <c r="I14" s="229"/>
      <c r="J14" s="23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>
        <v>1</v>
      </c>
      <c r="D15" s="34">
        <f t="shared" si="1"/>
        <v>620</v>
      </c>
      <c r="E15" s="9"/>
      <c r="F15" s="231" t="s">
        <v>40</v>
      </c>
      <c r="G15" s="222"/>
      <c r="H15" s="232">
        <f>H13-H14</f>
        <v>158328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440+424</f>
        <v>864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8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66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186801</v>
      </c>
      <c r="E29" s="9"/>
      <c r="F29" s="244" t="s">
        <v>56</v>
      </c>
      <c r="G29" s="245"/>
      <c r="H29" s="248">
        <f>H15-H16-H17-H18-H19-H20-H22-H23-H24+H26+H27</f>
        <v>157464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98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134</v>
      </c>
      <c r="H34" s="269">
        <f>F34*G34</f>
        <v>134000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25</v>
      </c>
      <c r="H35" s="269">
        <f>F35*G35</f>
        <v>12500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7</v>
      </c>
      <c r="H36" s="269">
        <f t="shared" ref="H36:H39" si="2">F36*G36</f>
        <v>1400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230</v>
      </c>
      <c r="D37" s="15">
        <f>C37*111</f>
        <v>25530</v>
      </c>
      <c r="E37" s="9"/>
      <c r="F37" s="15">
        <v>100</v>
      </c>
      <c r="G37" s="43">
        <v>63</v>
      </c>
      <c r="H37" s="269">
        <f t="shared" si="2"/>
        <v>6300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7</v>
      </c>
      <c r="D38" s="15">
        <f>C38*84</f>
        <v>588</v>
      </c>
      <c r="E38" s="9"/>
      <c r="F38" s="33">
        <v>50</v>
      </c>
      <c r="G38" s="43">
        <v>13</v>
      </c>
      <c r="H38" s="269">
        <f t="shared" si="2"/>
        <v>650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1</v>
      </c>
      <c r="D39" s="34">
        <f>C39*4.5</f>
        <v>4.5</v>
      </c>
      <c r="E39" s="9"/>
      <c r="F39" s="15">
        <v>20</v>
      </c>
      <c r="G39" s="41">
        <v>1</v>
      </c>
      <c r="H39" s="269">
        <f t="shared" si="2"/>
        <v>20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9</v>
      </c>
      <c r="D40" s="15">
        <f>C40*111</f>
        <v>999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2</v>
      </c>
      <c r="D42" s="15">
        <f>C42*2.25</f>
        <v>4.5</v>
      </c>
      <c r="E42" s="9"/>
      <c r="F42" s="43" t="s">
        <v>80</v>
      </c>
      <c r="G42" s="269">
        <v>555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95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3</v>
      </c>
      <c r="D44" s="15">
        <f>C44*120</f>
        <v>360</v>
      </c>
      <c r="E44" s="9"/>
      <c r="F44" s="41"/>
      <c r="G44" s="87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87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11</v>
      </c>
      <c r="D46" s="15">
        <f>C46*1.5</f>
        <v>16.5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8</v>
      </c>
      <c r="D48" s="15">
        <f>C48*78</f>
        <v>624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4</v>
      </c>
      <c r="D49" s="15">
        <f>C49*42</f>
        <v>168</v>
      </c>
      <c r="E49" s="9"/>
      <c r="F49" s="293" t="s">
        <v>87</v>
      </c>
      <c r="G49" s="248">
        <f>H34+H35+H36+H37+H38+H39+H40+H41+G42+H44+H45+H46</f>
        <v>155425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7</v>
      </c>
      <c r="D50" s="15">
        <f>C50*1.5</f>
        <v>10.5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137</v>
      </c>
      <c r="G51" s="313">
        <f>G49-H29</f>
        <v>-2039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28473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45C3-7638-46F7-B48B-7AE10EF52C94}">
  <dimension ref="A1:R59"/>
  <sheetViews>
    <sheetView topLeftCell="A4" zoomScaleNormal="100" zoomScaleSheetLayoutView="85" workbookViewId="0">
      <selection activeCell="H20" sqref="H20:J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32" t="s">
        <v>2</v>
      </c>
      <c r="Q1" s="13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45758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171</v>
      </c>
      <c r="D6" s="16">
        <f t="shared" ref="D6:D28" si="1">C6*L6</f>
        <v>126027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6</v>
      </c>
      <c r="D7" s="16">
        <f t="shared" si="1"/>
        <v>4350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68</v>
      </c>
      <c r="D9" s="16">
        <f t="shared" si="1"/>
        <v>48076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>
        <v>2</v>
      </c>
      <c r="D10" s="16">
        <f t="shared" si="1"/>
        <v>1944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/>
      <c r="D12" s="52">
        <f t="shared" si="1"/>
        <v>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11</v>
      </c>
      <c r="D13" s="52">
        <f t="shared" si="1"/>
        <v>3377</v>
      </c>
      <c r="E13" s="9"/>
      <c r="F13" s="221" t="s">
        <v>36</v>
      </c>
      <c r="G13" s="222"/>
      <c r="H13" s="223">
        <f>D29</f>
        <v>195826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10</v>
      </c>
      <c r="D14" s="34">
        <f t="shared" si="1"/>
        <v>110</v>
      </c>
      <c r="E14" s="9"/>
      <c r="F14" s="226" t="s">
        <v>39</v>
      </c>
      <c r="G14" s="227"/>
      <c r="H14" s="228">
        <f>D54</f>
        <v>35099.25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160726.75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856</f>
        <v>856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161</v>
      </c>
      <c r="C19" s="53">
        <v>1</v>
      </c>
      <c r="D19" s="52">
        <f t="shared" si="1"/>
        <v>1102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157</v>
      </c>
      <c r="C20" s="53">
        <v>1</v>
      </c>
      <c r="D20" s="16">
        <f t="shared" si="1"/>
        <v>1175</v>
      </c>
      <c r="E20" s="9"/>
      <c r="F20" s="64"/>
      <c r="G20" s="80" t="s">
        <v>125</v>
      </c>
      <c r="H20" s="235">
        <f>674*4</f>
        <v>2696</v>
      </c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156</v>
      </c>
      <c r="C21" s="53">
        <f>2+2</f>
        <v>4</v>
      </c>
      <c r="D21" s="52">
        <f t="shared" si="1"/>
        <v>2600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9</v>
      </c>
      <c r="D28" s="52">
        <f t="shared" si="1"/>
        <v>7065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195826</v>
      </c>
      <c r="E29" s="9"/>
      <c r="F29" s="244" t="s">
        <v>56</v>
      </c>
      <c r="G29" s="245"/>
      <c r="H29" s="248">
        <f>H15-H16-H17-H18-H19-H20-H22-H23-H24+H26+H27</f>
        <v>157174.75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3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87</v>
      </c>
      <c r="H34" s="269">
        <f>F34*G34</f>
        <v>87000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19</v>
      </c>
      <c r="H35" s="269">
        <f t="shared" ref="H35:H39" si="2">F35*G35</f>
        <v>9500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6</v>
      </c>
      <c r="H36" s="269">
        <f t="shared" si="2"/>
        <v>1200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298</v>
      </c>
      <c r="D37" s="15">
        <f>C37*111</f>
        <v>33078</v>
      </c>
      <c r="E37" s="9"/>
      <c r="F37" s="15">
        <v>100</v>
      </c>
      <c r="G37" s="43">
        <v>43</v>
      </c>
      <c r="H37" s="269">
        <f t="shared" si="2"/>
        <v>4300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6</v>
      </c>
      <c r="D38" s="15">
        <f>C38*84</f>
        <v>504</v>
      </c>
      <c r="E38" s="9"/>
      <c r="F38" s="33">
        <v>50</v>
      </c>
      <c r="G38" s="43">
        <v>9</v>
      </c>
      <c r="H38" s="269">
        <f t="shared" si="2"/>
        <v>450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>
        <v>1</v>
      </c>
      <c r="H39" s="269">
        <f t="shared" si="2"/>
        <v>20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6</v>
      </c>
      <c r="D40" s="15">
        <f>C40*111</f>
        <v>666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5</v>
      </c>
      <c r="D42" s="15">
        <f>C42*2.25</f>
        <v>11.25</v>
      </c>
      <c r="E42" s="9"/>
      <c r="F42" s="43" t="s">
        <v>80</v>
      </c>
      <c r="G42" s="269">
        <v>124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30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1</v>
      </c>
      <c r="D44" s="15">
        <f>C44*120</f>
        <v>120</v>
      </c>
      <c r="E44" s="9"/>
      <c r="F44" s="41" t="s">
        <v>145</v>
      </c>
      <c r="G44" s="70" t="s">
        <v>162</v>
      </c>
      <c r="H44" s="257">
        <v>57670</v>
      </c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3</v>
      </c>
      <c r="D46" s="15">
        <f>C46*1.5</f>
        <v>4.5</v>
      </c>
      <c r="E46" s="9"/>
      <c r="F46" s="41"/>
      <c r="G46" s="131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6</v>
      </c>
      <c r="D48" s="15">
        <f>C48*78</f>
        <v>468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5</v>
      </c>
      <c r="D49" s="15">
        <f>C49*42</f>
        <v>210</v>
      </c>
      <c r="E49" s="9"/>
      <c r="F49" s="293" t="s">
        <v>87</v>
      </c>
      <c r="G49" s="248">
        <f>H34+H35+H36+H37+H38+H39+H40+H41+G42+H44+H45+H46</f>
        <v>160264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19</v>
      </c>
      <c r="D50" s="15">
        <f>C50*1.5</f>
        <v>28.5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149</v>
      </c>
      <c r="G51" s="326">
        <f>G49-H29</f>
        <v>3089.25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35099.25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D4BF-B73B-40B4-A42B-DD8E134C8A2D}">
  <dimension ref="A1:S59"/>
  <sheetViews>
    <sheetView zoomScaleNormal="100" zoomScaleSheetLayoutView="85" workbookViewId="0">
      <selection activeCell="H20" sqref="H20:J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32" t="s">
        <v>2</v>
      </c>
      <c r="Q1" s="13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45758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315</v>
      </c>
      <c r="D6" s="16">
        <f t="shared" ref="D6:D28" si="1">C6*L6</f>
        <v>232155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9</v>
      </c>
      <c r="D7" s="16">
        <f t="shared" si="1"/>
        <v>6525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96</v>
      </c>
      <c r="D9" s="16">
        <f t="shared" si="1"/>
        <v>67872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>
        <v>3</v>
      </c>
      <c r="D12" s="52">
        <f t="shared" si="1"/>
        <v>2856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16</v>
      </c>
      <c r="D13" s="52">
        <f t="shared" si="1"/>
        <v>4912</v>
      </c>
      <c r="E13" s="9"/>
      <c r="F13" s="221" t="s">
        <v>36</v>
      </c>
      <c r="G13" s="222"/>
      <c r="H13" s="223">
        <f>D29</f>
        <v>330911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>
        <v>16</v>
      </c>
      <c r="D14" s="34">
        <f t="shared" si="1"/>
        <v>176</v>
      </c>
      <c r="E14" s="9"/>
      <c r="F14" s="226" t="s">
        <v>39</v>
      </c>
      <c r="G14" s="227"/>
      <c r="H14" s="228">
        <f>D54</f>
        <v>34172.25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296738.75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318+372+900</f>
        <v>1590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34">
        <v>50</v>
      </c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163</v>
      </c>
      <c r="C20" s="53">
        <v>1</v>
      </c>
      <c r="D20" s="16">
        <f t="shared" si="1"/>
        <v>1770</v>
      </c>
      <c r="E20" s="9"/>
      <c r="F20" s="64"/>
      <c r="G20" s="80" t="s">
        <v>125</v>
      </c>
      <c r="H20" s="235">
        <f>674+1252</f>
        <v>1926</v>
      </c>
      <c r="I20" s="235"/>
      <c r="J20" s="235"/>
      <c r="L20" s="6">
        <f>1770</f>
        <v>1770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156</v>
      </c>
      <c r="C21" s="53">
        <f>1+1</f>
        <v>2</v>
      </c>
      <c r="D21" s="52">
        <f t="shared" si="1"/>
        <v>1300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8" t="s">
        <v>166</v>
      </c>
      <c r="G22" s="84">
        <v>757</v>
      </c>
      <c r="H22" s="304">
        <v>111972</v>
      </c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66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17</v>
      </c>
      <c r="D28" s="52">
        <f t="shared" si="1"/>
        <v>13345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330911</v>
      </c>
      <c r="E29" s="9"/>
      <c r="F29" s="244" t="s">
        <v>56</v>
      </c>
      <c r="G29" s="245"/>
      <c r="H29" s="248">
        <f>H15-H16-H17-H18-H19-H20-H22-H23-H24+H26+H27</f>
        <v>181200.75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3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126</v>
      </c>
      <c r="H34" s="269">
        <f>F34*G34</f>
        <v>126000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127</v>
      </c>
      <c r="H35" s="269">
        <f>F35*G35</f>
        <v>63500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2</v>
      </c>
      <c r="H36" s="269">
        <f t="shared" ref="H36:H39" si="2">F36*G36</f>
        <v>400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293</v>
      </c>
      <c r="D37" s="15">
        <f>C37*111</f>
        <v>32523</v>
      </c>
      <c r="E37" s="9"/>
      <c r="F37" s="15">
        <v>100</v>
      </c>
      <c r="G37" s="43">
        <v>4</v>
      </c>
      <c r="H37" s="269">
        <f t="shared" si="2"/>
        <v>400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/>
      <c r="D38" s="15">
        <f>C38*84</f>
        <v>0</v>
      </c>
      <c r="E38" s="9"/>
      <c r="F38" s="33">
        <v>50</v>
      </c>
      <c r="G38" s="43">
        <v>1</v>
      </c>
      <c r="H38" s="269">
        <f t="shared" si="2"/>
        <v>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1</v>
      </c>
      <c r="D39" s="34">
        <f>C39*4.5</f>
        <v>4.5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4</v>
      </c>
      <c r="D40" s="15">
        <f>C40*111</f>
        <v>444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7</v>
      </c>
      <c r="D42" s="15">
        <f>C42*2.25</f>
        <v>15.75</v>
      </c>
      <c r="E42" s="9"/>
      <c r="F42" s="43" t="s">
        <v>80</v>
      </c>
      <c r="G42" s="269">
        <v>76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30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1</v>
      </c>
      <c r="D44" s="15">
        <f>C44*120</f>
        <v>120</v>
      </c>
      <c r="E44" s="9"/>
      <c r="F44" s="41"/>
      <c r="G44" s="87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2</v>
      </c>
      <c r="D45" s="15">
        <f>C45*84</f>
        <v>168</v>
      </c>
      <c r="E45" s="9"/>
      <c r="F45" s="41"/>
      <c r="G45" s="87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11</v>
      </c>
      <c r="D46" s="15">
        <f>C46*1.5</f>
        <v>16.5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9</v>
      </c>
      <c r="D48" s="15">
        <f>C48*78</f>
        <v>702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2</v>
      </c>
      <c r="D49" s="15">
        <f>C49*42</f>
        <v>84</v>
      </c>
      <c r="E49" s="9"/>
      <c r="F49" s="293" t="s">
        <v>87</v>
      </c>
      <c r="G49" s="248">
        <f>H34+H35+H36+H37+H38+H39+H40+H41+G42+H44+H45+H46</f>
        <v>190426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7</v>
      </c>
      <c r="D50" s="15">
        <f>C50*1.5</f>
        <v>10.5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141</v>
      </c>
      <c r="G51" s="326">
        <f>G49-H29</f>
        <v>9225.25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34172.25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7CB7-8E54-414F-BF6F-39DCBECBFCAA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A49E8-1913-4F14-8ECB-F549F6910510}">
  <dimension ref="A1:R59"/>
  <sheetViews>
    <sheetView topLeftCell="A7" zoomScaleNormal="100" zoomScaleSheetLayoutView="85" workbookViewId="0">
      <selection activeCell="H20" sqref="H20:J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36" t="s">
        <v>2</v>
      </c>
      <c r="Q1" s="13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45759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327</v>
      </c>
      <c r="D6" s="16">
        <f t="shared" ref="D6:D28" si="1">C6*L6</f>
        <v>240999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2</v>
      </c>
      <c r="D7" s="16">
        <f t="shared" si="1"/>
        <v>1450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17</v>
      </c>
      <c r="D9" s="16">
        <f t="shared" si="1"/>
        <v>12019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>
        <v>1</v>
      </c>
      <c r="D11" s="16">
        <f t="shared" si="1"/>
        <v>1125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v>3</v>
      </c>
      <c r="D12" s="52">
        <f t="shared" si="1"/>
        <v>2856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13</v>
      </c>
      <c r="D13" s="52">
        <f t="shared" si="1"/>
        <v>3991</v>
      </c>
      <c r="E13" s="9"/>
      <c r="F13" s="221" t="s">
        <v>36</v>
      </c>
      <c r="G13" s="222"/>
      <c r="H13" s="223">
        <f>D29</f>
        <v>265475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13</v>
      </c>
      <c r="D14" s="34">
        <f t="shared" si="1"/>
        <v>143</v>
      </c>
      <c r="E14" s="9"/>
      <c r="F14" s="226" t="s">
        <v>39</v>
      </c>
      <c r="G14" s="227"/>
      <c r="H14" s="228">
        <f>D54</f>
        <v>40838.25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>
        <v>1</v>
      </c>
      <c r="D15" s="34">
        <f t="shared" si="1"/>
        <v>620</v>
      </c>
      <c r="E15" s="9"/>
      <c r="F15" s="231" t="s">
        <v>40</v>
      </c>
      <c r="G15" s="222"/>
      <c r="H15" s="232">
        <f>H13-H14</f>
        <v>224636.75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/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35">
        <f>626+626+325+596+500+500</f>
        <v>3173</v>
      </c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111</v>
      </c>
      <c r="C22" s="53"/>
      <c r="D22" s="52">
        <f t="shared" si="1"/>
        <v>0</v>
      </c>
      <c r="E22" s="9"/>
      <c r="F22" s="86"/>
      <c r="G22" s="75"/>
      <c r="H22" s="257"/>
      <c r="I22" s="257"/>
      <c r="J22" s="25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1"/>
      <c r="G23" s="66"/>
      <c r="H23" s="258"/>
      <c r="I23" s="259"/>
      <c r="J23" s="25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74"/>
      <c r="G24" s="66"/>
      <c r="H24" s="258"/>
      <c r="I24" s="259"/>
      <c r="J24" s="25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>
        <v>12</v>
      </c>
      <c r="D26" s="52">
        <f t="shared" si="1"/>
        <v>268</v>
      </c>
      <c r="E26" s="9"/>
      <c r="F26" s="86"/>
      <c r="G26" s="75"/>
      <c r="H26" s="257"/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>
        <v>12</v>
      </c>
      <c r="D27" s="48">
        <f t="shared" si="1"/>
        <v>434</v>
      </c>
      <c r="E27" s="9"/>
      <c r="F27" s="82"/>
      <c r="G27" s="134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265475</v>
      </c>
      <c r="E29" s="9"/>
      <c r="F29" s="244" t="s">
        <v>56</v>
      </c>
      <c r="G29" s="245"/>
      <c r="H29" s="248">
        <f>H15-H16-H17-H18-H19-H20-H22-H23-H24+H26+H27+H28</f>
        <v>221463.75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7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178</v>
      </c>
      <c r="H34" s="269">
        <f t="shared" ref="H34:H39" si="2">F34*G34</f>
        <v>178000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80</v>
      </c>
      <c r="H35" s="269">
        <f t="shared" si="2"/>
        <v>40000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2</v>
      </c>
      <c r="H36" s="269">
        <f t="shared" si="2"/>
        <v>400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332</v>
      </c>
      <c r="D37" s="15">
        <f>C37*111</f>
        <v>36852</v>
      </c>
      <c r="E37" s="9"/>
      <c r="F37" s="15">
        <v>100</v>
      </c>
      <c r="G37" s="43">
        <v>40</v>
      </c>
      <c r="H37" s="269">
        <f t="shared" si="2"/>
        <v>4000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6</v>
      </c>
      <c r="D38" s="15">
        <f>C38*84</f>
        <v>504</v>
      </c>
      <c r="E38" s="9"/>
      <c r="F38" s="33">
        <v>50</v>
      </c>
      <c r="G38" s="43">
        <v>33</v>
      </c>
      <c r="H38" s="269">
        <f t="shared" si="2"/>
        <v>1650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7</v>
      </c>
      <c r="D39" s="34">
        <f>C39*4.5</f>
        <v>31.5</v>
      </c>
      <c r="E39" s="9"/>
      <c r="F39" s="15">
        <v>20</v>
      </c>
      <c r="G39" s="41">
        <v>3</v>
      </c>
      <c r="H39" s="269">
        <f t="shared" si="2"/>
        <v>60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4</v>
      </c>
      <c r="D40" s="15">
        <f>C40*111</f>
        <v>444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15</v>
      </c>
      <c r="D42" s="15">
        <f>C42*2.25</f>
        <v>33.75</v>
      </c>
      <c r="E42" s="9"/>
      <c r="F42" s="43" t="s">
        <v>80</v>
      </c>
      <c r="G42" s="269">
        <v>631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34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>
        <v>11</v>
      </c>
      <c r="D44" s="15">
        <f>C44*120</f>
        <v>1320</v>
      </c>
      <c r="E44" s="9"/>
      <c r="F44" s="41"/>
      <c r="G44" s="70"/>
      <c r="H44" s="257"/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>
        <v>3</v>
      </c>
      <c r="D45" s="15">
        <f>C45*84</f>
        <v>252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26</v>
      </c>
      <c r="D46" s="15">
        <f>C46*1.5</f>
        <v>39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15</v>
      </c>
      <c r="D48" s="15">
        <f>C48*78</f>
        <v>1170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2</v>
      </c>
      <c r="D49" s="15">
        <f>C49*42</f>
        <v>84</v>
      </c>
      <c r="E49" s="9"/>
      <c r="F49" s="293" t="s">
        <v>87</v>
      </c>
      <c r="G49" s="248">
        <f>H34+H35+H36+H37+H38+H39+H40+H41+G42+H44+H45+H46</f>
        <v>224741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72</v>
      </c>
      <c r="D50" s="15">
        <f>C50*1.5</f>
        <v>108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141</v>
      </c>
      <c r="G51" s="320">
        <f>G49-H29</f>
        <v>3277.25</v>
      </c>
      <c r="H51" s="321"/>
      <c r="I51" s="321"/>
      <c r="J51" s="32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3"/>
      <c r="H52" s="324"/>
      <c r="I52" s="324"/>
      <c r="J52" s="32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40838.25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2084-0DFA-4C37-9A7D-93782EFDC5A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36" t="s">
        <v>2</v>
      </c>
      <c r="Q1" s="13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45759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358</v>
      </c>
      <c r="D6" s="16">
        <f t="shared" ref="D6:D28" si="1">C6*L6</f>
        <v>263846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10</v>
      </c>
      <c r="D7" s="16">
        <f t="shared" si="1"/>
        <v>7250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129</v>
      </c>
      <c r="D9" s="16">
        <f t="shared" si="1"/>
        <v>91203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>
        <v>1</v>
      </c>
      <c r="D10" s="16">
        <f t="shared" si="1"/>
        <v>972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>
        <v>1</v>
      </c>
      <c r="D11" s="16">
        <f t="shared" si="1"/>
        <v>1125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v>1</v>
      </c>
      <c r="D12" s="52">
        <f t="shared" si="1"/>
        <v>952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17</v>
      </c>
      <c r="D13" s="52">
        <f t="shared" si="1"/>
        <v>5219</v>
      </c>
      <c r="E13" s="9"/>
      <c r="F13" s="221" t="s">
        <v>36</v>
      </c>
      <c r="G13" s="222"/>
      <c r="H13" s="223">
        <f>D29</f>
        <v>376150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8</v>
      </c>
      <c r="D14" s="34">
        <f t="shared" si="1"/>
        <v>88</v>
      </c>
      <c r="E14" s="9"/>
      <c r="F14" s="226" t="s">
        <v>39</v>
      </c>
      <c r="G14" s="227"/>
      <c r="H14" s="228">
        <f>D54</f>
        <v>52897.5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323252.5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3042</f>
        <v>3042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35">
        <f>626</f>
        <v>626</v>
      </c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7</v>
      </c>
      <c r="D28" s="52">
        <f t="shared" si="1"/>
        <v>5495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376150</v>
      </c>
      <c r="E29" s="9"/>
      <c r="F29" s="244" t="s">
        <v>56</v>
      </c>
      <c r="G29" s="245"/>
      <c r="H29" s="248">
        <f>H15-H16-H17-H18-H19-H20-H22-H23-H24+H26+H27</f>
        <v>319584.5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7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>
        <v>5</v>
      </c>
      <c r="D34" s="33">
        <f>C34*120</f>
        <v>600</v>
      </c>
      <c r="E34" s="9"/>
      <c r="F34" s="15">
        <v>1000</v>
      </c>
      <c r="G34" s="85">
        <v>80</v>
      </c>
      <c r="H34" s="269">
        <f>F34*G34</f>
        <v>80000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29</v>
      </c>
      <c r="H35" s="269">
        <f t="shared" ref="H35:H39" si="2">F35*G35</f>
        <v>14500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1</v>
      </c>
      <c r="D36" s="15">
        <f>C36*1.5</f>
        <v>1.5</v>
      </c>
      <c r="E36" s="9"/>
      <c r="F36" s="15">
        <v>200</v>
      </c>
      <c r="G36" s="41">
        <v>3</v>
      </c>
      <c r="H36" s="269">
        <f t="shared" si="2"/>
        <v>600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421</v>
      </c>
      <c r="D37" s="15">
        <f>C37*111</f>
        <v>46731</v>
      </c>
      <c r="E37" s="9"/>
      <c r="F37" s="15">
        <v>100</v>
      </c>
      <c r="G37" s="43">
        <v>133</v>
      </c>
      <c r="H37" s="269">
        <f t="shared" si="2"/>
        <v>13300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4</v>
      </c>
      <c r="D38" s="15">
        <f>C38*84</f>
        <v>336</v>
      </c>
      <c r="E38" s="9"/>
      <c r="F38" s="33">
        <v>50</v>
      </c>
      <c r="G38" s="43">
        <v>70</v>
      </c>
      <c r="H38" s="269">
        <f t="shared" si="2"/>
        <v>3500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10</v>
      </c>
      <c r="D39" s="34">
        <f>C39*4.5</f>
        <v>45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36</v>
      </c>
      <c r="D40" s="15">
        <f>C40*111</f>
        <v>3996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8</v>
      </c>
      <c r="D42" s="15">
        <f>C42*2.25</f>
        <v>18</v>
      </c>
      <c r="E42" s="9"/>
      <c r="F42" s="43" t="s">
        <v>80</v>
      </c>
      <c r="G42" s="269">
        <v>81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34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4</v>
      </c>
      <c r="D44" s="15">
        <f>C44*120</f>
        <v>480</v>
      </c>
      <c r="E44" s="9"/>
      <c r="F44" s="41" t="s">
        <v>145</v>
      </c>
      <c r="G44" s="70" t="s">
        <v>168</v>
      </c>
      <c r="H44" s="257">
        <v>206975</v>
      </c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2</v>
      </c>
      <c r="D45" s="15">
        <f>C45*84</f>
        <v>168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17</v>
      </c>
      <c r="D46" s="15">
        <f>C46*1.5</f>
        <v>25.5</v>
      </c>
      <c r="E46" s="9"/>
      <c r="F46" s="41"/>
      <c r="G46" s="135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4</v>
      </c>
      <c r="D48" s="15">
        <f>C48*78</f>
        <v>312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2</v>
      </c>
      <c r="D49" s="15">
        <f>C49*42</f>
        <v>84</v>
      </c>
      <c r="E49" s="9"/>
      <c r="F49" s="293" t="s">
        <v>87</v>
      </c>
      <c r="G49" s="248">
        <f>H34+H35+H36+H37+H38+H39+H40+H41+G42+H44+H45+H46</f>
        <v>318956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11</v>
      </c>
      <c r="D50" s="15">
        <f>C50*1.5</f>
        <v>16.5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136</v>
      </c>
      <c r="G51" s="313">
        <f>G49-H29</f>
        <v>-628.5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52897.5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2553-E37D-413F-A634-A6912AD91607}">
  <dimension ref="A1:S59"/>
  <sheetViews>
    <sheetView zoomScaleNormal="100" zoomScaleSheetLayoutView="85" workbookViewId="0">
      <selection activeCell="H20" sqref="H20:J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36" t="s">
        <v>2</v>
      </c>
      <c r="Q1" s="13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45759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334</v>
      </c>
      <c r="D6" s="16">
        <f t="shared" ref="D6:D28" si="1">C6*L6</f>
        <v>246158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8</v>
      </c>
      <c r="D7" s="16">
        <f t="shared" si="1"/>
        <v>5800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49</v>
      </c>
      <c r="D9" s="16">
        <f t="shared" si="1"/>
        <v>34643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>
        <v>5</v>
      </c>
      <c r="D11" s="16">
        <f t="shared" si="1"/>
        <v>5625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>
        <v>2</v>
      </c>
      <c r="D12" s="52">
        <f t="shared" si="1"/>
        <v>1904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15</v>
      </c>
      <c r="D13" s="52">
        <f t="shared" si="1"/>
        <v>4605</v>
      </c>
      <c r="E13" s="9"/>
      <c r="F13" s="221" t="s">
        <v>36</v>
      </c>
      <c r="G13" s="222"/>
      <c r="H13" s="223">
        <f>D29</f>
        <v>305417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>
        <v>2</v>
      </c>
      <c r="D14" s="34">
        <f t="shared" si="1"/>
        <v>22</v>
      </c>
      <c r="E14" s="9"/>
      <c r="F14" s="226" t="s">
        <v>39</v>
      </c>
      <c r="G14" s="227"/>
      <c r="H14" s="228">
        <f>D54</f>
        <v>43418.25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261998.75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684+1008+324</f>
        <v>2016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35">
        <f>596+626+1170</f>
        <v>2392</v>
      </c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167</v>
      </c>
      <c r="C21" s="53">
        <f>1+1+1</f>
        <v>3</v>
      </c>
      <c r="D21" s="52">
        <f t="shared" si="1"/>
        <v>1950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8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66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6</v>
      </c>
      <c r="D28" s="52">
        <f t="shared" si="1"/>
        <v>4710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305417</v>
      </c>
      <c r="E29" s="9"/>
      <c r="F29" s="244" t="s">
        <v>56</v>
      </c>
      <c r="G29" s="245"/>
      <c r="H29" s="248">
        <f>H15-H16-H17-H18-H19-H20-H22-H23-H24+H26+H27</f>
        <v>257590.75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7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138</v>
      </c>
      <c r="H34" s="269">
        <f>F34*G34</f>
        <v>138000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36</v>
      </c>
      <c r="H35" s="269">
        <f>F35*G35</f>
        <v>18000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4</v>
      </c>
      <c r="H36" s="269">
        <f t="shared" ref="H36:H39" si="2">F36*G36</f>
        <v>800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360</v>
      </c>
      <c r="D37" s="15">
        <f>C37*111</f>
        <v>39960</v>
      </c>
      <c r="E37" s="9"/>
      <c r="F37" s="15">
        <v>100</v>
      </c>
      <c r="G37" s="43">
        <v>51</v>
      </c>
      <c r="H37" s="269">
        <f t="shared" si="2"/>
        <v>5100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7</v>
      </c>
      <c r="D38" s="15">
        <f>C38*84</f>
        <v>588</v>
      </c>
      <c r="E38" s="9"/>
      <c r="F38" s="33">
        <v>50</v>
      </c>
      <c r="G38" s="43">
        <v>10</v>
      </c>
      <c r="H38" s="269">
        <f t="shared" si="2"/>
        <v>500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7</v>
      </c>
      <c r="D39" s="34">
        <f>C39*4.5</f>
        <v>31.5</v>
      </c>
      <c r="E39" s="9"/>
      <c r="F39" s="15">
        <v>20</v>
      </c>
      <c r="G39" s="41">
        <v>2</v>
      </c>
      <c r="H39" s="269">
        <f t="shared" si="2"/>
        <v>40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8</v>
      </c>
      <c r="D40" s="15">
        <f>C40*111</f>
        <v>888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5</v>
      </c>
      <c r="D42" s="15">
        <f>C42*2.25</f>
        <v>11.25</v>
      </c>
      <c r="E42" s="9"/>
      <c r="F42" s="43" t="s">
        <v>80</v>
      </c>
      <c r="G42" s="269">
        <v>317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34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6</v>
      </c>
      <c r="D44" s="15">
        <f>C44*120</f>
        <v>720</v>
      </c>
      <c r="E44" s="9"/>
      <c r="F44" s="41" t="s">
        <v>152</v>
      </c>
      <c r="G44" s="87" t="s">
        <v>169</v>
      </c>
      <c r="H44" s="257">
        <v>95930</v>
      </c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87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/>
      <c r="D46" s="15">
        <f>C46*1.5</f>
        <v>0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14</v>
      </c>
      <c r="D48" s="15">
        <f>C48*78</f>
        <v>1092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</v>
      </c>
      <c r="D49" s="15">
        <f>C49*42</f>
        <v>42</v>
      </c>
      <c r="E49" s="9"/>
      <c r="F49" s="293" t="s">
        <v>87</v>
      </c>
      <c r="G49" s="248">
        <f>H34+H35+H36+H37+H38+H39+H40+H41+G42+H44+H45+H46</f>
        <v>258687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</v>
      </c>
      <c r="D50" s="15">
        <f>C50*1.5</f>
        <v>1.5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141</v>
      </c>
      <c r="G51" s="326">
        <f>G49-H29</f>
        <v>1096.25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43418.25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39D2-8063-46B4-B6AC-2A7D5CBE8789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3F4A-F12F-4899-894E-8A6C51EF411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38" t="s">
        <v>2</v>
      </c>
      <c r="Q1" s="13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45761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258</v>
      </c>
      <c r="D6" s="16">
        <f t="shared" ref="D6:D28" si="1">C6*L6</f>
        <v>190146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8</v>
      </c>
      <c r="D7" s="16">
        <f t="shared" si="1"/>
        <v>5800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>
        <v>5</v>
      </c>
      <c r="D8" s="16">
        <f t="shared" si="1"/>
        <v>5165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42</v>
      </c>
      <c r="D9" s="16">
        <f t="shared" si="1"/>
        <v>29694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/>
      <c r="D12" s="52">
        <f t="shared" si="1"/>
        <v>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17</v>
      </c>
      <c r="D13" s="52">
        <f t="shared" si="1"/>
        <v>5219</v>
      </c>
      <c r="E13" s="9"/>
      <c r="F13" s="221" t="s">
        <v>36</v>
      </c>
      <c r="G13" s="222"/>
      <c r="H13" s="223">
        <f>D29</f>
        <v>241441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13</v>
      </c>
      <c r="D14" s="34">
        <f t="shared" si="1"/>
        <v>143</v>
      </c>
      <c r="E14" s="9"/>
      <c r="F14" s="226" t="s">
        <v>39</v>
      </c>
      <c r="G14" s="227"/>
      <c r="H14" s="228">
        <f>D54</f>
        <v>48758.25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192682.75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v>1881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157</v>
      </c>
      <c r="C20" s="53">
        <v>1</v>
      </c>
      <c r="D20" s="16">
        <f t="shared" si="1"/>
        <v>1175</v>
      </c>
      <c r="E20" s="9"/>
      <c r="F20" s="64"/>
      <c r="G20" s="80" t="s">
        <v>125</v>
      </c>
      <c r="H20" s="235"/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156</v>
      </c>
      <c r="C21" s="53">
        <f>1+1</f>
        <v>2</v>
      </c>
      <c r="D21" s="52">
        <f t="shared" si="1"/>
        <v>1300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111</v>
      </c>
      <c r="C22" s="53"/>
      <c r="D22" s="52">
        <f t="shared" si="1"/>
        <v>0</v>
      </c>
      <c r="E22" s="9"/>
      <c r="F22" s="86"/>
      <c r="G22" s="75"/>
      <c r="H22" s="257"/>
      <c r="I22" s="257"/>
      <c r="J22" s="25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1"/>
      <c r="G23" s="66"/>
      <c r="H23" s="258"/>
      <c r="I23" s="259"/>
      <c r="J23" s="25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74"/>
      <c r="G24" s="66"/>
      <c r="H24" s="258"/>
      <c r="I24" s="259"/>
      <c r="J24" s="25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>
        <v>12</v>
      </c>
      <c r="D25" s="52">
        <f t="shared" si="1"/>
        <v>444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/>
      <c r="D26" s="52">
        <f t="shared" si="1"/>
        <v>0</v>
      </c>
      <c r="E26" s="9"/>
      <c r="F26" s="86" t="s">
        <v>165</v>
      </c>
      <c r="G26" s="75"/>
      <c r="H26" s="257">
        <v>53728</v>
      </c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/>
      <c r="D27" s="48">
        <f t="shared" si="1"/>
        <v>0</v>
      </c>
      <c r="E27" s="9"/>
      <c r="F27" s="82"/>
      <c r="G27" s="141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3</v>
      </c>
      <c r="D28" s="52">
        <f t="shared" si="1"/>
        <v>2355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241441</v>
      </c>
      <c r="E29" s="9"/>
      <c r="F29" s="244" t="s">
        <v>56</v>
      </c>
      <c r="G29" s="245"/>
      <c r="H29" s="248">
        <f>H15-H16-H17-H18-H19-H20-H22-H23-H24+H26+H27+H28</f>
        <v>244529.75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9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112</v>
      </c>
      <c r="H34" s="269">
        <f t="shared" ref="H34:H39" si="2">F34*G34</f>
        <v>112000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38</v>
      </c>
      <c r="H35" s="269">
        <f t="shared" si="2"/>
        <v>19000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9</v>
      </c>
      <c r="D36" s="15">
        <f>C36*1.5</f>
        <v>13.5</v>
      </c>
      <c r="E36" s="9"/>
      <c r="F36" s="15">
        <v>200</v>
      </c>
      <c r="G36" s="41">
        <v>2</v>
      </c>
      <c r="H36" s="269">
        <f t="shared" si="2"/>
        <v>400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401</v>
      </c>
      <c r="D37" s="15">
        <f>C37*111</f>
        <v>44511</v>
      </c>
      <c r="E37" s="9"/>
      <c r="F37" s="15">
        <v>100</v>
      </c>
      <c r="G37" s="43">
        <v>13</v>
      </c>
      <c r="H37" s="269">
        <f t="shared" si="2"/>
        <v>1300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14</v>
      </c>
      <c r="D38" s="15">
        <f>C38*84</f>
        <v>1176</v>
      </c>
      <c r="E38" s="9"/>
      <c r="F38" s="33">
        <v>50</v>
      </c>
      <c r="G38" s="43">
        <v>5</v>
      </c>
      <c r="H38" s="269">
        <f t="shared" si="2"/>
        <v>250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8</v>
      </c>
      <c r="D39" s="34">
        <f>C39*4.5</f>
        <v>36</v>
      </c>
      <c r="E39" s="9"/>
      <c r="F39" s="15">
        <v>20</v>
      </c>
      <c r="G39" s="41">
        <v>3</v>
      </c>
      <c r="H39" s="269">
        <f t="shared" si="2"/>
        <v>60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10</v>
      </c>
      <c r="D40" s="15">
        <f>C40*111</f>
        <v>1110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9</v>
      </c>
      <c r="D42" s="15">
        <f>C42*2.25</f>
        <v>20.25</v>
      </c>
      <c r="E42" s="9"/>
      <c r="F42" s="43" t="s">
        <v>80</v>
      </c>
      <c r="G42" s="269">
        <v>37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41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>
        <v>3</v>
      </c>
      <c r="D44" s="15">
        <f>C44*120</f>
        <v>360</v>
      </c>
      <c r="E44" s="9"/>
      <c r="F44" s="41" t="s">
        <v>145</v>
      </c>
      <c r="G44" s="70" t="s">
        <v>170</v>
      </c>
      <c r="H44" s="257">
        <v>121093</v>
      </c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>
        <v>4</v>
      </c>
      <c r="D45" s="15">
        <f>C45*84</f>
        <v>336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9</v>
      </c>
      <c r="D46" s="15">
        <f>C46*1.5</f>
        <v>13.5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12</v>
      </c>
      <c r="D48" s="15">
        <f>C48*78</f>
        <v>936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2</v>
      </c>
      <c r="D49" s="15">
        <f>C49*42</f>
        <v>84</v>
      </c>
      <c r="E49" s="9"/>
      <c r="F49" s="293" t="s">
        <v>87</v>
      </c>
      <c r="G49" s="248">
        <f>H34+H35+H36+H37+H38+H39+H40+H41+G42+H44+H45+H46</f>
        <v>254140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52</v>
      </c>
      <c r="D50" s="15">
        <f>C50*1.5</f>
        <v>78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141</v>
      </c>
      <c r="G51" s="320">
        <f>G49-H29</f>
        <v>9610.25</v>
      </c>
      <c r="H51" s="321"/>
      <c r="I51" s="321"/>
      <c r="J51" s="32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3"/>
      <c r="H52" s="324"/>
      <c r="I52" s="324"/>
      <c r="J52" s="32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48758.25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8F5A-2C2A-4419-B110-4BBC431E1FC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38" t="s">
        <v>2</v>
      </c>
      <c r="Q1" s="13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45761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331</v>
      </c>
      <c r="D6" s="16">
        <f t="shared" ref="D6:D28" si="1">C6*L6</f>
        <v>243947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12</v>
      </c>
      <c r="D7" s="16">
        <f t="shared" si="1"/>
        <v>8700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10</v>
      </c>
      <c r="D9" s="16">
        <f t="shared" si="1"/>
        <v>7070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v>2</v>
      </c>
      <c r="D12" s="52">
        <f t="shared" si="1"/>
        <v>1904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14</v>
      </c>
      <c r="D13" s="52">
        <f t="shared" si="1"/>
        <v>4298</v>
      </c>
      <c r="E13" s="9"/>
      <c r="F13" s="221" t="s">
        <v>36</v>
      </c>
      <c r="G13" s="222"/>
      <c r="H13" s="223">
        <f>D29</f>
        <v>272171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22</v>
      </c>
      <c r="D14" s="34">
        <f t="shared" si="1"/>
        <v>242</v>
      </c>
      <c r="E14" s="9"/>
      <c r="F14" s="226" t="s">
        <v>39</v>
      </c>
      <c r="G14" s="227"/>
      <c r="H14" s="228">
        <f>D54</f>
        <v>34413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237758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v>2862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08"/>
      <c r="I20" s="208"/>
      <c r="J20" s="20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139</v>
      </c>
      <c r="C21" s="53">
        <v>2</v>
      </c>
      <c r="D21" s="52">
        <f t="shared" si="1"/>
        <v>1300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6</v>
      </c>
      <c r="D28" s="52">
        <f t="shared" si="1"/>
        <v>4710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272171</v>
      </c>
      <c r="E29" s="9"/>
      <c r="F29" s="244" t="s">
        <v>56</v>
      </c>
      <c r="G29" s="245"/>
      <c r="H29" s="248">
        <f>H15-H16-H17-H18-H19-H20-H22-H23-H24+H26+H27</f>
        <v>234896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9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67</v>
      </c>
      <c r="H34" s="269">
        <f>F34*G34</f>
        <v>67000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327</v>
      </c>
      <c r="H35" s="269">
        <f t="shared" ref="H35:H39" si="2">F35*G35</f>
        <v>163500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1</v>
      </c>
      <c r="H36" s="269">
        <f t="shared" si="2"/>
        <v>200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299</v>
      </c>
      <c r="D37" s="15">
        <f>C37*111</f>
        <v>33189</v>
      </c>
      <c r="E37" s="9"/>
      <c r="F37" s="15">
        <v>100</v>
      </c>
      <c r="G37" s="43">
        <v>3</v>
      </c>
      <c r="H37" s="269">
        <f t="shared" si="2"/>
        <v>300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1</v>
      </c>
      <c r="D38" s="15">
        <f>C38*84</f>
        <v>84</v>
      </c>
      <c r="E38" s="9"/>
      <c r="F38" s="33">
        <v>50</v>
      </c>
      <c r="G38" s="43">
        <v>7</v>
      </c>
      <c r="H38" s="269">
        <f t="shared" si="2"/>
        <v>350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/>
      <c r="D39" s="34">
        <f>C39*4.5</f>
        <v>0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6</v>
      </c>
      <c r="D40" s="15">
        <f>C40*111</f>
        <v>666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4</v>
      </c>
      <c r="D42" s="15">
        <f>C42*2.25</f>
        <v>9</v>
      </c>
      <c r="E42" s="9"/>
      <c r="F42" s="43" t="s">
        <v>80</v>
      </c>
      <c r="G42" s="269">
        <v>1181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41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/>
      <c r="D44" s="15">
        <f>C44*120</f>
        <v>0</v>
      </c>
      <c r="E44" s="9"/>
      <c r="F44" s="41"/>
      <c r="G44" s="70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/>
      <c r="D46" s="15">
        <f>C46*1.5</f>
        <v>0</v>
      </c>
      <c r="E46" s="9"/>
      <c r="F46" s="41"/>
      <c r="G46" s="14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2</v>
      </c>
      <c r="D48" s="15">
        <f>C48*78</f>
        <v>156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7</v>
      </c>
      <c r="D49" s="15">
        <f>C49*42</f>
        <v>294</v>
      </c>
      <c r="E49" s="9"/>
      <c r="F49" s="293" t="s">
        <v>87</v>
      </c>
      <c r="G49" s="248">
        <f>H34+H35+H36+H37+H38+H39+H40+H41+G42+H44+H45+H46</f>
        <v>232531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10</v>
      </c>
      <c r="D50" s="15">
        <f>C50*1.5</f>
        <v>15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136</v>
      </c>
      <c r="G51" s="313">
        <f>G49-H29</f>
        <v>-2365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34413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CAE5-35ED-4FCE-BD01-92FF0C70B56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38" t="s">
        <v>2</v>
      </c>
      <c r="Q1" s="138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45761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169</v>
      </c>
      <c r="D6" s="16">
        <f t="shared" ref="D6:D28" si="1">C6*L6</f>
        <v>124553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2</v>
      </c>
      <c r="D7" s="16">
        <f t="shared" si="1"/>
        <v>1450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47</v>
      </c>
      <c r="D9" s="16">
        <f t="shared" si="1"/>
        <v>33229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>
        <v>2</v>
      </c>
      <c r="D10" s="16">
        <f t="shared" si="1"/>
        <v>1944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>
        <v>3</v>
      </c>
      <c r="D12" s="52">
        <f t="shared" si="1"/>
        <v>2856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11</v>
      </c>
      <c r="D13" s="52">
        <f t="shared" si="1"/>
        <v>3377</v>
      </c>
      <c r="E13" s="9"/>
      <c r="F13" s="221" t="s">
        <v>36</v>
      </c>
      <c r="G13" s="222"/>
      <c r="H13" s="223">
        <f>D29</f>
        <v>172620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>
        <v>11</v>
      </c>
      <c r="D14" s="34">
        <f t="shared" si="1"/>
        <v>121</v>
      </c>
      <c r="E14" s="9"/>
      <c r="F14" s="226" t="s">
        <v>39</v>
      </c>
      <c r="G14" s="227"/>
      <c r="H14" s="228">
        <f>D54</f>
        <v>25803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146817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378+456+384</f>
        <v>1218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34">
        <v>50</v>
      </c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>
        <f>3</f>
        <v>3</v>
      </c>
      <c r="D21" s="52">
        <f t="shared" si="1"/>
        <v>1950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8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66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4</v>
      </c>
      <c r="D28" s="52">
        <f t="shared" si="1"/>
        <v>3140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172620</v>
      </c>
      <c r="E29" s="9"/>
      <c r="F29" s="244" t="s">
        <v>56</v>
      </c>
      <c r="G29" s="245"/>
      <c r="H29" s="248">
        <f>H15-H16-H17-H18-H19-H20-H22-H23-H24+H26+H27</f>
        <v>145549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9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125</v>
      </c>
      <c r="H34" s="269">
        <f>F34*G34</f>
        <v>125000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34</v>
      </c>
      <c r="H35" s="269">
        <f>F35*G35</f>
        <v>17000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69">
        <f t="shared" ref="H36:H39" si="2">F36*G36</f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221</v>
      </c>
      <c r="D37" s="15">
        <f>C37*111</f>
        <v>24531</v>
      </c>
      <c r="E37" s="9"/>
      <c r="F37" s="15">
        <v>100</v>
      </c>
      <c r="G37" s="43">
        <v>1</v>
      </c>
      <c r="H37" s="269">
        <f t="shared" si="2"/>
        <v>100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1</v>
      </c>
      <c r="D38" s="15">
        <f>C38*84</f>
        <v>84</v>
      </c>
      <c r="E38" s="9"/>
      <c r="F38" s="33">
        <v>50</v>
      </c>
      <c r="G38" s="43">
        <v>2</v>
      </c>
      <c r="H38" s="269">
        <f t="shared" si="2"/>
        <v>100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/>
      <c r="D39" s="34">
        <f>C39*4.5</f>
        <v>0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/>
      <c r="D40" s="15">
        <f>C40*111</f>
        <v>0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8</v>
      </c>
      <c r="D42" s="15">
        <f>C42*2.25</f>
        <v>18</v>
      </c>
      <c r="E42" s="9"/>
      <c r="F42" s="43" t="s">
        <v>80</v>
      </c>
      <c r="G42" s="269">
        <v>57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41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1</v>
      </c>
      <c r="D44" s="15">
        <f>C44*120</f>
        <v>120</v>
      </c>
      <c r="E44" s="9"/>
      <c r="F44" s="41"/>
      <c r="G44" s="87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3</v>
      </c>
      <c r="D45" s="15">
        <f>C45*84</f>
        <v>252</v>
      </c>
      <c r="E45" s="9"/>
      <c r="F45" s="41"/>
      <c r="G45" s="87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/>
      <c r="D46" s="15">
        <f>C46*1.5</f>
        <v>0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8</v>
      </c>
      <c r="D48" s="15">
        <f>C48*78</f>
        <v>624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4</v>
      </c>
      <c r="D49" s="15">
        <f>C49*42</f>
        <v>168</v>
      </c>
      <c r="E49" s="9"/>
      <c r="F49" s="293" t="s">
        <v>87</v>
      </c>
      <c r="G49" s="248">
        <f>H34+H35+H36+H37+H38+H39+H40+H41+G42+H44+H45+H46</f>
        <v>142257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4</v>
      </c>
      <c r="D50" s="15">
        <f>C50*1.5</f>
        <v>6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137</v>
      </c>
      <c r="G51" s="313">
        <f>G49-H29</f>
        <v>-3292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25803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B79A-6FA6-47A6-B794-85A5EA1A37A7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A349A-612A-414A-82D3-B1CE47E099A7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0825-893E-41BC-89F9-5DF018B2632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38" t="s">
        <v>2</v>
      </c>
      <c r="Q1" s="13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45762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180</v>
      </c>
      <c r="D6" s="16">
        <f t="shared" ref="D6:D28" si="1">C6*L6</f>
        <v>132660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3</v>
      </c>
      <c r="D7" s="16">
        <f t="shared" si="1"/>
        <v>2175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18</v>
      </c>
      <c r="D9" s="16">
        <f t="shared" si="1"/>
        <v>12726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/>
      <c r="D12" s="52">
        <f t="shared" si="1"/>
        <v>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7</v>
      </c>
      <c r="D13" s="52">
        <f t="shared" si="1"/>
        <v>2149</v>
      </c>
      <c r="E13" s="9"/>
      <c r="F13" s="221" t="s">
        <v>36</v>
      </c>
      <c r="G13" s="222"/>
      <c r="H13" s="223">
        <f>D29</f>
        <v>152894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4</v>
      </c>
      <c r="D14" s="34">
        <f t="shared" si="1"/>
        <v>44</v>
      </c>
      <c r="E14" s="9"/>
      <c r="F14" s="226" t="s">
        <v>39</v>
      </c>
      <c r="G14" s="227"/>
      <c r="H14" s="228">
        <f>D54</f>
        <v>22749.75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130144.25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/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35">
        <f>674</f>
        <v>674</v>
      </c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111</v>
      </c>
      <c r="C22" s="53"/>
      <c r="D22" s="52">
        <f t="shared" si="1"/>
        <v>0</v>
      </c>
      <c r="E22" s="9"/>
      <c r="F22" s="86"/>
      <c r="G22" s="75"/>
      <c r="H22" s="257"/>
      <c r="I22" s="257"/>
      <c r="J22" s="25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1"/>
      <c r="G23" s="66"/>
      <c r="H23" s="258"/>
      <c r="I23" s="259"/>
      <c r="J23" s="25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74"/>
      <c r="G24" s="66"/>
      <c r="H24" s="258"/>
      <c r="I24" s="259"/>
      <c r="J24" s="25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/>
      <c r="D26" s="52">
        <f t="shared" si="1"/>
        <v>0</v>
      </c>
      <c r="E26" s="9"/>
      <c r="F26" s="86"/>
      <c r="G26" s="75"/>
      <c r="H26" s="257"/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/>
      <c r="D27" s="48">
        <f t="shared" si="1"/>
        <v>0</v>
      </c>
      <c r="E27" s="9"/>
      <c r="F27" s="82"/>
      <c r="G27" s="141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4</v>
      </c>
      <c r="D28" s="52">
        <f t="shared" si="1"/>
        <v>3140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152894</v>
      </c>
      <c r="E29" s="9"/>
      <c r="F29" s="244" t="s">
        <v>56</v>
      </c>
      <c r="G29" s="245"/>
      <c r="H29" s="248">
        <f>H15-H16-H17-H18-H19-H20-H22-H23-H24+H26+H27+H28</f>
        <v>129470.25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9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100</v>
      </c>
      <c r="H34" s="269">
        <f t="shared" ref="H34:H39" si="2">F34*G34</f>
        <v>100000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41</v>
      </c>
      <c r="H35" s="269">
        <f t="shared" si="2"/>
        <v>20500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3</v>
      </c>
      <c r="H36" s="269">
        <f t="shared" si="2"/>
        <v>600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193</v>
      </c>
      <c r="D37" s="15">
        <f>C37*111</f>
        <v>21423</v>
      </c>
      <c r="E37" s="9"/>
      <c r="F37" s="15">
        <v>100</v>
      </c>
      <c r="G37" s="43">
        <v>49</v>
      </c>
      <c r="H37" s="269">
        <f t="shared" si="2"/>
        <v>4900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8</v>
      </c>
      <c r="D38" s="15">
        <f>C38*84</f>
        <v>672</v>
      </c>
      <c r="E38" s="9"/>
      <c r="F38" s="33">
        <v>50</v>
      </c>
      <c r="G38" s="43">
        <v>11</v>
      </c>
      <c r="H38" s="269">
        <f t="shared" si="2"/>
        <v>550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1</v>
      </c>
      <c r="D39" s="34">
        <f>C39*4.5</f>
        <v>4.5</v>
      </c>
      <c r="E39" s="9"/>
      <c r="F39" s="15">
        <v>20</v>
      </c>
      <c r="G39" s="41">
        <v>11</v>
      </c>
      <c r="H39" s="269">
        <f t="shared" si="2"/>
        <v>220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</v>
      </c>
      <c r="D40" s="15">
        <f>C40*111</f>
        <v>111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1</v>
      </c>
      <c r="D42" s="15">
        <f>C42*2.25</f>
        <v>2.25</v>
      </c>
      <c r="E42" s="9"/>
      <c r="F42" s="43" t="s">
        <v>80</v>
      </c>
      <c r="G42" s="269">
        <v>914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41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/>
      <c r="D44" s="15">
        <f>C44*120</f>
        <v>0</v>
      </c>
      <c r="E44" s="9"/>
      <c r="F44" s="41"/>
      <c r="G44" s="70"/>
      <c r="H44" s="257"/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15</v>
      </c>
      <c r="D46" s="15">
        <f>C46*1.5</f>
        <v>22.5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6</v>
      </c>
      <c r="D48" s="15">
        <f>C48*78</f>
        <v>468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</v>
      </c>
      <c r="D49" s="15">
        <f>C49*42</f>
        <v>42</v>
      </c>
      <c r="E49" s="9"/>
      <c r="F49" s="293" t="s">
        <v>87</v>
      </c>
      <c r="G49" s="248">
        <f>H34+H35+H36+H37+H38+H39+H40+H41+G42+H44+H45+H46</f>
        <v>127684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3</v>
      </c>
      <c r="D50" s="15">
        <f>C50*1.5</f>
        <v>4.5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137</v>
      </c>
      <c r="G51" s="297">
        <f>G49-H29</f>
        <v>-1786.25</v>
      </c>
      <c r="H51" s="298"/>
      <c r="I51" s="298"/>
      <c r="J51" s="29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00"/>
      <c r="H52" s="301"/>
      <c r="I52" s="301"/>
      <c r="J52" s="30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22749.75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B679-96F0-44E5-8F4B-259EE037821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38" t="s">
        <v>2</v>
      </c>
      <c r="Q1" s="13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45762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373</v>
      </c>
      <c r="D6" s="16">
        <f t="shared" ref="D6:D28" si="1">C6*L6</f>
        <v>274901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7</v>
      </c>
      <c r="D7" s="16">
        <f t="shared" si="1"/>
        <v>5075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127</v>
      </c>
      <c r="D9" s="16">
        <f t="shared" si="1"/>
        <v>89789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v>1</v>
      </c>
      <c r="D12" s="52">
        <f t="shared" si="1"/>
        <v>952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17</v>
      </c>
      <c r="D13" s="52">
        <f t="shared" si="1"/>
        <v>5219</v>
      </c>
      <c r="E13" s="9"/>
      <c r="F13" s="221" t="s">
        <v>36</v>
      </c>
      <c r="G13" s="222"/>
      <c r="H13" s="223">
        <f>D29</f>
        <v>377759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23</v>
      </c>
      <c r="D14" s="34">
        <f t="shared" si="1"/>
        <v>253</v>
      </c>
      <c r="E14" s="9"/>
      <c r="F14" s="226" t="s">
        <v>39</v>
      </c>
      <c r="G14" s="227"/>
      <c r="H14" s="228">
        <f>D54</f>
        <v>54024.75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323734.25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3105+1008</f>
        <v>4113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08"/>
      <c r="I20" s="208"/>
      <c r="J20" s="20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377759</v>
      </c>
      <c r="E29" s="9"/>
      <c r="F29" s="244" t="s">
        <v>56</v>
      </c>
      <c r="G29" s="245"/>
      <c r="H29" s="248">
        <f>H15-H16-H17-H18-H19-H20-H22-H23-H24+H26+H27</f>
        <v>319621.25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9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97</v>
      </c>
      <c r="H34" s="269">
        <f>F34*G34</f>
        <v>97000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16</v>
      </c>
      <c r="H35" s="269">
        <f t="shared" ref="H35:H39" si="2">F35*G35</f>
        <v>8000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1</v>
      </c>
      <c r="H36" s="269">
        <f t="shared" si="2"/>
        <v>200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463</v>
      </c>
      <c r="D37" s="15">
        <f>C37*111</f>
        <v>51393</v>
      </c>
      <c r="E37" s="9"/>
      <c r="F37" s="15">
        <v>100</v>
      </c>
      <c r="G37" s="43">
        <v>30</v>
      </c>
      <c r="H37" s="269">
        <f t="shared" si="2"/>
        <v>3000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3</v>
      </c>
      <c r="D38" s="15">
        <f>C38*84</f>
        <v>252</v>
      </c>
      <c r="E38" s="9"/>
      <c r="F38" s="33">
        <v>50</v>
      </c>
      <c r="G38" s="43">
        <v>23</v>
      </c>
      <c r="H38" s="269">
        <f t="shared" si="2"/>
        <v>1150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>
        <v>2</v>
      </c>
      <c r="H39" s="269">
        <f t="shared" si="2"/>
        <v>40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15</v>
      </c>
      <c r="D40" s="15">
        <f>C40*111</f>
        <v>1665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3</v>
      </c>
      <c r="D42" s="15">
        <f>C42*2.25</f>
        <v>6.75</v>
      </c>
      <c r="E42" s="9"/>
      <c r="F42" s="43" t="s">
        <v>80</v>
      </c>
      <c r="G42" s="269">
        <v>2282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41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/>
      <c r="D44" s="15">
        <f>C44*120</f>
        <v>0</v>
      </c>
      <c r="E44" s="9"/>
      <c r="F44" s="41" t="s">
        <v>145</v>
      </c>
      <c r="G44" s="70" t="s">
        <v>171</v>
      </c>
      <c r="H44" s="257">
        <v>208541</v>
      </c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14</v>
      </c>
      <c r="D46" s="15">
        <f>C46*1.5</f>
        <v>21</v>
      </c>
      <c r="E46" s="9"/>
      <c r="F46" s="41"/>
      <c r="G46" s="14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5</v>
      </c>
      <c r="D48" s="15">
        <f>C48*78</f>
        <v>390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4</v>
      </c>
      <c r="D49" s="15">
        <f>C49*42</f>
        <v>168</v>
      </c>
      <c r="E49" s="9"/>
      <c r="F49" s="293" t="s">
        <v>87</v>
      </c>
      <c r="G49" s="248">
        <f>H34+H35+H36+H37+H38+H39+H40+H41+G42+H44+H45+H46</f>
        <v>320213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21</v>
      </c>
      <c r="D50" s="15">
        <f>C50*1.5</f>
        <v>31.5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149</v>
      </c>
      <c r="G51" s="326">
        <f>G49-H29</f>
        <v>591.75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54024.75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C82F-7DD1-458B-B19E-D9DCD084BB3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38" t="s">
        <v>2</v>
      </c>
      <c r="Q1" s="138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45762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222</v>
      </c>
      <c r="D6" s="16">
        <f t="shared" ref="D6:D28" si="1">C6*L6</f>
        <v>163614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20</v>
      </c>
      <c r="D7" s="16">
        <f t="shared" si="1"/>
        <v>14500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12</v>
      </c>
      <c r="D9" s="16">
        <f t="shared" si="1"/>
        <v>8484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>
        <v>2</v>
      </c>
      <c r="D11" s="16">
        <f t="shared" si="1"/>
        <v>2250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/>
      <c r="D12" s="52">
        <f t="shared" si="1"/>
        <v>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9</v>
      </c>
      <c r="D13" s="52">
        <f t="shared" si="1"/>
        <v>2763</v>
      </c>
      <c r="E13" s="9"/>
      <c r="F13" s="221" t="s">
        <v>36</v>
      </c>
      <c r="G13" s="222"/>
      <c r="H13" s="223">
        <f>D29</f>
        <v>194795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>
        <v>4</v>
      </c>
      <c r="D14" s="34">
        <f t="shared" si="1"/>
        <v>44</v>
      </c>
      <c r="E14" s="9"/>
      <c r="F14" s="226" t="s">
        <v>39</v>
      </c>
      <c r="G14" s="227"/>
      <c r="H14" s="228">
        <f>D54</f>
        <v>29296.5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165498.5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1254+330</f>
        <v>1584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8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66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4</v>
      </c>
      <c r="D28" s="52">
        <f t="shared" si="1"/>
        <v>3140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194795</v>
      </c>
      <c r="E29" s="9"/>
      <c r="F29" s="244" t="s">
        <v>56</v>
      </c>
      <c r="G29" s="245"/>
      <c r="H29" s="248">
        <f>H15-H16-H17-H18-H19-H20-H22-H23-H24+H26+H27</f>
        <v>163914.5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9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17</v>
      </c>
      <c r="H34" s="269">
        <f>F34*G34</f>
        <v>17000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27</v>
      </c>
      <c r="H35" s="269">
        <f>F35*G35</f>
        <v>13500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4</v>
      </c>
      <c r="H36" s="269">
        <f t="shared" ref="H36:H39" si="2">F36*G36</f>
        <v>800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253</v>
      </c>
      <c r="D37" s="15">
        <f>C37*111</f>
        <v>28083</v>
      </c>
      <c r="E37" s="9"/>
      <c r="F37" s="15">
        <v>100</v>
      </c>
      <c r="G37" s="43">
        <v>41</v>
      </c>
      <c r="H37" s="269">
        <f t="shared" si="2"/>
        <v>4100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/>
      <c r="D38" s="15">
        <f>C38*84</f>
        <v>0</v>
      </c>
      <c r="E38" s="9"/>
      <c r="F38" s="33">
        <v>50</v>
      </c>
      <c r="G38" s="43">
        <v>2</v>
      </c>
      <c r="H38" s="269">
        <f t="shared" si="2"/>
        <v>100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/>
      <c r="D39" s="34">
        <f>C39*4.5</f>
        <v>0</v>
      </c>
      <c r="E39" s="9"/>
      <c r="F39" s="15">
        <v>20</v>
      </c>
      <c r="G39" s="41">
        <v>1</v>
      </c>
      <c r="H39" s="269">
        <f t="shared" si="2"/>
        <v>20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6</v>
      </c>
      <c r="D40" s="15">
        <f>C40*111</f>
        <v>666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/>
      <c r="D42" s="15">
        <f>C42*2.25</f>
        <v>0</v>
      </c>
      <c r="E42" s="9"/>
      <c r="F42" s="43" t="s">
        <v>80</v>
      </c>
      <c r="G42" s="269">
        <v>29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41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/>
      <c r="D44" s="15">
        <f>C44*120</f>
        <v>0</v>
      </c>
      <c r="E44" s="9"/>
      <c r="F44" s="41" t="s">
        <v>172</v>
      </c>
      <c r="G44" s="87" t="s">
        <v>173</v>
      </c>
      <c r="H44" s="257">
        <v>127481</v>
      </c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87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/>
      <c r="D46" s="15">
        <f>C46*1.5</f>
        <v>0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4</v>
      </c>
      <c r="D48" s="15">
        <f>C48*78</f>
        <v>312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5</v>
      </c>
      <c r="D49" s="15">
        <f>C49*42</f>
        <v>210</v>
      </c>
      <c r="E49" s="9"/>
      <c r="F49" s="293" t="s">
        <v>87</v>
      </c>
      <c r="G49" s="248">
        <f>H34+H35+H36+H37+H38+H39+H40+H41+G42+H44+H45+H46</f>
        <v>163030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17</v>
      </c>
      <c r="D50" s="15">
        <f>C50*1.5</f>
        <v>25.5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137</v>
      </c>
      <c r="G51" s="313">
        <f>G49-H29</f>
        <v>-884.5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29296.5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0C76-7707-4A70-A811-4F6DA731B080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75A7-2EAF-411A-802C-3396591634D2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38" t="s">
        <v>2</v>
      </c>
      <c r="Q1" s="13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45763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307</v>
      </c>
      <c r="D6" s="16">
        <f t="shared" ref="D6:D28" si="1">C6*L6</f>
        <v>226259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4</v>
      </c>
      <c r="D7" s="16">
        <f t="shared" si="1"/>
        <v>2900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>
        <v>15</v>
      </c>
      <c r="D8" s="16">
        <f t="shared" si="1"/>
        <v>15495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12</v>
      </c>
      <c r="D9" s="16">
        <f t="shared" si="1"/>
        <v>8484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>
        <v>1</v>
      </c>
      <c r="D10" s="16">
        <f t="shared" si="1"/>
        <v>972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>
        <v>1</v>
      </c>
      <c r="D11" s="16">
        <f t="shared" si="1"/>
        <v>1125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v>1</v>
      </c>
      <c r="D12" s="52">
        <f t="shared" si="1"/>
        <v>952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18</v>
      </c>
      <c r="D13" s="52">
        <f t="shared" si="1"/>
        <v>5526</v>
      </c>
      <c r="E13" s="9"/>
      <c r="F13" s="221" t="s">
        <v>36</v>
      </c>
      <c r="G13" s="222"/>
      <c r="H13" s="223">
        <f>D29</f>
        <v>269717.33333333331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20</v>
      </c>
      <c r="D14" s="34">
        <f t="shared" si="1"/>
        <v>220</v>
      </c>
      <c r="E14" s="9"/>
      <c r="F14" s="226" t="s">
        <v>39</v>
      </c>
      <c r="G14" s="227"/>
      <c r="H14" s="228">
        <f>D54</f>
        <v>46745.25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>
        <v>4</v>
      </c>
      <c r="D15" s="34">
        <f t="shared" si="1"/>
        <v>2480</v>
      </c>
      <c r="E15" s="9"/>
      <c r="F15" s="231" t="s">
        <v>40</v>
      </c>
      <c r="G15" s="222"/>
      <c r="H15" s="232">
        <f>H13-H14</f>
        <v>222972.08333333331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2034</f>
        <v>2034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35">
        <f>626</f>
        <v>626</v>
      </c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156</v>
      </c>
      <c r="C21" s="53">
        <f>2+6</f>
        <v>8</v>
      </c>
      <c r="D21" s="52">
        <f t="shared" si="1"/>
        <v>5200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140</v>
      </c>
      <c r="C22" s="53">
        <v>1</v>
      </c>
      <c r="D22" s="52">
        <f t="shared" si="1"/>
        <v>104.33333333333333</v>
      </c>
      <c r="E22" s="9"/>
      <c r="F22" s="86"/>
      <c r="G22" s="75"/>
      <c r="H22" s="257"/>
      <c r="I22" s="257"/>
      <c r="J22" s="257"/>
      <c r="L22" s="7">
        <f>626/6</f>
        <v>104.33333333333333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1"/>
      <c r="G23" s="66"/>
      <c r="H23" s="258"/>
      <c r="I23" s="259"/>
      <c r="J23" s="25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74"/>
      <c r="G24" s="66"/>
      <c r="H24" s="258"/>
      <c r="I24" s="259"/>
      <c r="J24" s="25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/>
      <c r="D26" s="52">
        <f t="shared" si="1"/>
        <v>0</v>
      </c>
      <c r="E26" s="9"/>
      <c r="F26" s="86"/>
      <c r="G26" s="75"/>
      <c r="H26" s="257"/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/>
      <c r="D27" s="48">
        <f t="shared" si="1"/>
        <v>0</v>
      </c>
      <c r="E27" s="9"/>
      <c r="F27" s="82"/>
      <c r="G27" s="141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/>
      <c r="D28" s="52">
        <f t="shared" si="1"/>
        <v>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269717.33333333331</v>
      </c>
      <c r="E29" s="9"/>
      <c r="F29" s="244" t="s">
        <v>56</v>
      </c>
      <c r="G29" s="245"/>
      <c r="H29" s="248">
        <f>H15-H16-H17-H18-H19-H20-H22-H23-H24+H26+H27+H28</f>
        <v>220312.08333333331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9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>
        <v>3</v>
      </c>
      <c r="D34" s="33">
        <f>C34*120</f>
        <v>360</v>
      </c>
      <c r="E34" s="9"/>
      <c r="F34" s="15">
        <v>1000</v>
      </c>
      <c r="G34" s="44">
        <v>60</v>
      </c>
      <c r="H34" s="269">
        <f t="shared" ref="H34:H39" si="2">F34*G34</f>
        <v>60000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32</v>
      </c>
      <c r="H35" s="269">
        <f t="shared" si="2"/>
        <v>16000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2</v>
      </c>
      <c r="D36" s="15">
        <f>C36*1.5</f>
        <v>3</v>
      </c>
      <c r="E36" s="9"/>
      <c r="F36" s="15">
        <v>200</v>
      </c>
      <c r="G36" s="41">
        <v>3</v>
      </c>
      <c r="H36" s="269">
        <f t="shared" si="2"/>
        <v>600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379</v>
      </c>
      <c r="D37" s="15">
        <f>C37*111</f>
        <v>42069</v>
      </c>
      <c r="E37" s="9"/>
      <c r="F37" s="15">
        <v>100</v>
      </c>
      <c r="G37" s="43">
        <v>35</v>
      </c>
      <c r="H37" s="269">
        <f t="shared" si="2"/>
        <v>3500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14</v>
      </c>
      <c r="D38" s="15">
        <f>C38*84</f>
        <v>1176</v>
      </c>
      <c r="E38" s="9"/>
      <c r="F38" s="33">
        <v>50</v>
      </c>
      <c r="G38" s="43">
        <v>18</v>
      </c>
      <c r="H38" s="269">
        <f t="shared" si="2"/>
        <v>900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>
        <v>2</v>
      </c>
      <c r="H39" s="269">
        <f t="shared" si="2"/>
        <v>40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9</v>
      </c>
      <c r="D40" s="15">
        <f>C40*111</f>
        <v>999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39</v>
      </c>
      <c r="D42" s="15">
        <f>C42*2.25</f>
        <v>87.75</v>
      </c>
      <c r="E42" s="9"/>
      <c r="F42" s="43" t="s">
        <v>80</v>
      </c>
      <c r="G42" s="269">
        <v>1680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41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>
        <v>5</v>
      </c>
      <c r="D44" s="15">
        <f>C44*120</f>
        <v>600</v>
      </c>
      <c r="E44" s="9"/>
      <c r="F44" s="41" t="s">
        <v>145</v>
      </c>
      <c r="G44" s="70" t="s">
        <v>174</v>
      </c>
      <c r="H44" s="257">
        <v>133121.5</v>
      </c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>
        <v>2</v>
      </c>
      <c r="D45" s="15">
        <f>C45*84</f>
        <v>168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31</v>
      </c>
      <c r="D46" s="15">
        <f>C46*1.5</f>
        <v>46.5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13</v>
      </c>
      <c r="D48" s="15">
        <f>C48*78</f>
        <v>1014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4</v>
      </c>
      <c r="D49" s="15">
        <f>C49*42</f>
        <v>168</v>
      </c>
      <c r="E49" s="9"/>
      <c r="F49" s="293" t="s">
        <v>87</v>
      </c>
      <c r="G49" s="248">
        <f>H34+H35+H36+H37+H38+H39+H40+H41+G42+H44+H45+H46</f>
        <v>215841.5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30</v>
      </c>
      <c r="D50" s="15">
        <f>C50*1.5</f>
        <v>45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137</v>
      </c>
      <c r="G51" s="297">
        <f>G49-H29</f>
        <v>-4470.5833333333139</v>
      </c>
      <c r="H51" s="298"/>
      <c r="I51" s="298"/>
      <c r="J51" s="29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00"/>
      <c r="H52" s="301"/>
      <c r="I52" s="301"/>
      <c r="J52" s="30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46745.25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EF3F-DA97-45FE-930C-FF0C8AC437F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38" t="s">
        <v>2</v>
      </c>
      <c r="Q1" s="13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45763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182</v>
      </c>
      <c r="D6" s="16">
        <f t="shared" ref="D6:D28" si="1">C6*L6</f>
        <v>134134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5</v>
      </c>
      <c r="D7" s="16">
        <f t="shared" si="1"/>
        <v>3625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18</v>
      </c>
      <c r="D9" s="16">
        <f t="shared" si="1"/>
        <v>12726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>
        <v>1</v>
      </c>
      <c r="D10" s="16">
        <f t="shared" si="1"/>
        <v>972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v>1</v>
      </c>
      <c r="D12" s="52">
        <f t="shared" si="1"/>
        <v>952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6</v>
      </c>
      <c r="D13" s="52">
        <f t="shared" si="1"/>
        <v>1842</v>
      </c>
      <c r="E13" s="9"/>
      <c r="F13" s="221" t="s">
        <v>36</v>
      </c>
      <c r="G13" s="222"/>
      <c r="H13" s="223">
        <f>D29</f>
        <v>156464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19</v>
      </c>
      <c r="D14" s="34">
        <f t="shared" si="1"/>
        <v>209</v>
      </c>
      <c r="E14" s="9"/>
      <c r="F14" s="226" t="s">
        <v>39</v>
      </c>
      <c r="G14" s="227"/>
      <c r="H14" s="228">
        <f>D54</f>
        <v>22734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133730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/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08"/>
      <c r="I20" s="208"/>
      <c r="J20" s="20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>
        <v>12</v>
      </c>
      <c r="D26" s="52">
        <f t="shared" si="1"/>
        <v>434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156464</v>
      </c>
      <c r="E29" s="9"/>
      <c r="F29" s="244" t="s">
        <v>56</v>
      </c>
      <c r="G29" s="245"/>
      <c r="H29" s="248">
        <f>H15-H16-H17-H18-H19-H20-H22-H23-H24+H26+H27</f>
        <v>133730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9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>
        <v>1</v>
      </c>
      <c r="D34" s="33">
        <f>C34*120</f>
        <v>120</v>
      </c>
      <c r="E34" s="9"/>
      <c r="F34" s="15">
        <v>1000</v>
      </c>
      <c r="G34" s="85">
        <v>81</v>
      </c>
      <c r="H34" s="269">
        <f>F34*G34</f>
        <v>81000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89</v>
      </c>
      <c r="H35" s="269">
        <f t="shared" ref="H35:H39" si="2">F35*G35</f>
        <v>44500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2</v>
      </c>
      <c r="H36" s="269">
        <f t="shared" si="2"/>
        <v>400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180</v>
      </c>
      <c r="D37" s="15">
        <f>C37*111</f>
        <v>19980</v>
      </c>
      <c r="E37" s="9"/>
      <c r="F37" s="15">
        <v>100</v>
      </c>
      <c r="G37" s="43">
        <v>33</v>
      </c>
      <c r="H37" s="269">
        <f t="shared" si="2"/>
        <v>3300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17</v>
      </c>
      <c r="D38" s="15">
        <f>C38*84</f>
        <v>1428</v>
      </c>
      <c r="E38" s="9"/>
      <c r="F38" s="33">
        <v>50</v>
      </c>
      <c r="G38" s="43">
        <v>10</v>
      </c>
      <c r="H38" s="269">
        <f t="shared" si="2"/>
        <v>500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>
        <v>1</v>
      </c>
      <c r="H39" s="269">
        <f t="shared" si="2"/>
        <v>20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2</v>
      </c>
      <c r="D40" s="15">
        <f>C40*111</f>
        <v>222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78</v>
      </c>
      <c r="D42" s="15">
        <f>C42*2.25</f>
        <v>175.5</v>
      </c>
      <c r="E42" s="9"/>
      <c r="F42" s="43" t="s">
        <v>80</v>
      </c>
      <c r="G42" s="269">
        <v>2637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41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1</v>
      </c>
      <c r="D44" s="15">
        <f>C44*120</f>
        <v>120</v>
      </c>
      <c r="E44" s="9"/>
      <c r="F44" s="41"/>
      <c r="G44" s="70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2</v>
      </c>
      <c r="D45" s="15">
        <f>C45*84</f>
        <v>168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13</v>
      </c>
      <c r="D46" s="15">
        <f>C46*1.5</f>
        <v>19.5</v>
      </c>
      <c r="E46" s="9"/>
      <c r="F46" s="41"/>
      <c r="G46" s="14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5</v>
      </c>
      <c r="D48" s="15">
        <f>C48*78</f>
        <v>390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2</v>
      </c>
      <c r="D49" s="15">
        <f>C49*42</f>
        <v>84</v>
      </c>
      <c r="E49" s="9"/>
      <c r="F49" s="293" t="s">
        <v>87</v>
      </c>
      <c r="G49" s="248">
        <f>H34+H35+H36+H37+H38+H39+H40+H41+G42+H44+H45+H46</f>
        <v>132357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12</v>
      </c>
      <c r="D50" s="15">
        <f>C50*1.5</f>
        <v>18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136</v>
      </c>
      <c r="G51" s="313">
        <f>G49-H29</f>
        <v>-1373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22734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B60FC-2606-4F99-8DCC-3C5338B3A54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38" t="s">
        <v>2</v>
      </c>
      <c r="Q1" s="138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45763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216</v>
      </c>
      <c r="D6" s="16">
        <f t="shared" ref="D6:D28" si="1">C6*L6</f>
        <v>159192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13</v>
      </c>
      <c r="D7" s="16">
        <f t="shared" si="1"/>
        <v>9425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>
        <v>1</v>
      </c>
      <c r="D8" s="16">
        <f t="shared" si="1"/>
        <v>1033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40</v>
      </c>
      <c r="D9" s="16">
        <f t="shared" si="1"/>
        <v>28280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/>
      <c r="D12" s="52">
        <f t="shared" si="1"/>
        <v>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8</v>
      </c>
      <c r="D13" s="52">
        <f t="shared" si="1"/>
        <v>2456</v>
      </c>
      <c r="E13" s="9"/>
      <c r="F13" s="221" t="s">
        <v>36</v>
      </c>
      <c r="G13" s="222"/>
      <c r="H13" s="223">
        <f>D29</f>
        <v>209164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>
        <v>13</v>
      </c>
      <c r="D14" s="34">
        <f t="shared" si="1"/>
        <v>143</v>
      </c>
      <c r="E14" s="9"/>
      <c r="F14" s="226" t="s">
        <v>39</v>
      </c>
      <c r="G14" s="227"/>
      <c r="H14" s="228">
        <f>D54</f>
        <v>31978.5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177185.5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456+372</f>
        <v>828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35">
        <v>626</v>
      </c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8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66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11</v>
      </c>
      <c r="D28" s="52">
        <f t="shared" si="1"/>
        <v>8635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209164</v>
      </c>
      <c r="E29" s="9"/>
      <c r="F29" s="244" t="s">
        <v>56</v>
      </c>
      <c r="G29" s="245"/>
      <c r="H29" s="248">
        <f>H15-H16-H17-H18-H19-H20-H22-H23-H24+H26+H27</f>
        <v>175731.5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39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133</v>
      </c>
      <c r="H34" s="269">
        <f>F34*G34</f>
        <v>133000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78</v>
      </c>
      <c r="H35" s="269">
        <f>F35*G35</f>
        <v>39000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15</v>
      </c>
      <c r="D36" s="15">
        <f>C36*1.5</f>
        <v>22.5</v>
      </c>
      <c r="E36" s="9"/>
      <c r="F36" s="15">
        <v>200</v>
      </c>
      <c r="G36" s="41">
        <v>5</v>
      </c>
      <c r="H36" s="269">
        <f t="shared" ref="H36:H39" si="2">F36*G36</f>
        <v>1000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265</v>
      </c>
      <c r="D37" s="15">
        <f>C37*111</f>
        <v>29415</v>
      </c>
      <c r="E37" s="9"/>
      <c r="F37" s="15">
        <v>100</v>
      </c>
      <c r="G37" s="43">
        <v>44</v>
      </c>
      <c r="H37" s="269">
        <f t="shared" si="2"/>
        <v>4400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8</v>
      </c>
      <c r="D38" s="15">
        <f>C38*84</f>
        <v>672</v>
      </c>
      <c r="E38" s="9"/>
      <c r="F38" s="33">
        <v>50</v>
      </c>
      <c r="G38" s="43">
        <v>7</v>
      </c>
      <c r="H38" s="269">
        <f t="shared" si="2"/>
        <v>350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>
        <v>2</v>
      </c>
      <c r="H39" s="269">
        <f t="shared" si="2"/>
        <v>40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8</v>
      </c>
      <c r="D40" s="15">
        <f>C40*111</f>
        <v>888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8</v>
      </c>
      <c r="D42" s="15">
        <f>C42*2.25</f>
        <v>18</v>
      </c>
      <c r="E42" s="9"/>
      <c r="F42" s="43" t="s">
        <v>80</v>
      </c>
      <c r="G42" s="269">
        <v>73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41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1</v>
      </c>
      <c r="D44" s="15">
        <f>C44*120</f>
        <v>120</v>
      </c>
      <c r="E44" s="9"/>
      <c r="F44" s="41"/>
      <c r="G44" s="87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87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7</v>
      </c>
      <c r="D46" s="15">
        <f>C46*1.5</f>
        <v>10.5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8</v>
      </c>
      <c r="D48" s="15">
        <f>C48*78</f>
        <v>624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/>
      <c r="D49" s="15">
        <f>C49*42</f>
        <v>0</v>
      </c>
      <c r="E49" s="9"/>
      <c r="F49" s="293" t="s">
        <v>87</v>
      </c>
      <c r="G49" s="248">
        <f>H34+H35+H36+H37+H38+H39+H40+H41+G42+H44+H45+H46</f>
        <v>177863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21</v>
      </c>
      <c r="D50" s="15">
        <f>C50*1.5</f>
        <v>31.5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141</v>
      </c>
      <c r="G51" s="326">
        <f>G49-H29</f>
        <v>2131.5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31978.5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72CCF-D93D-48F3-BE7E-E11588FD22FE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3082-CCFC-4375-882D-C1DD4B9398C3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42" t="s">
        <v>2</v>
      </c>
      <c r="Q1" s="14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45764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697</v>
      </c>
      <c r="D6" s="16">
        <f t="shared" ref="D6:D28" si="1">C6*L6</f>
        <v>513689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2</v>
      </c>
      <c r="D7" s="16">
        <f t="shared" si="1"/>
        <v>1450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29</v>
      </c>
      <c r="D9" s="16">
        <f t="shared" si="1"/>
        <v>20503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/>
      <c r="D12" s="52">
        <f t="shared" si="1"/>
        <v>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30</v>
      </c>
      <c r="D13" s="52">
        <f t="shared" si="1"/>
        <v>9210</v>
      </c>
      <c r="E13" s="9"/>
      <c r="F13" s="221" t="s">
        <v>36</v>
      </c>
      <c r="G13" s="222"/>
      <c r="H13" s="223">
        <f>D29</f>
        <v>545006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14</v>
      </c>
      <c r="D14" s="34">
        <f t="shared" si="1"/>
        <v>154</v>
      </c>
      <c r="E14" s="9"/>
      <c r="F14" s="226" t="s">
        <v>39</v>
      </c>
      <c r="G14" s="227"/>
      <c r="H14" s="228">
        <f>D54</f>
        <v>80392.5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464613.5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3042+2133</f>
        <v>5175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111</v>
      </c>
      <c r="C22" s="53"/>
      <c r="D22" s="52">
        <f t="shared" si="1"/>
        <v>0</v>
      </c>
      <c r="E22" s="9"/>
      <c r="F22" s="86"/>
      <c r="G22" s="75"/>
      <c r="H22" s="257"/>
      <c r="I22" s="257"/>
      <c r="J22" s="25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1"/>
      <c r="G23" s="66"/>
      <c r="H23" s="258"/>
      <c r="I23" s="259"/>
      <c r="J23" s="25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74"/>
      <c r="G24" s="66"/>
      <c r="H24" s="258"/>
      <c r="I24" s="259"/>
      <c r="J24" s="25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/>
      <c r="D26" s="52">
        <f t="shared" si="1"/>
        <v>0</v>
      </c>
      <c r="E26" s="9"/>
      <c r="F26" s="86"/>
      <c r="G26" s="75"/>
      <c r="H26" s="257"/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/>
      <c r="D27" s="48">
        <f t="shared" si="1"/>
        <v>0</v>
      </c>
      <c r="E27" s="9"/>
      <c r="F27" s="82"/>
      <c r="G27" s="145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/>
      <c r="D28" s="52">
        <f t="shared" si="1"/>
        <v>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545006</v>
      </c>
      <c r="E29" s="9"/>
      <c r="F29" s="244" t="s">
        <v>56</v>
      </c>
      <c r="G29" s="245"/>
      <c r="H29" s="248">
        <f>H15-H16-H17-H18-H19-H20-H22-H23-H24+H26+H27+H28</f>
        <v>459438.5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43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224</v>
      </c>
      <c r="H34" s="269">
        <f t="shared" ref="H34:H39" si="2">F34*G34</f>
        <v>224000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460</v>
      </c>
      <c r="H35" s="269">
        <f t="shared" si="2"/>
        <v>230000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1</v>
      </c>
      <c r="H36" s="269">
        <f t="shared" si="2"/>
        <v>200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704</v>
      </c>
      <c r="D37" s="15">
        <f>C37*111</f>
        <v>78144</v>
      </c>
      <c r="E37" s="9"/>
      <c r="F37" s="15">
        <v>100</v>
      </c>
      <c r="G37" s="43">
        <v>117</v>
      </c>
      <c r="H37" s="269">
        <f t="shared" si="2"/>
        <v>11700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6</v>
      </c>
      <c r="D38" s="15">
        <f>C38*84</f>
        <v>504</v>
      </c>
      <c r="E38" s="9"/>
      <c r="F38" s="33">
        <v>50</v>
      </c>
      <c r="G38" s="43">
        <v>22</v>
      </c>
      <c r="H38" s="269">
        <f t="shared" si="2"/>
        <v>1100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>
        <v>1</v>
      </c>
      <c r="H39" s="269">
        <f t="shared" si="2"/>
        <v>20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</v>
      </c>
      <c r="D40" s="15">
        <f>C40*111</f>
        <v>111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10</v>
      </c>
      <c r="D42" s="15">
        <f>C42*2.25</f>
        <v>22.5</v>
      </c>
      <c r="E42" s="9"/>
      <c r="F42" s="43" t="s">
        <v>80</v>
      </c>
      <c r="G42" s="269">
        <v>563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45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/>
      <c r="D44" s="15">
        <f>C44*120</f>
        <v>0</v>
      </c>
      <c r="E44" s="9"/>
      <c r="F44" s="41"/>
      <c r="G44" s="70"/>
      <c r="H44" s="257"/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/>
      <c r="D46" s="15">
        <f>C46*1.5</f>
        <v>0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2</v>
      </c>
      <c r="D48" s="15">
        <f>C48*78</f>
        <v>156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32</v>
      </c>
      <c r="D49" s="15">
        <f>C49*42</f>
        <v>1344</v>
      </c>
      <c r="E49" s="9"/>
      <c r="F49" s="293" t="s">
        <v>87</v>
      </c>
      <c r="G49" s="248">
        <f>H34+H35+H36+H37+H38+H39+H40+H41+G42+H44+H45+H46</f>
        <v>467583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12</v>
      </c>
      <c r="D50" s="15">
        <f>C50*1.5</f>
        <v>18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141</v>
      </c>
      <c r="G51" s="320">
        <f>G49-H29</f>
        <v>8144.5</v>
      </c>
      <c r="H51" s="321"/>
      <c r="I51" s="321"/>
      <c r="J51" s="32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3"/>
      <c r="H52" s="324"/>
      <c r="I52" s="324"/>
      <c r="J52" s="32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80392.5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22B49-D37E-4AAB-8A63-F5CB2A9DABB8}">
  <dimension ref="A1:R59"/>
  <sheetViews>
    <sheetView topLeftCell="A16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45749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128</v>
      </c>
      <c r="D6" s="16">
        <f t="shared" ref="D6:D28" si="1">C6*L6</f>
        <v>94336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1</v>
      </c>
      <c r="D7" s="16">
        <f t="shared" si="1"/>
        <v>725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37</v>
      </c>
      <c r="D9" s="16">
        <f t="shared" si="1"/>
        <v>26159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>
        <v>1</v>
      </c>
      <c r="D10" s="16">
        <f t="shared" si="1"/>
        <v>972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v>2</v>
      </c>
      <c r="D12" s="52">
        <f t="shared" si="1"/>
        <v>1904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4</v>
      </c>
      <c r="D13" s="52">
        <f t="shared" si="1"/>
        <v>1228</v>
      </c>
      <c r="E13" s="9"/>
      <c r="F13" s="221" t="s">
        <v>36</v>
      </c>
      <c r="G13" s="222"/>
      <c r="H13" s="223">
        <f>D29</f>
        <v>132166.33333333331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17</v>
      </c>
      <c r="D14" s="34">
        <f t="shared" si="1"/>
        <v>170</v>
      </c>
      <c r="E14" s="9"/>
      <c r="F14" s="226" t="s">
        <v>39</v>
      </c>
      <c r="G14" s="227"/>
      <c r="H14" s="228">
        <f>D54</f>
        <v>21090.75</v>
      </c>
      <c r="I14" s="229"/>
      <c r="J14" s="23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111075.58333333331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/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139</v>
      </c>
      <c r="C21" s="53">
        <v>6</v>
      </c>
      <c r="D21" s="52">
        <f t="shared" si="1"/>
        <v>3900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111</v>
      </c>
      <c r="C22" s="53"/>
      <c r="D22" s="52">
        <f t="shared" si="1"/>
        <v>0</v>
      </c>
      <c r="E22" s="9"/>
      <c r="F22" s="86"/>
      <c r="G22" s="75"/>
      <c r="H22" s="257"/>
      <c r="I22" s="257"/>
      <c r="J22" s="25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1"/>
      <c r="G23" s="66"/>
      <c r="H23" s="258"/>
      <c r="I23" s="259"/>
      <c r="J23" s="25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140</v>
      </c>
      <c r="C24" s="53">
        <v>4</v>
      </c>
      <c r="D24" s="52">
        <f t="shared" si="1"/>
        <v>417.33333333333331</v>
      </c>
      <c r="E24" s="9"/>
      <c r="F24" s="74"/>
      <c r="G24" s="66"/>
      <c r="H24" s="258"/>
      <c r="I24" s="259"/>
      <c r="J24" s="259"/>
      <c r="L24" s="51">
        <f>626/6</f>
        <v>104.33333333333333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/>
      <c r="D26" s="52">
        <f t="shared" si="1"/>
        <v>0</v>
      </c>
      <c r="E26" s="9"/>
      <c r="F26" s="86"/>
      <c r="G26" s="75"/>
      <c r="H26" s="257"/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/>
      <c r="D27" s="48">
        <f t="shared" si="1"/>
        <v>0</v>
      </c>
      <c r="E27" s="9"/>
      <c r="F27" s="82"/>
      <c r="G27" s="99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3</v>
      </c>
      <c r="D28" s="52">
        <f t="shared" si="1"/>
        <v>2355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132166.33333333331</v>
      </c>
      <c r="E29" s="9"/>
      <c r="F29" s="244" t="s">
        <v>56</v>
      </c>
      <c r="G29" s="245"/>
      <c r="H29" s="248">
        <f>H15-H16-H17-H18-H19-H20-H22-H23-H24+H26+H27+H28</f>
        <v>111075.58333333331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02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>
        <v>1</v>
      </c>
      <c r="D34" s="33">
        <f>C34*120</f>
        <v>120</v>
      </c>
      <c r="E34" s="9"/>
      <c r="F34" s="15">
        <v>1000</v>
      </c>
      <c r="G34" s="44">
        <v>71</v>
      </c>
      <c r="H34" s="269">
        <f t="shared" ref="H34:H39" si="2">F34*G34</f>
        <v>71000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57</v>
      </c>
      <c r="H35" s="269">
        <f t="shared" si="2"/>
        <v>28500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6</v>
      </c>
      <c r="H36" s="269">
        <f t="shared" si="2"/>
        <v>1200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165</v>
      </c>
      <c r="D37" s="15">
        <f>C37*111</f>
        <v>18315</v>
      </c>
      <c r="E37" s="9"/>
      <c r="F37" s="15">
        <v>100</v>
      </c>
      <c r="G37" s="43">
        <v>80</v>
      </c>
      <c r="H37" s="269">
        <f t="shared" si="2"/>
        <v>8000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2</v>
      </c>
      <c r="D38" s="15">
        <f>C38*84</f>
        <v>168</v>
      </c>
      <c r="E38" s="9"/>
      <c r="F38" s="33">
        <v>50</v>
      </c>
      <c r="G38" s="43">
        <v>66</v>
      </c>
      <c r="H38" s="269">
        <f t="shared" si="2"/>
        <v>3300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5</v>
      </c>
      <c r="D39" s="34">
        <f>C39*4.5</f>
        <v>22.5</v>
      </c>
      <c r="E39" s="9"/>
      <c r="F39" s="15">
        <v>20</v>
      </c>
      <c r="G39" s="41">
        <v>4</v>
      </c>
      <c r="H39" s="269">
        <f t="shared" si="2"/>
        <v>80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</v>
      </c>
      <c r="D40" s="15">
        <f>C40*111</f>
        <v>111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9</v>
      </c>
      <c r="D42" s="15">
        <f>C42*2.25</f>
        <v>20.25</v>
      </c>
      <c r="E42" s="9"/>
      <c r="F42" s="43" t="s">
        <v>80</v>
      </c>
      <c r="G42" s="269">
        <v>1811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99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>
        <v>1</v>
      </c>
      <c r="D44" s="15">
        <f>C44*120</f>
        <v>120</v>
      </c>
      <c r="E44" s="9"/>
      <c r="F44" s="41"/>
      <c r="G44" s="70"/>
      <c r="H44" s="257"/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5</v>
      </c>
      <c r="D46" s="15">
        <f>C46*1.5</f>
        <v>7.5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26</v>
      </c>
      <c r="D48" s="15">
        <f>C48*78</f>
        <v>2028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/>
      <c r="D49" s="15">
        <f>C49*42</f>
        <v>0</v>
      </c>
      <c r="E49" s="9"/>
      <c r="F49" s="293" t="s">
        <v>87</v>
      </c>
      <c r="G49" s="248">
        <f>H34+H35+H36+H37+H38+H39+H40+H41+G42+H44+H45+H46</f>
        <v>113891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7</v>
      </c>
      <c r="D50" s="15">
        <f>C50*1.5</f>
        <v>10.5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141</v>
      </c>
      <c r="G51" s="320">
        <f>G49-H29</f>
        <v>2815.4166666666861</v>
      </c>
      <c r="H51" s="321"/>
      <c r="I51" s="321"/>
      <c r="J51" s="32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3"/>
      <c r="H52" s="324"/>
      <c r="I52" s="324"/>
      <c r="J52" s="32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21090.75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9461-A99E-41EA-AE9E-BDAD236CA0DE}">
  <dimension ref="A1:R59"/>
  <sheetViews>
    <sheetView zoomScaleNormal="100" zoomScaleSheetLayoutView="85" workbookViewId="0">
      <selection activeCell="H20" sqref="H20:J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42" t="s">
        <v>2</v>
      </c>
      <c r="Q1" s="14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45764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130</v>
      </c>
      <c r="D6" s="16">
        <f t="shared" ref="D6:D28" si="1">C6*L6</f>
        <v>95810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5</v>
      </c>
      <c r="D7" s="16">
        <f t="shared" si="1"/>
        <v>3625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33</v>
      </c>
      <c r="D9" s="16">
        <f t="shared" si="1"/>
        <v>23331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>
        <v>1</v>
      </c>
      <c r="D10" s="16">
        <f t="shared" si="1"/>
        <v>972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>
        <v>1</v>
      </c>
      <c r="D11" s="16">
        <f t="shared" si="1"/>
        <v>1125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f>2+1</f>
        <v>3</v>
      </c>
      <c r="D12" s="52">
        <f t="shared" si="1"/>
        <v>2856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7</v>
      </c>
      <c r="D13" s="52">
        <f t="shared" si="1"/>
        <v>2149</v>
      </c>
      <c r="E13" s="9"/>
      <c r="F13" s="221" t="s">
        <v>36</v>
      </c>
      <c r="G13" s="222"/>
      <c r="H13" s="223">
        <f>D29</f>
        <v>131710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2</v>
      </c>
      <c r="D14" s="34">
        <f t="shared" si="1"/>
        <v>22</v>
      </c>
      <c r="E14" s="9"/>
      <c r="F14" s="226" t="s">
        <v>39</v>
      </c>
      <c r="G14" s="227"/>
      <c r="H14" s="228">
        <f>D54</f>
        <v>19361.25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112348.75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/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35">
        <f>674+674+1005+832</f>
        <v>3185</v>
      </c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113</v>
      </c>
      <c r="C27" s="53">
        <v>12</v>
      </c>
      <c r="D27" s="48">
        <f t="shared" si="1"/>
        <v>250</v>
      </c>
      <c r="E27" s="9"/>
      <c r="F27" s="68"/>
      <c r="G27" s="68"/>
      <c r="H27" s="309"/>
      <c r="I27" s="310"/>
      <c r="J27" s="311"/>
      <c r="L27" s="7">
        <f>500/24</f>
        <v>20.833333333333332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131710</v>
      </c>
      <c r="E29" s="9"/>
      <c r="F29" s="244" t="s">
        <v>56</v>
      </c>
      <c r="G29" s="245"/>
      <c r="H29" s="248">
        <f>H15-H16-H17-H18-H19-H20-H22-H23-H24+H26+H27</f>
        <v>109163.75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43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87</v>
      </c>
      <c r="H34" s="269">
        <f>F34*G34</f>
        <v>87000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44</v>
      </c>
      <c r="H35" s="269">
        <f t="shared" ref="H35:H39" si="2">F35*G35</f>
        <v>22000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2</v>
      </c>
      <c r="H36" s="269">
        <f t="shared" si="2"/>
        <v>400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161</v>
      </c>
      <c r="D37" s="15">
        <f>C37*111</f>
        <v>17871</v>
      </c>
      <c r="E37" s="9"/>
      <c r="F37" s="15">
        <v>100</v>
      </c>
      <c r="G37" s="43">
        <v>12</v>
      </c>
      <c r="H37" s="269">
        <f t="shared" si="2"/>
        <v>1200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2</v>
      </c>
      <c r="D38" s="15">
        <f>C38*84</f>
        <v>168</v>
      </c>
      <c r="E38" s="9"/>
      <c r="F38" s="33">
        <v>50</v>
      </c>
      <c r="G38" s="43">
        <v>9</v>
      </c>
      <c r="H38" s="269">
        <f t="shared" si="2"/>
        <v>450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>
        <v>3</v>
      </c>
      <c r="H39" s="269">
        <f t="shared" si="2"/>
        <v>60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2</v>
      </c>
      <c r="D40" s="15">
        <f>C40*111</f>
        <v>222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5</v>
      </c>
      <c r="D42" s="15">
        <f>C42*2.25</f>
        <v>11.25</v>
      </c>
      <c r="E42" s="9"/>
      <c r="F42" s="43" t="s">
        <v>80</v>
      </c>
      <c r="G42" s="269">
        <v>20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45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1</v>
      </c>
      <c r="D44" s="15">
        <f>C44*120</f>
        <v>120</v>
      </c>
      <c r="E44" s="9"/>
      <c r="F44" s="41"/>
      <c r="G44" s="70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4</v>
      </c>
      <c r="D45" s="15">
        <f>C45*84</f>
        <v>336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8</v>
      </c>
      <c r="D46" s="15">
        <f>C46*1.5</f>
        <v>12</v>
      </c>
      <c r="E46" s="9"/>
      <c r="F46" s="41"/>
      <c r="G46" s="144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7</v>
      </c>
      <c r="D48" s="15">
        <f>C48*78</f>
        <v>546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</v>
      </c>
      <c r="D49" s="15">
        <f>C49*42</f>
        <v>42</v>
      </c>
      <c r="E49" s="9"/>
      <c r="F49" s="293" t="s">
        <v>87</v>
      </c>
      <c r="G49" s="248">
        <f>H34+H35+H36+H37+H38+H39+H40+H41+G42+H44+H45+H46</f>
        <v>111130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13</v>
      </c>
      <c r="D50" s="15">
        <f>C50*1.5</f>
        <v>19.5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149</v>
      </c>
      <c r="G51" s="326">
        <f>G49-H29</f>
        <v>1966.25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19361.25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557B-1040-4028-9905-F5262F1865C6}">
  <dimension ref="A1:S59"/>
  <sheetViews>
    <sheetView topLeftCell="A10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42" t="s">
        <v>2</v>
      </c>
      <c r="Q1" s="14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45764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592</v>
      </c>
      <c r="D6" s="16">
        <f t="shared" ref="D6:D28" si="1">C6*L6</f>
        <v>436304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11</v>
      </c>
      <c r="D7" s="16">
        <f t="shared" si="1"/>
        <v>7975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146</v>
      </c>
      <c r="D9" s="16">
        <f t="shared" si="1"/>
        <v>103222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>
        <v>2</v>
      </c>
      <c r="D10" s="16">
        <f t="shared" si="1"/>
        <v>1944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>
        <f>2+1</f>
        <v>3</v>
      </c>
      <c r="D12" s="52">
        <f t="shared" si="1"/>
        <v>2856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29</v>
      </c>
      <c r="D13" s="52">
        <f t="shared" si="1"/>
        <v>8903</v>
      </c>
      <c r="E13" s="9"/>
      <c r="F13" s="221" t="s">
        <v>36</v>
      </c>
      <c r="G13" s="222"/>
      <c r="H13" s="223">
        <f>D29</f>
        <v>571854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>
        <v>4</v>
      </c>
      <c r="D14" s="34">
        <f t="shared" si="1"/>
        <v>44</v>
      </c>
      <c r="E14" s="9"/>
      <c r="F14" s="226" t="s">
        <v>39</v>
      </c>
      <c r="G14" s="227"/>
      <c r="H14" s="228">
        <f>D54</f>
        <v>98641.5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>
        <v>2</v>
      </c>
      <c r="D15" s="34">
        <f t="shared" si="1"/>
        <v>1240</v>
      </c>
      <c r="E15" s="9"/>
      <c r="F15" s="231" t="s">
        <v>40</v>
      </c>
      <c r="G15" s="222"/>
      <c r="H15" s="232">
        <f>H13-H14</f>
        <v>473212.5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1296+510+1884+684</f>
        <v>4374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>
        <v>1</v>
      </c>
      <c r="D19" s="52">
        <f t="shared" si="1"/>
        <v>1102</v>
      </c>
      <c r="E19" s="9"/>
      <c r="F19" s="63"/>
      <c r="G19" s="78" t="s">
        <v>51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8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157</v>
      </c>
      <c r="C23" s="53">
        <v>1</v>
      </c>
      <c r="D23" s="52">
        <f t="shared" si="1"/>
        <v>1175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175</v>
      </c>
      <c r="C25" s="53">
        <v>1</v>
      </c>
      <c r="D25" s="52">
        <f t="shared" si="1"/>
        <v>1582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66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>
        <v>1</v>
      </c>
      <c r="D27" s="48">
        <f t="shared" si="1"/>
        <v>1582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5</v>
      </c>
      <c r="D28" s="52">
        <f t="shared" si="1"/>
        <v>3925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571854</v>
      </c>
      <c r="E29" s="9"/>
      <c r="F29" s="244" t="s">
        <v>56</v>
      </c>
      <c r="G29" s="245"/>
      <c r="H29" s="248">
        <f>H15-H16-H17-H18-H19-H20-H22-H23-H24+H26+H27</f>
        <v>468838.5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43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136</v>
      </c>
      <c r="H34" s="269">
        <f>F34*G34</f>
        <v>136000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18</v>
      </c>
      <c r="H35" s="269">
        <f>F35*G35</f>
        <v>9000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69">
        <f t="shared" ref="H36:H39" si="2">F36*G36</f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843</v>
      </c>
      <c r="D37" s="15">
        <f>C37*111</f>
        <v>93573</v>
      </c>
      <c r="E37" s="9"/>
      <c r="F37" s="15">
        <v>100</v>
      </c>
      <c r="G37" s="43">
        <v>9</v>
      </c>
      <c r="H37" s="269">
        <f t="shared" si="2"/>
        <v>900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/>
      <c r="D38" s="15">
        <f>C38*84</f>
        <v>0</v>
      </c>
      <c r="E38" s="9"/>
      <c r="F38" s="33">
        <v>50</v>
      </c>
      <c r="G38" s="43">
        <v>5</v>
      </c>
      <c r="H38" s="269">
        <f t="shared" si="2"/>
        <v>250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9</v>
      </c>
      <c r="D39" s="34">
        <f>C39*4.5</f>
        <v>40.5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18</v>
      </c>
      <c r="D40" s="15">
        <f>C40*111</f>
        <v>1998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2</v>
      </c>
      <c r="D41" s="15">
        <f>C41*84</f>
        <v>168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6</v>
      </c>
      <c r="D42" s="15">
        <f>C42*2.25</f>
        <v>13.5</v>
      </c>
      <c r="E42" s="9"/>
      <c r="F42" s="43" t="s">
        <v>80</v>
      </c>
      <c r="G42" s="269">
        <v>20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45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5</v>
      </c>
      <c r="D44" s="15">
        <f>C44*120</f>
        <v>600</v>
      </c>
      <c r="E44" s="9"/>
      <c r="F44" s="41" t="s">
        <v>152</v>
      </c>
      <c r="G44" s="87" t="s">
        <v>176</v>
      </c>
      <c r="H44" s="257">
        <v>188828</v>
      </c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 t="s">
        <v>172</v>
      </c>
      <c r="G45" s="87" t="s">
        <v>177</v>
      </c>
      <c r="H45" s="257">
        <v>133887</v>
      </c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/>
      <c r="D46" s="15">
        <f>C46*1.5</f>
        <v>0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28</v>
      </c>
      <c r="D48" s="15">
        <f>C48*78</f>
        <v>2184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</v>
      </c>
      <c r="D49" s="15">
        <f>C49*42</f>
        <v>42</v>
      </c>
      <c r="E49" s="9"/>
      <c r="F49" s="293" t="s">
        <v>87</v>
      </c>
      <c r="G49" s="248">
        <f>H34+H35+H36+H37+H38+H39+H40+H41+G42+H44+H45+H46</f>
        <v>468885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15</v>
      </c>
      <c r="D50" s="15">
        <f>C50*1.5</f>
        <v>22.5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141</v>
      </c>
      <c r="G51" s="326">
        <f>G49-H29</f>
        <v>46.5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98641.5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94B0-D8F5-47D5-BC05-8912BDDC1B88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1A544-DE2E-4C78-976C-AEFCCD45830D}">
  <dimension ref="A1:R59"/>
  <sheetViews>
    <sheetView topLeftCell="A22" zoomScaleNormal="100" zoomScaleSheetLayoutView="85" workbookViewId="0">
      <selection activeCell="G23" sqref="G23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48" t="s">
        <v>2</v>
      </c>
      <c r="Q1" s="14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45768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584</v>
      </c>
      <c r="D6" s="16">
        <f t="shared" ref="D6:D28" si="1">C6*L6</f>
        <v>430408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16</v>
      </c>
      <c r="D7" s="16">
        <f t="shared" si="1"/>
        <v>11600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90</v>
      </c>
      <c r="D9" s="16">
        <f t="shared" si="1"/>
        <v>63630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>
        <v>3</v>
      </c>
      <c r="D10" s="16">
        <f t="shared" si="1"/>
        <v>2916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v>2</v>
      </c>
      <c r="D12" s="52">
        <f t="shared" si="1"/>
        <v>1904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30</v>
      </c>
      <c r="D13" s="52">
        <f t="shared" si="1"/>
        <v>9210</v>
      </c>
      <c r="E13" s="9"/>
      <c r="F13" s="221" t="s">
        <v>36</v>
      </c>
      <c r="G13" s="222"/>
      <c r="H13" s="223">
        <f>D29</f>
        <v>529521.5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14</v>
      </c>
      <c r="D14" s="34">
        <f t="shared" si="1"/>
        <v>154</v>
      </c>
      <c r="E14" s="9"/>
      <c r="F14" s="226" t="s">
        <v>39</v>
      </c>
      <c r="G14" s="227"/>
      <c r="H14" s="228">
        <f>D54</f>
        <v>93549.75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435971.75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1872+3312</f>
        <v>5184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156</v>
      </c>
      <c r="C21" s="53">
        <f>3+2</f>
        <v>5</v>
      </c>
      <c r="D21" s="52">
        <f t="shared" si="1"/>
        <v>3250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111</v>
      </c>
      <c r="C22" s="53"/>
      <c r="D22" s="52">
        <f t="shared" si="1"/>
        <v>0</v>
      </c>
      <c r="E22" s="9"/>
      <c r="F22" s="88" t="s">
        <v>158</v>
      </c>
      <c r="G22" s="84">
        <v>1416</v>
      </c>
      <c r="H22" s="304">
        <v>124270.5</v>
      </c>
      <c r="I22" s="304"/>
      <c r="J22" s="304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>
        <v>12</v>
      </c>
      <c r="D23" s="52">
        <f t="shared" si="1"/>
        <v>520.5</v>
      </c>
      <c r="E23" s="9"/>
      <c r="F23" s="81"/>
      <c r="G23" s="66"/>
      <c r="H23" s="258"/>
      <c r="I23" s="259"/>
      <c r="J23" s="25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74"/>
      <c r="G24" s="66"/>
      <c r="H24" s="258"/>
      <c r="I24" s="259"/>
      <c r="J24" s="25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/>
      <c r="D26" s="52">
        <f t="shared" si="1"/>
        <v>0</v>
      </c>
      <c r="E26" s="9"/>
      <c r="F26" s="86"/>
      <c r="G26" s="75"/>
      <c r="H26" s="257"/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>
        <v>12</v>
      </c>
      <c r="D27" s="48">
        <f t="shared" si="1"/>
        <v>434</v>
      </c>
      <c r="E27" s="9"/>
      <c r="F27" s="82"/>
      <c r="G27" s="146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7</v>
      </c>
      <c r="D28" s="52">
        <f t="shared" si="1"/>
        <v>5495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529521.5</v>
      </c>
      <c r="E29" s="9"/>
      <c r="F29" s="244" t="s">
        <v>56</v>
      </c>
      <c r="G29" s="245"/>
      <c r="H29" s="248">
        <f>H15-H16-H17-H18-H19-H20-H22-H23-H24+H26+H27+H28</f>
        <v>306517.25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49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>
        <v>5</v>
      </c>
      <c r="D34" s="33">
        <f>C34*120</f>
        <v>600</v>
      </c>
      <c r="E34" s="9"/>
      <c r="F34" s="15">
        <v>1000</v>
      </c>
      <c r="G34" s="44">
        <v>90</v>
      </c>
      <c r="H34" s="269">
        <f t="shared" ref="H34:H39" si="2">F34*G34</f>
        <v>90000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>
        <v>2</v>
      </c>
      <c r="D35" s="33">
        <f>C35*84</f>
        <v>168</v>
      </c>
      <c r="E35" s="9"/>
      <c r="F35" s="65">
        <v>500</v>
      </c>
      <c r="G35" s="45">
        <v>15</v>
      </c>
      <c r="H35" s="269">
        <f t="shared" si="2"/>
        <v>7500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21</v>
      </c>
      <c r="D36" s="15">
        <f>C36*1.5</f>
        <v>31.5</v>
      </c>
      <c r="E36" s="9"/>
      <c r="F36" s="15">
        <v>200</v>
      </c>
      <c r="G36" s="41"/>
      <c r="H36" s="269">
        <f t="shared" si="2"/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775</v>
      </c>
      <c r="D37" s="15">
        <f>C37*111</f>
        <v>86025</v>
      </c>
      <c r="E37" s="9"/>
      <c r="F37" s="15">
        <v>100</v>
      </c>
      <c r="G37" s="43">
        <v>12</v>
      </c>
      <c r="H37" s="269">
        <f t="shared" si="2"/>
        <v>1200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11</v>
      </c>
      <c r="D38" s="15">
        <f>C38*84</f>
        <v>924</v>
      </c>
      <c r="E38" s="9"/>
      <c r="F38" s="33">
        <v>50</v>
      </c>
      <c r="G38" s="43">
        <v>1</v>
      </c>
      <c r="H38" s="269">
        <f t="shared" si="2"/>
        <v>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8</v>
      </c>
      <c r="D39" s="34">
        <f>C39*4.5</f>
        <v>36</v>
      </c>
      <c r="E39" s="9"/>
      <c r="F39" s="15">
        <v>20</v>
      </c>
      <c r="G39" s="41">
        <v>1</v>
      </c>
      <c r="H39" s="269">
        <f t="shared" si="2"/>
        <v>20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19</v>
      </c>
      <c r="D40" s="15">
        <f>C40*111</f>
        <v>2109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2</v>
      </c>
      <c r="D41" s="15">
        <f>C41*84</f>
        <v>168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27</v>
      </c>
      <c r="D42" s="15">
        <f>C42*2.25</f>
        <v>60.75</v>
      </c>
      <c r="E42" s="9"/>
      <c r="F42" s="43" t="s">
        <v>80</v>
      </c>
      <c r="G42" s="269">
        <v>357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46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>
        <v>5</v>
      </c>
      <c r="D44" s="15">
        <f>C44*120</f>
        <v>600</v>
      </c>
      <c r="E44" s="9"/>
      <c r="F44" s="41" t="s">
        <v>145</v>
      </c>
      <c r="G44" s="70" t="s">
        <v>178</v>
      </c>
      <c r="H44" s="257">
        <v>208056</v>
      </c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29</v>
      </c>
      <c r="D46" s="15">
        <f>C46*1.5</f>
        <v>43.5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16</v>
      </c>
      <c r="D48" s="15">
        <f>C48*78</f>
        <v>1248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33</v>
      </c>
      <c r="D49" s="15">
        <f>C49*42</f>
        <v>1386</v>
      </c>
      <c r="E49" s="9"/>
      <c r="F49" s="293" t="s">
        <v>87</v>
      </c>
      <c r="G49" s="248">
        <f>H34+H35+H36+H37+H38+H39+H40+H41+G42+H44+H45+H46</f>
        <v>307183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44</v>
      </c>
      <c r="D50" s="15">
        <f>C50*1.5</f>
        <v>66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141</v>
      </c>
      <c r="G51" s="320">
        <f>G49-H29</f>
        <v>665.75</v>
      </c>
      <c r="H51" s="321"/>
      <c r="I51" s="321"/>
      <c r="J51" s="32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3"/>
      <c r="H52" s="324"/>
      <c r="I52" s="324"/>
      <c r="J52" s="32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93549.75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6268C-8C5E-4DCD-99F8-ED77D6ABABB5}">
  <dimension ref="A1:R59"/>
  <sheetViews>
    <sheetView zoomScaleNormal="100" zoomScaleSheetLayoutView="85" workbookViewId="0">
      <selection activeCell="G21" sqref="G21:J2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42" t="s">
        <v>2</v>
      </c>
      <c r="Q1" s="14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45768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744</v>
      </c>
      <c r="D6" s="16">
        <f t="shared" ref="D6:D28" si="1">C6*L6</f>
        <v>548328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1</v>
      </c>
      <c r="D7" s="16">
        <f t="shared" si="1"/>
        <v>725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>
        <v>1</v>
      </c>
      <c r="D8" s="16">
        <f t="shared" si="1"/>
        <v>1033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80</v>
      </c>
      <c r="D9" s="16">
        <f t="shared" si="1"/>
        <v>56560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>
        <v>25</v>
      </c>
      <c r="D10" s="16">
        <f t="shared" si="1"/>
        <v>24300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>
        <v>20</v>
      </c>
      <c r="D11" s="16">
        <f t="shared" si="1"/>
        <v>22500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v>5</v>
      </c>
      <c r="D12" s="52">
        <f t="shared" si="1"/>
        <v>4760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31</v>
      </c>
      <c r="D13" s="52">
        <f t="shared" si="1"/>
        <v>9517</v>
      </c>
      <c r="E13" s="9"/>
      <c r="F13" s="221" t="s">
        <v>36</v>
      </c>
      <c r="G13" s="222"/>
      <c r="H13" s="223">
        <f>D29</f>
        <v>667778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5</v>
      </c>
      <c r="D14" s="34">
        <f t="shared" si="1"/>
        <v>55</v>
      </c>
      <c r="E14" s="9"/>
      <c r="F14" s="226" t="s">
        <v>39</v>
      </c>
      <c r="G14" s="227"/>
      <c r="H14" s="228">
        <f>D54</f>
        <v>126678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541100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2826+1872+3402</f>
        <v>8100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08"/>
      <c r="I20" s="208"/>
      <c r="J20" s="20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 t="s">
        <v>179</v>
      </c>
      <c r="G22" s="84">
        <v>1147</v>
      </c>
      <c r="H22" s="304">
        <v>224375</v>
      </c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/>
      <c r="D28" s="52">
        <f t="shared" si="1"/>
        <v>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667778</v>
      </c>
      <c r="E29" s="9"/>
      <c r="F29" s="244" t="s">
        <v>56</v>
      </c>
      <c r="G29" s="245"/>
      <c r="H29" s="248">
        <f>H15-H16-H17-H18-H19-H20-H22-H23-H24+H26+H27</f>
        <v>308625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43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>
        <v>10</v>
      </c>
      <c r="D34" s="33">
        <f>C34*120</f>
        <v>1200</v>
      </c>
      <c r="E34" s="9"/>
      <c r="F34" s="15">
        <v>1000</v>
      </c>
      <c r="G34" s="85">
        <v>117</v>
      </c>
      <c r="H34" s="269">
        <f>F34*G34</f>
        <v>117000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378</v>
      </c>
      <c r="H35" s="269">
        <f t="shared" ref="H35:H39" si="2">F35*G35</f>
        <v>189000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41</v>
      </c>
      <c r="D36" s="15">
        <f>C36*1.5</f>
        <v>61.5</v>
      </c>
      <c r="E36" s="9"/>
      <c r="F36" s="15">
        <v>200</v>
      </c>
      <c r="G36" s="41"/>
      <c r="H36" s="269">
        <f t="shared" si="2"/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1076</v>
      </c>
      <c r="D37" s="15">
        <f>C37*111</f>
        <v>119436</v>
      </c>
      <c r="E37" s="9"/>
      <c r="F37" s="15">
        <v>100</v>
      </c>
      <c r="G37" s="43">
        <v>7</v>
      </c>
      <c r="H37" s="269">
        <f t="shared" si="2"/>
        <v>700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1</v>
      </c>
      <c r="D38" s="15">
        <f>C38*84</f>
        <v>84</v>
      </c>
      <c r="E38" s="9"/>
      <c r="F38" s="33">
        <v>50</v>
      </c>
      <c r="G38" s="43">
        <v>12</v>
      </c>
      <c r="H38" s="269">
        <f t="shared" si="2"/>
        <v>600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15</v>
      </c>
      <c r="D40" s="15">
        <f>C40*111</f>
        <v>1665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20</v>
      </c>
      <c r="D42" s="15">
        <f>C42*2.25</f>
        <v>45</v>
      </c>
      <c r="E42" s="9"/>
      <c r="F42" s="43" t="s">
        <v>80</v>
      </c>
      <c r="G42" s="269">
        <v>107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45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12</v>
      </c>
      <c r="D44" s="15">
        <f>C44*120</f>
        <v>1440</v>
      </c>
      <c r="E44" s="9"/>
      <c r="F44" s="41"/>
      <c r="G44" s="70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9</v>
      </c>
      <c r="D46" s="15">
        <f>C46*1.5</f>
        <v>13.5</v>
      </c>
      <c r="E46" s="9"/>
      <c r="F46" s="41"/>
      <c r="G46" s="144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18</v>
      </c>
      <c r="D48" s="15">
        <f>C48*78</f>
        <v>1404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24</v>
      </c>
      <c r="D49" s="15">
        <f>C49*42</f>
        <v>1008</v>
      </c>
      <c r="E49" s="9"/>
      <c r="F49" s="293" t="s">
        <v>87</v>
      </c>
      <c r="G49" s="248">
        <f>H34+H35+H36+H37+H38+H39+H40+H41+G42+H44+H45+H46</f>
        <v>307407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40</v>
      </c>
      <c r="D50" s="15">
        <f>C50*1.5</f>
        <v>60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136</v>
      </c>
      <c r="G51" s="313">
        <f>G49-H29</f>
        <v>-1218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126678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93F07-B8DF-4092-802E-EF125B136D1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42" t="s">
        <v>2</v>
      </c>
      <c r="Q1" s="14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45768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621</v>
      </c>
      <c r="D6" s="16">
        <f t="shared" ref="D6:D28" si="1">C6*L6</f>
        <v>457677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22</v>
      </c>
      <c r="D7" s="16">
        <f t="shared" si="1"/>
        <v>15950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215</v>
      </c>
      <c r="D9" s="16">
        <f t="shared" si="1"/>
        <v>152005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>
        <f>1+2</f>
        <v>3</v>
      </c>
      <c r="D12" s="52">
        <f t="shared" si="1"/>
        <v>2856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34</v>
      </c>
      <c r="D13" s="52">
        <f t="shared" si="1"/>
        <v>10438</v>
      </c>
      <c r="E13" s="9"/>
      <c r="F13" s="221" t="s">
        <v>36</v>
      </c>
      <c r="G13" s="222"/>
      <c r="H13" s="223">
        <f>D29</f>
        <v>647781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>
        <v>20</v>
      </c>
      <c r="D14" s="34">
        <f t="shared" si="1"/>
        <v>220</v>
      </c>
      <c r="E14" s="9"/>
      <c r="F14" s="226" t="s">
        <v>39</v>
      </c>
      <c r="G14" s="227"/>
      <c r="H14" s="228">
        <f>D54</f>
        <v>97923.75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549857.25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3588+732</f>
        <v>4320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34">
        <v>50</v>
      </c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35">
        <f>674</f>
        <v>674</v>
      </c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8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66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11</v>
      </c>
      <c r="D28" s="52">
        <f t="shared" si="1"/>
        <v>8635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647781</v>
      </c>
      <c r="E29" s="9"/>
      <c r="F29" s="244" t="s">
        <v>56</v>
      </c>
      <c r="G29" s="245"/>
      <c r="H29" s="248">
        <f>H15-H16-H17-H18-H19-H20-H22-H23-H24+H26+H27</f>
        <v>544813.25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43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153</v>
      </c>
      <c r="H34" s="269">
        <f>F34*G34</f>
        <v>153000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37</v>
      </c>
      <c r="H35" s="269">
        <f>F35*G35</f>
        <v>18500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2</v>
      </c>
      <c r="D36" s="15">
        <f>C36*1.5</f>
        <v>3</v>
      </c>
      <c r="E36" s="9"/>
      <c r="F36" s="15">
        <v>200</v>
      </c>
      <c r="G36" s="41">
        <v>7</v>
      </c>
      <c r="H36" s="269">
        <f t="shared" ref="H36:H39" si="2">F36*G36</f>
        <v>1400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822</v>
      </c>
      <c r="D37" s="15">
        <f>C37*111</f>
        <v>91242</v>
      </c>
      <c r="E37" s="9"/>
      <c r="F37" s="15">
        <v>100</v>
      </c>
      <c r="G37" s="43">
        <v>112</v>
      </c>
      <c r="H37" s="269">
        <f t="shared" si="2"/>
        <v>11200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8</v>
      </c>
      <c r="D38" s="15">
        <f>C38*84</f>
        <v>672</v>
      </c>
      <c r="E38" s="9"/>
      <c r="F38" s="33">
        <v>50</v>
      </c>
      <c r="G38" s="43">
        <v>43</v>
      </c>
      <c r="H38" s="269">
        <f t="shared" si="2"/>
        <v>2150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5</v>
      </c>
      <c r="D39" s="34">
        <f>C39*4.5</f>
        <v>22.5</v>
      </c>
      <c r="E39" s="9"/>
      <c r="F39" s="15">
        <v>20</v>
      </c>
      <c r="G39" s="41">
        <v>1</v>
      </c>
      <c r="H39" s="269">
        <f t="shared" si="2"/>
        <v>20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31</v>
      </c>
      <c r="D40" s="15">
        <f>C40*111</f>
        <v>3441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7</v>
      </c>
      <c r="D42" s="15">
        <f>C42*2.25</f>
        <v>15.75</v>
      </c>
      <c r="E42" s="9"/>
      <c r="F42" s="43" t="s">
        <v>80</v>
      </c>
      <c r="G42" s="269">
        <v>124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45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3</v>
      </c>
      <c r="D44" s="15">
        <f>C44*120</f>
        <v>360</v>
      </c>
      <c r="E44" s="9"/>
      <c r="F44" s="41" t="s">
        <v>145</v>
      </c>
      <c r="G44" s="87" t="s">
        <v>180</v>
      </c>
      <c r="H44" s="257">
        <v>357603</v>
      </c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87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/>
      <c r="D46" s="15">
        <f>C46*1.5</f>
        <v>0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26</v>
      </c>
      <c r="D48" s="15">
        <f>C48*78</f>
        <v>2028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</v>
      </c>
      <c r="D49" s="15">
        <f>C49*42</f>
        <v>42</v>
      </c>
      <c r="E49" s="9"/>
      <c r="F49" s="293" t="s">
        <v>87</v>
      </c>
      <c r="G49" s="248">
        <f>H34+H35+H36+H37+H38+H39+H40+H41+G42+H44+H45+H46</f>
        <v>543997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9</v>
      </c>
      <c r="D50" s="15">
        <f>C50*1.5</f>
        <v>13.5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137</v>
      </c>
      <c r="G51" s="313">
        <f>G49-H29</f>
        <v>-816.25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97923.75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C2B9-AFCB-4091-B4FE-BC91EA1DB29A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8301-0ED0-42CE-B8B8-5EA604EEC7D4}">
  <dimension ref="A1:R59"/>
  <sheetViews>
    <sheetView zoomScaleNormal="100" zoomScaleSheetLayoutView="85" workbookViewId="0">
      <selection activeCell="C21" sqref="C2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42" t="s">
        <v>2</v>
      </c>
      <c r="Q1" s="14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45769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591</v>
      </c>
      <c r="D6" s="16">
        <f t="shared" ref="D6:D28" si="1">C6*L6</f>
        <v>435567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51</v>
      </c>
      <c r="D7" s="16">
        <f t="shared" si="1"/>
        <v>36975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>
        <v>10</v>
      </c>
      <c r="D8" s="16">
        <f t="shared" si="1"/>
        <v>10330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54</v>
      </c>
      <c r="D9" s="16">
        <f t="shared" si="1"/>
        <v>38178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>
        <v>11</v>
      </c>
      <c r="D10" s="16">
        <f t="shared" si="1"/>
        <v>10692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>
        <v>10</v>
      </c>
      <c r="D11" s="16">
        <f t="shared" si="1"/>
        <v>11250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f>32+10+5</f>
        <v>47</v>
      </c>
      <c r="D12" s="52">
        <f t="shared" si="1"/>
        <v>44744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10</v>
      </c>
      <c r="D13" s="52">
        <f t="shared" si="1"/>
        <v>3070</v>
      </c>
      <c r="E13" s="9"/>
      <c r="F13" s="221" t="s">
        <v>36</v>
      </c>
      <c r="G13" s="222"/>
      <c r="H13" s="223">
        <f>D29</f>
        <v>644357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20</v>
      </c>
      <c r="D14" s="34">
        <f t="shared" si="1"/>
        <v>220</v>
      </c>
      <c r="E14" s="9"/>
      <c r="F14" s="226" t="s">
        <v>39</v>
      </c>
      <c r="G14" s="227"/>
      <c r="H14" s="228">
        <f>D54</f>
        <v>69260.25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>
        <v>3</v>
      </c>
      <c r="D15" s="34">
        <f t="shared" si="1"/>
        <v>1860</v>
      </c>
      <c r="E15" s="9"/>
      <c r="F15" s="231" t="s">
        <v>40</v>
      </c>
      <c r="G15" s="222"/>
      <c r="H15" s="232">
        <f>H13-H14</f>
        <v>575096.75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>
        <v>1</v>
      </c>
      <c r="D16" s="52">
        <f t="shared" si="1"/>
        <v>1567</v>
      </c>
      <c r="E16" s="9"/>
      <c r="F16" s="77" t="s">
        <v>42</v>
      </c>
      <c r="G16" s="76" t="s">
        <v>43</v>
      </c>
      <c r="H16" s="235"/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>
        <v>1</v>
      </c>
      <c r="D17" s="52">
        <f t="shared" si="1"/>
        <v>1582</v>
      </c>
      <c r="E17" s="9"/>
      <c r="F17" s="63"/>
      <c r="G17" s="76" t="s">
        <v>45</v>
      </c>
      <c r="H17" s="235"/>
      <c r="I17" s="235"/>
      <c r="J17" s="2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94</v>
      </c>
      <c r="C18" s="53">
        <v>1</v>
      </c>
      <c r="D18" s="52">
        <f t="shared" si="1"/>
        <v>1447</v>
      </c>
      <c r="E18" s="9"/>
      <c r="F18" s="63"/>
      <c r="G18" s="76" t="s">
        <v>47</v>
      </c>
      <c r="H18" s="235"/>
      <c r="I18" s="235"/>
      <c r="J18" s="235"/>
      <c r="L18" s="6">
        <f>1447</f>
        <v>1447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56" t="s">
        <v>181</v>
      </c>
      <c r="C19" s="53">
        <f>1+2+1</f>
        <v>4</v>
      </c>
      <c r="D19" s="52">
        <f t="shared" si="1"/>
        <v>4408</v>
      </c>
      <c r="E19" s="9"/>
      <c r="F19" s="63"/>
      <c r="G19" s="78" t="s">
        <v>51</v>
      </c>
      <c r="H19" s="235">
        <v>50</v>
      </c>
      <c r="I19" s="235"/>
      <c r="J19" s="235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157" t="s">
        <v>183</v>
      </c>
      <c r="C20" s="53">
        <f>2+1+2</f>
        <v>5</v>
      </c>
      <c r="D20" s="16">
        <f t="shared" si="1"/>
        <v>5875</v>
      </c>
      <c r="E20" s="9"/>
      <c r="F20" s="64"/>
      <c r="G20" s="80" t="s">
        <v>125</v>
      </c>
      <c r="H20" s="235"/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167</v>
      </c>
      <c r="C21" s="53">
        <f>5+5+5</f>
        <v>15</v>
      </c>
      <c r="D21" s="52">
        <f t="shared" si="1"/>
        <v>9750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182</v>
      </c>
      <c r="C22" s="53">
        <v>1</v>
      </c>
      <c r="D22" s="52">
        <f t="shared" si="1"/>
        <v>1020</v>
      </c>
      <c r="E22" s="9"/>
      <c r="F22" s="86"/>
      <c r="G22" s="75"/>
      <c r="H22" s="257"/>
      <c r="I22" s="257"/>
      <c r="J22" s="257"/>
      <c r="L22" s="7">
        <v>1020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1"/>
      <c r="G23" s="66"/>
      <c r="H23" s="258"/>
      <c r="I23" s="259"/>
      <c r="J23" s="25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74"/>
      <c r="G24" s="66"/>
      <c r="H24" s="258"/>
      <c r="I24" s="259"/>
      <c r="J24" s="25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>
        <v>12</v>
      </c>
      <c r="D26" s="52">
        <f t="shared" si="1"/>
        <v>268</v>
      </c>
      <c r="E26" s="9"/>
      <c r="F26" s="86" t="s">
        <v>158</v>
      </c>
      <c r="G26" s="75">
        <v>1416</v>
      </c>
      <c r="H26" s="257">
        <v>124270.5</v>
      </c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>
        <v>12</v>
      </c>
      <c r="D27" s="48">
        <f t="shared" si="1"/>
        <v>434</v>
      </c>
      <c r="E27" s="9"/>
      <c r="F27" s="82"/>
      <c r="G27" s="145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32</v>
      </c>
      <c r="D28" s="52">
        <f t="shared" si="1"/>
        <v>25120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644357</v>
      </c>
      <c r="E29" s="9"/>
      <c r="F29" s="244" t="s">
        <v>56</v>
      </c>
      <c r="G29" s="245"/>
      <c r="H29" s="248">
        <f>H15-H16-H17-H18-H19-H20-H22-H23-H24+H26+H27+H28</f>
        <v>699317.25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43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162</v>
      </c>
      <c r="H34" s="269">
        <f t="shared" ref="H34:H39" si="2">F34*G34</f>
        <v>162000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>
        <v>7</v>
      </c>
      <c r="D35" s="33">
        <f>C35*84</f>
        <v>588</v>
      </c>
      <c r="E35" s="9"/>
      <c r="F35" s="65">
        <v>500</v>
      </c>
      <c r="G35" s="45">
        <v>81</v>
      </c>
      <c r="H35" s="269">
        <f t="shared" si="2"/>
        <v>40500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5</v>
      </c>
      <c r="D36" s="15">
        <f>C36*1.5</f>
        <v>7.5</v>
      </c>
      <c r="E36" s="9"/>
      <c r="F36" s="15">
        <v>200</v>
      </c>
      <c r="G36" s="41">
        <v>1</v>
      </c>
      <c r="H36" s="269">
        <f t="shared" si="2"/>
        <v>200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335</v>
      </c>
      <c r="D37" s="15">
        <f>C37*111</f>
        <v>37185</v>
      </c>
      <c r="E37" s="9"/>
      <c r="F37" s="15">
        <v>100</v>
      </c>
      <c r="G37" s="43">
        <v>13</v>
      </c>
      <c r="H37" s="269">
        <f t="shared" si="2"/>
        <v>1300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257</v>
      </c>
      <c r="D38" s="15">
        <f>C38*84</f>
        <v>21588</v>
      </c>
      <c r="E38" s="9"/>
      <c r="F38" s="33">
        <v>50</v>
      </c>
      <c r="G38" s="43">
        <v>8</v>
      </c>
      <c r="H38" s="269">
        <f t="shared" si="2"/>
        <v>400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4</v>
      </c>
      <c r="D39" s="34">
        <f>C39*4.5</f>
        <v>18</v>
      </c>
      <c r="E39" s="9"/>
      <c r="F39" s="15">
        <v>20</v>
      </c>
      <c r="G39" s="41">
        <v>2</v>
      </c>
      <c r="H39" s="269">
        <f t="shared" si="2"/>
        <v>40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3</v>
      </c>
      <c r="D40" s="15">
        <f>C40*111</f>
        <v>333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31</v>
      </c>
      <c r="D41" s="15">
        <f>C41*84</f>
        <v>2604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1</v>
      </c>
      <c r="D42" s="15">
        <f>C42*2.25</f>
        <v>2.25</v>
      </c>
      <c r="E42" s="9"/>
      <c r="F42" s="43" t="s">
        <v>80</v>
      </c>
      <c r="G42" s="269">
        <v>66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45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>
        <v>2</v>
      </c>
      <c r="D44" s="15">
        <f>C44*120</f>
        <v>240</v>
      </c>
      <c r="E44" s="9"/>
      <c r="F44" s="41" t="s">
        <v>145</v>
      </c>
      <c r="G44" s="70" t="s">
        <v>185</v>
      </c>
      <c r="H44" s="257">
        <v>370784</v>
      </c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>
        <v>69</v>
      </c>
      <c r="D45" s="15">
        <f>C45*84</f>
        <v>5796</v>
      </c>
      <c r="E45" s="9"/>
      <c r="F45" s="41" t="s">
        <v>172</v>
      </c>
      <c r="G45" s="70" t="s">
        <v>186</v>
      </c>
      <c r="H45" s="257">
        <v>124270.5</v>
      </c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35</v>
      </c>
      <c r="D46" s="15">
        <f>C46*1.5</f>
        <v>52.5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10</v>
      </c>
      <c r="D48" s="15">
        <f>C48*78</f>
        <v>780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</v>
      </c>
      <c r="D49" s="15">
        <f>C49*42</f>
        <v>42</v>
      </c>
      <c r="E49" s="9"/>
      <c r="F49" s="293" t="s">
        <v>87</v>
      </c>
      <c r="G49" s="248">
        <f>H34+H35+H36+H37+H38+H39+H40+H41+G42+H44+H45+H46</f>
        <v>699560.5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16</v>
      </c>
      <c r="D50" s="15">
        <f>C50*1.5</f>
        <v>24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141</v>
      </c>
      <c r="G51" s="320">
        <f>G49-H29</f>
        <v>243.25</v>
      </c>
      <c r="H51" s="321"/>
      <c r="I51" s="321"/>
      <c r="J51" s="32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3"/>
      <c r="H52" s="324"/>
      <c r="I52" s="324"/>
      <c r="J52" s="32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69260.25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DEFED-EC7B-4333-BC94-F42B1A11C483}">
  <dimension ref="A1:R59"/>
  <sheetViews>
    <sheetView zoomScaleNormal="100" zoomScaleSheetLayoutView="85" workbookViewId="0">
      <selection activeCell="H21" sqref="H21:J2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48" t="s">
        <v>2</v>
      </c>
      <c r="Q1" s="14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45769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326</v>
      </c>
      <c r="D6" s="16">
        <f t="shared" ref="D6:D28" si="1">C6*L6</f>
        <v>240262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14</v>
      </c>
      <c r="D7" s="16">
        <f t="shared" si="1"/>
        <v>10150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16</v>
      </c>
      <c r="D9" s="16">
        <f t="shared" si="1"/>
        <v>11312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f>4+1</f>
        <v>5</v>
      </c>
      <c r="D12" s="52">
        <f t="shared" si="1"/>
        <v>4760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23</v>
      </c>
      <c r="D13" s="52">
        <f t="shared" si="1"/>
        <v>7061</v>
      </c>
      <c r="E13" s="9"/>
      <c r="F13" s="221" t="s">
        <v>36</v>
      </c>
      <c r="G13" s="222"/>
      <c r="H13" s="223">
        <f>D29</f>
        <v>288336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1</v>
      </c>
      <c r="D14" s="34">
        <f t="shared" si="1"/>
        <v>11</v>
      </c>
      <c r="E14" s="9"/>
      <c r="F14" s="226" t="s">
        <v>39</v>
      </c>
      <c r="G14" s="227"/>
      <c r="H14" s="228">
        <f>D54</f>
        <v>43851.75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244484.25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2295</f>
        <v>2295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35">
        <f>1926</f>
        <v>1926</v>
      </c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>
        <v>1</v>
      </c>
      <c r="D21" s="52">
        <f t="shared" si="1"/>
        <v>650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 t="s">
        <v>179</v>
      </c>
      <c r="G26" s="13"/>
      <c r="H26" s="306">
        <v>224375</v>
      </c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18</v>
      </c>
      <c r="D28" s="52">
        <f t="shared" si="1"/>
        <v>14130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288336</v>
      </c>
      <c r="E29" s="9"/>
      <c r="F29" s="244" t="s">
        <v>56</v>
      </c>
      <c r="G29" s="245"/>
      <c r="H29" s="248">
        <f>H15-H16-H17-H18-H19-H20-H22-H23-H24+H26+H27</f>
        <v>464638.25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49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58</v>
      </c>
      <c r="H34" s="269">
        <f>F34*G34</f>
        <v>58000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44</v>
      </c>
      <c r="H35" s="269">
        <f t="shared" ref="H35:H39" si="2">F35*G35</f>
        <v>22000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7</v>
      </c>
      <c r="H36" s="269">
        <f t="shared" si="2"/>
        <v>1400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376</v>
      </c>
      <c r="D37" s="15">
        <f>C37*111</f>
        <v>41736</v>
      </c>
      <c r="E37" s="9"/>
      <c r="F37" s="15">
        <v>100</v>
      </c>
      <c r="G37" s="43">
        <v>36</v>
      </c>
      <c r="H37" s="269">
        <f t="shared" si="2"/>
        <v>3600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4</v>
      </c>
      <c r="D38" s="15">
        <f>C38*84</f>
        <v>336</v>
      </c>
      <c r="E38" s="9"/>
      <c r="F38" s="33">
        <v>50</v>
      </c>
      <c r="G38" s="43">
        <v>15</v>
      </c>
      <c r="H38" s="269">
        <f t="shared" si="2"/>
        <v>750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14</v>
      </c>
      <c r="D39" s="34">
        <f>C39*4.5</f>
        <v>63</v>
      </c>
      <c r="E39" s="9"/>
      <c r="F39" s="15">
        <v>20</v>
      </c>
      <c r="G39" s="41">
        <v>1</v>
      </c>
      <c r="H39" s="269">
        <f t="shared" si="2"/>
        <v>20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4</v>
      </c>
      <c r="D40" s="15">
        <f>C40*111</f>
        <v>444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7</v>
      </c>
      <c r="D42" s="15">
        <f>C42*2.25</f>
        <v>15.75</v>
      </c>
      <c r="E42" s="9"/>
      <c r="F42" s="43" t="s">
        <v>80</v>
      </c>
      <c r="G42" s="269">
        <v>194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46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/>
      <c r="D44" s="15">
        <f>C44*120</f>
        <v>0</v>
      </c>
      <c r="E44" s="9"/>
      <c r="F44" s="41" t="s">
        <v>145</v>
      </c>
      <c r="G44" s="70" t="s">
        <v>187</v>
      </c>
      <c r="H44" s="257">
        <v>155236</v>
      </c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 t="s">
        <v>145</v>
      </c>
      <c r="G45" s="70" t="s">
        <v>188</v>
      </c>
      <c r="H45" s="257">
        <v>224375</v>
      </c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3</v>
      </c>
      <c r="D46" s="15">
        <f>C46*1.5</f>
        <v>4.5</v>
      </c>
      <c r="E46" s="9"/>
      <c r="F46" s="41"/>
      <c r="G46" s="147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9</v>
      </c>
      <c r="D48" s="15">
        <f>C48*78</f>
        <v>702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12</v>
      </c>
      <c r="D49" s="15">
        <f>C49*42</f>
        <v>504</v>
      </c>
      <c r="E49" s="9"/>
      <c r="F49" s="293" t="s">
        <v>87</v>
      </c>
      <c r="G49" s="248">
        <f>H34+H35+H36+H37+H38+H39+H40+H41+G42+H44+H45+H46</f>
        <v>465575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31</v>
      </c>
      <c r="D50" s="15">
        <f>C50*1.5</f>
        <v>46.5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149</v>
      </c>
      <c r="G51" s="326">
        <f>G49-H29</f>
        <v>936.75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43851.75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3015-A071-4062-983E-6B7FDAA9FCA5}">
  <dimension ref="A1:S59"/>
  <sheetViews>
    <sheetView zoomScaleNormal="100" zoomScaleSheetLayoutView="85" workbookViewId="0">
      <selection activeCell="H19" sqref="H19:J19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48" t="s">
        <v>2</v>
      </c>
      <c r="Q1" s="148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45769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873</v>
      </c>
      <c r="D6" s="16">
        <f t="shared" ref="D6:D28" si="1">C6*L6</f>
        <v>643401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65</v>
      </c>
      <c r="D7" s="16">
        <f t="shared" si="1"/>
        <v>47125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>
        <v>20</v>
      </c>
      <c r="D8" s="16">
        <f t="shared" si="1"/>
        <v>20660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200</v>
      </c>
      <c r="D9" s="16">
        <f t="shared" si="1"/>
        <v>141400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>
        <v>4</v>
      </c>
      <c r="D10" s="16">
        <f t="shared" si="1"/>
        <v>3888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>
        <f>3+9+5</f>
        <v>17</v>
      </c>
      <c r="D12" s="52">
        <f t="shared" si="1"/>
        <v>16184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31</v>
      </c>
      <c r="D13" s="52">
        <f t="shared" si="1"/>
        <v>9517</v>
      </c>
      <c r="E13" s="9"/>
      <c r="F13" s="221" t="s">
        <v>36</v>
      </c>
      <c r="G13" s="222"/>
      <c r="H13" s="223">
        <f>D29</f>
        <v>958017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>
        <v>11</v>
      </c>
      <c r="D14" s="34">
        <f t="shared" si="1"/>
        <v>121</v>
      </c>
      <c r="E14" s="9"/>
      <c r="F14" s="226" t="s">
        <v>39</v>
      </c>
      <c r="G14" s="227"/>
      <c r="H14" s="228">
        <f>D54</f>
        <v>133310.25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184</v>
      </c>
      <c r="C15" s="53">
        <f>5+5</f>
        <v>10</v>
      </c>
      <c r="D15" s="34">
        <f t="shared" si="1"/>
        <v>6200</v>
      </c>
      <c r="E15" s="9"/>
      <c r="F15" s="231" t="s">
        <v>40</v>
      </c>
      <c r="G15" s="222"/>
      <c r="H15" s="232">
        <f>H13-H14</f>
        <v>824706.75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>
        <v>1</v>
      </c>
      <c r="D16" s="52">
        <f t="shared" si="1"/>
        <v>1567</v>
      </c>
      <c r="E16" s="9"/>
      <c r="F16" s="77" t="s">
        <v>42</v>
      </c>
      <c r="G16" s="76" t="s">
        <v>43</v>
      </c>
      <c r="H16" s="235">
        <f>324+420+3186</f>
        <v>3930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182</v>
      </c>
      <c r="C18" s="53">
        <v>1</v>
      </c>
      <c r="D18" s="52">
        <f t="shared" si="1"/>
        <v>1020</v>
      </c>
      <c r="E18" s="9"/>
      <c r="F18" s="63"/>
      <c r="G18" s="76" t="s">
        <v>47</v>
      </c>
      <c r="H18" s="208"/>
      <c r="I18" s="208"/>
      <c r="J18" s="208"/>
      <c r="L18" s="6">
        <f>1020</f>
        <v>1020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56" t="s">
        <v>181</v>
      </c>
      <c r="C19" s="53">
        <f>2+2+5</f>
        <v>9</v>
      </c>
      <c r="D19" s="52">
        <f t="shared" si="1"/>
        <v>9918</v>
      </c>
      <c r="E19" s="9"/>
      <c r="F19" s="63"/>
      <c r="G19" s="78" t="s">
        <v>51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167</v>
      </c>
      <c r="C21" s="53">
        <f>5+5+5</f>
        <v>15</v>
      </c>
      <c r="D21" s="52">
        <f t="shared" si="1"/>
        <v>9750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8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55" t="s">
        <v>183</v>
      </c>
      <c r="C23" s="53">
        <f>1+10+5</f>
        <v>16</v>
      </c>
      <c r="D23" s="52">
        <f t="shared" si="1"/>
        <v>18800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>
        <v>2</v>
      </c>
      <c r="D24" s="52">
        <f t="shared" si="1"/>
        <v>3334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>
        <v>1</v>
      </c>
      <c r="D25" s="52">
        <f t="shared" si="1"/>
        <v>1582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66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30</v>
      </c>
      <c r="D28" s="52">
        <f t="shared" si="1"/>
        <v>23550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958017</v>
      </c>
      <c r="E29" s="9"/>
      <c r="F29" s="244" t="s">
        <v>56</v>
      </c>
      <c r="G29" s="245"/>
      <c r="H29" s="248">
        <f>H15-H16-H17-H18-H19-H20-H22-H23-H24+H26+H27</f>
        <v>820776.75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49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>
        <v>1</v>
      </c>
      <c r="D34" s="33">
        <f>C34*120</f>
        <v>120</v>
      </c>
      <c r="E34" s="9"/>
      <c r="F34" s="15">
        <v>1000</v>
      </c>
      <c r="G34" s="85">
        <v>156</v>
      </c>
      <c r="H34" s="269">
        <f>F34*G34</f>
        <v>156000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>
        <v>9</v>
      </c>
      <c r="D35" s="33">
        <f>C35*84</f>
        <v>756</v>
      </c>
      <c r="E35" s="9"/>
      <c r="F35" s="65">
        <v>500</v>
      </c>
      <c r="G35" s="45">
        <v>25</v>
      </c>
      <c r="H35" s="269">
        <f>F35*G35</f>
        <v>12500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6</v>
      </c>
      <c r="H36" s="269">
        <f t="shared" ref="H36:H39" si="2">F36*G36</f>
        <v>1200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762</v>
      </c>
      <c r="D37" s="15">
        <f>C37*111</f>
        <v>84582</v>
      </c>
      <c r="E37" s="9"/>
      <c r="F37" s="15">
        <v>100</v>
      </c>
      <c r="G37" s="43">
        <v>28</v>
      </c>
      <c r="H37" s="269">
        <f t="shared" si="2"/>
        <v>2800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389</v>
      </c>
      <c r="D38" s="15">
        <f>C38*84</f>
        <v>32676</v>
      </c>
      <c r="E38" s="9"/>
      <c r="F38" s="33">
        <v>50</v>
      </c>
      <c r="G38" s="43">
        <v>1</v>
      </c>
      <c r="H38" s="269">
        <f t="shared" si="2"/>
        <v>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1</v>
      </c>
      <c r="D39" s="34">
        <f>C39*4.5</f>
        <v>4.5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15</v>
      </c>
      <c r="D40" s="15">
        <f>C40*111</f>
        <v>1665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32</v>
      </c>
      <c r="D41" s="15">
        <f>C41*84</f>
        <v>2688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11</v>
      </c>
      <c r="D42" s="15">
        <f>C42*2.25</f>
        <v>24.75</v>
      </c>
      <c r="E42" s="9"/>
      <c r="F42" s="43" t="s">
        <v>80</v>
      </c>
      <c r="G42" s="269">
        <v>96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46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3</v>
      </c>
      <c r="D44" s="15">
        <f>C44*120</f>
        <v>360</v>
      </c>
      <c r="E44" s="9"/>
      <c r="F44" s="41" t="s">
        <v>152</v>
      </c>
      <c r="G44" s="87" t="s">
        <v>189</v>
      </c>
      <c r="H44" s="257">
        <v>316649</v>
      </c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79</v>
      </c>
      <c r="D45" s="15">
        <f>C45*84</f>
        <v>6636</v>
      </c>
      <c r="E45" s="9"/>
      <c r="F45" s="41" t="s">
        <v>145</v>
      </c>
      <c r="G45" s="87" t="s">
        <v>190</v>
      </c>
      <c r="H45" s="257">
        <v>332267</v>
      </c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19</v>
      </c>
      <c r="D46" s="15">
        <f>C46*1.5</f>
        <v>28.5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26</v>
      </c>
      <c r="D48" s="15">
        <f>C48*78</f>
        <v>2028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41</v>
      </c>
      <c r="D49" s="15">
        <f>C49*42</f>
        <v>1722</v>
      </c>
      <c r="E49" s="9"/>
      <c r="F49" s="293" t="s">
        <v>87</v>
      </c>
      <c r="G49" s="248">
        <f>H34+H35+H36+H37+H38+H39+H40+H41+G42+H44+H45+H46</f>
        <v>821562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13</v>
      </c>
      <c r="D50" s="15">
        <f>C50*1.5</f>
        <v>19.5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141</v>
      </c>
      <c r="G51" s="326">
        <f>G49-H29</f>
        <v>785.25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133310.25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3336D-7E3D-4C7B-B90F-3178FA56369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45749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225</v>
      </c>
      <c r="D6" s="16">
        <f t="shared" ref="D6:D28" si="1">C6*L6</f>
        <v>165825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/>
      <c r="D7" s="16">
        <f t="shared" si="1"/>
        <v>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52</v>
      </c>
      <c r="D9" s="16">
        <f t="shared" si="1"/>
        <v>36764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/>
      <c r="D12" s="52">
        <f t="shared" si="1"/>
        <v>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11</v>
      </c>
      <c r="D13" s="52">
        <f t="shared" si="1"/>
        <v>3377</v>
      </c>
      <c r="E13" s="9"/>
      <c r="F13" s="221" t="s">
        <v>36</v>
      </c>
      <c r="G13" s="222"/>
      <c r="H13" s="223">
        <f>D29</f>
        <v>208541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22</v>
      </c>
      <c r="D14" s="34">
        <f t="shared" si="1"/>
        <v>220</v>
      </c>
      <c r="E14" s="9"/>
      <c r="F14" s="226" t="s">
        <v>39</v>
      </c>
      <c r="G14" s="227"/>
      <c r="H14" s="228">
        <f>D54</f>
        <v>29511.75</v>
      </c>
      <c r="I14" s="229"/>
      <c r="J14" s="23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179029.25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2349</f>
        <v>2349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19">
        <v>50</v>
      </c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08"/>
      <c r="I20" s="208"/>
      <c r="J20" s="20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3</v>
      </c>
      <c r="D28" s="52">
        <f t="shared" si="1"/>
        <v>2355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208541</v>
      </c>
      <c r="E29" s="9"/>
      <c r="F29" s="244" t="s">
        <v>56</v>
      </c>
      <c r="G29" s="245"/>
      <c r="H29" s="248">
        <f>H15-H16-H17-H18-H19-H20-H22-H23-H24+H26+H27</f>
        <v>176630.25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02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59</v>
      </c>
      <c r="H34" s="269">
        <f>F34*G34</f>
        <v>59000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231</v>
      </c>
      <c r="H35" s="269">
        <f t="shared" ref="H35:H39" si="2">F35*G35</f>
        <v>115500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69">
        <f t="shared" si="2"/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247</v>
      </c>
      <c r="D37" s="15">
        <f>C37*111</f>
        <v>27417</v>
      </c>
      <c r="E37" s="9"/>
      <c r="F37" s="15">
        <v>100</v>
      </c>
      <c r="G37" s="43">
        <v>2</v>
      </c>
      <c r="H37" s="269">
        <f t="shared" si="2"/>
        <v>200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11</v>
      </c>
      <c r="D38" s="15">
        <f>C38*84</f>
        <v>924</v>
      </c>
      <c r="E38" s="9"/>
      <c r="F38" s="33">
        <v>50</v>
      </c>
      <c r="G38" s="43"/>
      <c r="H38" s="269">
        <f t="shared" si="2"/>
        <v>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4</v>
      </c>
      <c r="D40" s="15">
        <f>C40*111</f>
        <v>444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9</v>
      </c>
      <c r="D42" s="15">
        <f>C42*2.25</f>
        <v>20.25</v>
      </c>
      <c r="E42" s="9"/>
      <c r="F42" s="43" t="s">
        <v>80</v>
      </c>
      <c r="G42" s="269">
        <v>1161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99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/>
      <c r="D44" s="15">
        <f>C44*120</f>
        <v>0</v>
      </c>
      <c r="E44" s="9"/>
      <c r="F44" s="41"/>
      <c r="G44" s="70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/>
      <c r="D46" s="15">
        <f>C46*1.5</f>
        <v>0</v>
      </c>
      <c r="E46" s="9"/>
      <c r="F46" s="41"/>
      <c r="G46" s="10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2</v>
      </c>
      <c r="D48" s="15">
        <f>C48*78</f>
        <v>156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10</v>
      </c>
      <c r="D49" s="15">
        <f>C49*42</f>
        <v>420</v>
      </c>
      <c r="E49" s="9"/>
      <c r="F49" s="293" t="s">
        <v>87</v>
      </c>
      <c r="G49" s="248">
        <f>H34+H35+H36+H37+H38+H39+H40+H41+G42+H44+H45+H46</f>
        <v>175861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22</v>
      </c>
      <c r="D50" s="15">
        <f>C50*1.5</f>
        <v>33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136</v>
      </c>
      <c r="G51" s="313">
        <f>G49-H29</f>
        <v>-769.25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29511.75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42E2-89AA-4032-99EB-2EE008946A23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DD8BA-1E34-4F93-B8AB-70FC3DA776F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50" t="s">
        <v>2</v>
      </c>
      <c r="Q1" s="15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45770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286</v>
      </c>
      <c r="D6" s="16">
        <f t="shared" ref="D6:D28" si="1">C6*L6</f>
        <v>210782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3</v>
      </c>
      <c r="D7" s="16">
        <f t="shared" si="1"/>
        <v>2175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17</v>
      </c>
      <c r="D9" s="16">
        <f t="shared" si="1"/>
        <v>12019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v>2</v>
      </c>
      <c r="D12" s="52">
        <f t="shared" si="1"/>
        <v>1904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21</v>
      </c>
      <c r="D13" s="52">
        <f t="shared" si="1"/>
        <v>6447</v>
      </c>
      <c r="E13" s="9"/>
      <c r="F13" s="221" t="s">
        <v>36</v>
      </c>
      <c r="G13" s="222"/>
      <c r="H13" s="223">
        <f>D29</f>
        <v>236242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7</v>
      </c>
      <c r="D14" s="34">
        <f t="shared" si="1"/>
        <v>77</v>
      </c>
      <c r="E14" s="9"/>
      <c r="F14" s="226" t="s">
        <v>39</v>
      </c>
      <c r="G14" s="227"/>
      <c r="H14" s="228">
        <f>D54</f>
        <v>35523.75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>
        <v>1</v>
      </c>
      <c r="D15" s="34">
        <f t="shared" si="1"/>
        <v>620</v>
      </c>
      <c r="E15" s="9"/>
      <c r="F15" s="231" t="s">
        <v>40</v>
      </c>
      <c r="G15" s="222"/>
      <c r="H15" s="232">
        <f>H13-H14</f>
        <v>200718.25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/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>
        <v>3</v>
      </c>
      <c r="D21" s="52">
        <f t="shared" si="1"/>
        <v>1950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111</v>
      </c>
      <c r="C22" s="53"/>
      <c r="D22" s="52">
        <f t="shared" si="1"/>
        <v>0</v>
      </c>
      <c r="E22" s="9"/>
      <c r="F22" s="86"/>
      <c r="G22" s="75"/>
      <c r="H22" s="257"/>
      <c r="I22" s="257"/>
      <c r="J22" s="25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1"/>
      <c r="G23" s="66"/>
      <c r="H23" s="258"/>
      <c r="I23" s="259"/>
      <c r="J23" s="25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74"/>
      <c r="G24" s="66"/>
      <c r="H24" s="258"/>
      <c r="I24" s="259"/>
      <c r="J24" s="25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>
        <v>12</v>
      </c>
      <c r="D26" s="52">
        <f t="shared" si="1"/>
        <v>268</v>
      </c>
      <c r="E26" s="9"/>
      <c r="F26" s="86"/>
      <c r="G26" s="75"/>
      <c r="H26" s="257"/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/>
      <c r="D27" s="48">
        <f t="shared" si="1"/>
        <v>0</v>
      </c>
      <c r="E27" s="9"/>
      <c r="F27" s="82"/>
      <c r="G27" s="153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/>
      <c r="D28" s="52">
        <f t="shared" si="1"/>
        <v>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236242</v>
      </c>
      <c r="E29" s="9"/>
      <c r="F29" s="244" t="s">
        <v>56</v>
      </c>
      <c r="G29" s="245"/>
      <c r="H29" s="248">
        <f>H15-H16-H17-H18-H19-H20-H22-H23-H24+H26+H27+H28</f>
        <v>200718.25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51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145</v>
      </c>
      <c r="H34" s="269">
        <f t="shared" ref="H34:H39" si="2">F34*G34</f>
        <v>145000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84</v>
      </c>
      <c r="H35" s="269">
        <f t="shared" si="2"/>
        <v>42000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5</v>
      </c>
      <c r="D36" s="15">
        <f>C36*1.5</f>
        <v>7.5</v>
      </c>
      <c r="E36" s="9"/>
      <c r="F36" s="15">
        <v>200</v>
      </c>
      <c r="G36" s="41">
        <v>3</v>
      </c>
      <c r="H36" s="269">
        <f t="shared" si="2"/>
        <v>600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294</v>
      </c>
      <c r="D37" s="15">
        <f>C37*111</f>
        <v>32634</v>
      </c>
      <c r="E37" s="9"/>
      <c r="F37" s="15">
        <v>100</v>
      </c>
      <c r="G37" s="43">
        <v>66</v>
      </c>
      <c r="H37" s="269">
        <f t="shared" si="2"/>
        <v>6600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7</v>
      </c>
      <c r="D38" s="15">
        <f>C38*84</f>
        <v>588</v>
      </c>
      <c r="E38" s="9"/>
      <c r="F38" s="33">
        <v>50</v>
      </c>
      <c r="G38" s="43">
        <v>18</v>
      </c>
      <c r="H38" s="269">
        <f t="shared" si="2"/>
        <v>900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5</v>
      </c>
      <c r="D39" s="34">
        <f>C39*4.5</f>
        <v>22.5</v>
      </c>
      <c r="E39" s="9"/>
      <c r="F39" s="15">
        <v>20</v>
      </c>
      <c r="G39" s="41">
        <v>154</v>
      </c>
      <c r="H39" s="269">
        <f t="shared" si="2"/>
        <v>3080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5</v>
      </c>
      <c r="D40" s="15">
        <f>C40*111</f>
        <v>555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9</v>
      </c>
      <c r="D42" s="15">
        <f>C42*2.25</f>
        <v>20.25</v>
      </c>
      <c r="E42" s="9"/>
      <c r="F42" s="43" t="s">
        <v>80</v>
      </c>
      <c r="G42" s="269">
        <v>556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53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>
        <v>1</v>
      </c>
      <c r="D44" s="15">
        <f>C44*120</f>
        <v>120</v>
      </c>
      <c r="E44" s="9"/>
      <c r="F44" s="41"/>
      <c r="G44" s="70"/>
      <c r="H44" s="257"/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31</v>
      </c>
      <c r="D46" s="15">
        <f>C46*1.5</f>
        <v>46.5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19</v>
      </c>
      <c r="D48" s="15">
        <f>C48*78</f>
        <v>1482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</v>
      </c>
      <c r="D49" s="15">
        <f>C49*42</f>
        <v>42</v>
      </c>
      <c r="E49" s="9"/>
      <c r="F49" s="293" t="s">
        <v>87</v>
      </c>
      <c r="G49" s="248">
        <f>H34+H35+H36+H37+H38+H39+H40+H41+G42+H44+H45+H46</f>
        <v>198736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4</v>
      </c>
      <c r="D50" s="15">
        <f>C50*1.5</f>
        <v>6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137</v>
      </c>
      <c r="G51" s="297">
        <f>G49-H29</f>
        <v>-1982.25</v>
      </c>
      <c r="H51" s="298"/>
      <c r="I51" s="298"/>
      <c r="J51" s="29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00"/>
      <c r="H52" s="301"/>
      <c r="I52" s="301"/>
      <c r="J52" s="30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35523.75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FCF90-2B67-4D8D-93B6-DA3FAC8A4E7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50" t="s">
        <v>2</v>
      </c>
      <c r="Q1" s="15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45770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258</v>
      </c>
      <c r="D6" s="16">
        <f t="shared" ref="D6:D28" si="1">C6*L6</f>
        <v>190146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2</v>
      </c>
      <c r="D7" s="16">
        <f t="shared" si="1"/>
        <v>1450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40</v>
      </c>
      <c r="D9" s="16">
        <f t="shared" si="1"/>
        <v>28280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/>
      <c r="D12" s="52">
        <f t="shared" si="1"/>
        <v>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10</v>
      </c>
      <c r="D13" s="52">
        <f t="shared" si="1"/>
        <v>3070</v>
      </c>
      <c r="E13" s="9"/>
      <c r="F13" s="221" t="s">
        <v>36</v>
      </c>
      <c r="G13" s="222"/>
      <c r="H13" s="223">
        <f>D29</f>
        <v>223940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19</v>
      </c>
      <c r="D14" s="34">
        <f t="shared" si="1"/>
        <v>209</v>
      </c>
      <c r="E14" s="9"/>
      <c r="F14" s="226" t="s">
        <v>39</v>
      </c>
      <c r="G14" s="227"/>
      <c r="H14" s="228">
        <f>D54</f>
        <v>30955.5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192984.5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1120</f>
        <v>1120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235">
        <v>50</v>
      </c>
      <c r="I19" s="235"/>
      <c r="J19" s="23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08"/>
      <c r="I20" s="208"/>
      <c r="J20" s="20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223940</v>
      </c>
      <c r="E29" s="9"/>
      <c r="F29" s="244" t="s">
        <v>56</v>
      </c>
      <c r="G29" s="245"/>
      <c r="H29" s="248">
        <f>H15-H16-H17-H18-H19-H20-H22-H23-H24+H26+H27</f>
        <v>191814.5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51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136</v>
      </c>
      <c r="H34" s="269">
        <f>F34*G34</f>
        <v>136000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109</v>
      </c>
      <c r="H35" s="269">
        <f t="shared" ref="H35:H39" si="2">F35*G35</f>
        <v>54500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7</v>
      </c>
      <c r="D36" s="15">
        <f>C36*1.5</f>
        <v>10.5</v>
      </c>
      <c r="E36" s="9"/>
      <c r="F36" s="15">
        <v>200</v>
      </c>
      <c r="G36" s="41"/>
      <c r="H36" s="269">
        <f t="shared" si="2"/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255</v>
      </c>
      <c r="D37" s="15">
        <f>C37*111</f>
        <v>28305</v>
      </c>
      <c r="E37" s="9"/>
      <c r="F37" s="15">
        <v>100</v>
      </c>
      <c r="G37" s="43">
        <v>12</v>
      </c>
      <c r="H37" s="269">
        <f t="shared" si="2"/>
        <v>1200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11</v>
      </c>
      <c r="D38" s="15">
        <f>C38*84</f>
        <v>924</v>
      </c>
      <c r="E38" s="9"/>
      <c r="F38" s="33">
        <v>50</v>
      </c>
      <c r="G38" s="43">
        <v>2</v>
      </c>
      <c r="H38" s="269">
        <f t="shared" si="2"/>
        <v>100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4</v>
      </c>
      <c r="D39" s="34">
        <f>C39*4.5</f>
        <v>18</v>
      </c>
      <c r="E39" s="9"/>
      <c r="F39" s="15">
        <v>20</v>
      </c>
      <c r="G39" s="41">
        <v>2</v>
      </c>
      <c r="H39" s="269">
        <f t="shared" si="2"/>
        <v>40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2</v>
      </c>
      <c r="D40" s="15">
        <f>C40*111</f>
        <v>222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6</v>
      </c>
      <c r="D42" s="15">
        <f>C42*2.25</f>
        <v>13.5</v>
      </c>
      <c r="E42" s="9"/>
      <c r="F42" s="43" t="s">
        <v>80</v>
      </c>
      <c r="G42" s="269">
        <v>105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53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/>
      <c r="D44" s="15">
        <f>C44*120</f>
        <v>0</v>
      </c>
      <c r="E44" s="9"/>
      <c r="F44" s="41"/>
      <c r="G44" s="70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5</v>
      </c>
      <c r="D46" s="15">
        <f>C46*1.5</f>
        <v>7.5</v>
      </c>
      <c r="E46" s="9"/>
      <c r="F46" s="41"/>
      <c r="G46" s="152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3</v>
      </c>
      <c r="D48" s="15">
        <f>C48*78</f>
        <v>234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25</v>
      </c>
      <c r="D49" s="15">
        <f>C49*42</f>
        <v>1050</v>
      </c>
      <c r="E49" s="9"/>
      <c r="F49" s="293" t="s">
        <v>87</v>
      </c>
      <c r="G49" s="248">
        <f>H34+H35+H36+H37+H38+H39+H40+H41+G42+H44+H45+H46</f>
        <v>191945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2</v>
      </c>
      <c r="D50" s="15">
        <f>C50*1.5</f>
        <v>3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149</v>
      </c>
      <c r="G51" s="326">
        <f>G49-H29</f>
        <v>130.5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30955.5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670C-15C4-4208-B3CE-DD898438032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50" t="s">
        <v>2</v>
      </c>
      <c r="Q1" s="15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45770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281</v>
      </c>
      <c r="D6" s="16">
        <f t="shared" ref="D6:D28" si="1">C6*L6</f>
        <v>207097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26</v>
      </c>
      <c r="D7" s="16">
        <f t="shared" si="1"/>
        <v>18850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84</v>
      </c>
      <c r="D9" s="16">
        <f t="shared" si="1"/>
        <v>59388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>
        <v>3</v>
      </c>
      <c r="D10" s="16">
        <f t="shared" si="1"/>
        <v>2916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>
        <f>11+2</f>
        <v>13</v>
      </c>
      <c r="D12" s="52">
        <f t="shared" si="1"/>
        <v>12376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15</v>
      </c>
      <c r="D13" s="52">
        <f t="shared" si="1"/>
        <v>4605</v>
      </c>
      <c r="E13" s="9"/>
      <c r="F13" s="221" t="s">
        <v>36</v>
      </c>
      <c r="G13" s="222"/>
      <c r="H13" s="223">
        <f>D29</f>
        <v>306105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>
        <v>8</v>
      </c>
      <c r="D14" s="34">
        <f t="shared" si="1"/>
        <v>88</v>
      </c>
      <c r="E14" s="9"/>
      <c r="F14" s="226" t="s">
        <v>39</v>
      </c>
      <c r="G14" s="227"/>
      <c r="H14" s="228">
        <f>D54</f>
        <v>46805.25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259299.75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438+384+930</f>
        <v>1752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8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66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306105</v>
      </c>
      <c r="E29" s="9"/>
      <c r="F29" s="244" t="s">
        <v>56</v>
      </c>
      <c r="G29" s="245"/>
      <c r="H29" s="248">
        <f>H15-H16-H17-H18-H19-H20-H22-H23-H24+H26+H27</f>
        <v>257547.75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51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253</v>
      </c>
      <c r="H34" s="269">
        <f>F34*G34</f>
        <v>253000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8</v>
      </c>
      <c r="H35" s="269">
        <f>F35*G35</f>
        <v>4000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69">
        <f t="shared" ref="H36:H39" si="2">F36*G36</f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383</v>
      </c>
      <c r="D37" s="15">
        <f>C37*111</f>
        <v>42513</v>
      </c>
      <c r="E37" s="9"/>
      <c r="F37" s="15">
        <v>100</v>
      </c>
      <c r="G37" s="43">
        <v>3</v>
      </c>
      <c r="H37" s="269">
        <f t="shared" si="2"/>
        <v>300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16</v>
      </c>
      <c r="D38" s="15">
        <f>C38*84</f>
        <v>1344</v>
      </c>
      <c r="E38" s="9"/>
      <c r="F38" s="33">
        <v>50</v>
      </c>
      <c r="G38" s="43">
        <v>2</v>
      </c>
      <c r="H38" s="269">
        <f t="shared" si="2"/>
        <v>100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>
        <v>1</v>
      </c>
      <c r="H39" s="269">
        <f t="shared" si="2"/>
        <v>20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7</v>
      </c>
      <c r="D40" s="15">
        <f>C40*111</f>
        <v>777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1</v>
      </c>
      <c r="D42" s="15">
        <f>C42*2.25</f>
        <v>2.25</v>
      </c>
      <c r="E42" s="9"/>
      <c r="F42" s="43" t="s">
        <v>80</v>
      </c>
      <c r="G42" s="269">
        <v>63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53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6</v>
      </c>
      <c r="D44" s="15">
        <f>C44*120</f>
        <v>720</v>
      </c>
      <c r="E44" s="9"/>
      <c r="F44" s="41"/>
      <c r="G44" s="87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7</v>
      </c>
      <c r="D45" s="15">
        <f>C45*84</f>
        <v>588</v>
      </c>
      <c r="E45" s="9"/>
      <c r="F45" s="41"/>
      <c r="G45" s="87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6</v>
      </c>
      <c r="D46" s="15">
        <f>C46*1.5</f>
        <v>9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9</v>
      </c>
      <c r="D48" s="15">
        <f>C48*78</f>
        <v>702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/>
      <c r="D49" s="15">
        <f>C49*42</f>
        <v>0</v>
      </c>
      <c r="E49" s="9"/>
      <c r="F49" s="293" t="s">
        <v>87</v>
      </c>
      <c r="G49" s="248">
        <f>H34+H35+H36+H37+H38+H39+H40+H41+G42+H44+H45+H46</f>
        <v>257483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91</v>
      </c>
      <c r="D50" s="15">
        <f>C50*1.5</f>
        <v>136.5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137</v>
      </c>
      <c r="G51" s="313">
        <f>G49-H29</f>
        <v>-64.75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46805.25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09D0-6C0A-4DE5-963F-F815353BA2F9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AE6E-513B-4628-9605-699688B1DF0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60" t="s">
        <v>2</v>
      </c>
      <c r="Q1" s="16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45771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236</v>
      </c>
      <c r="D6" s="16">
        <f t="shared" ref="D6:D28" si="1">C6*L6</f>
        <v>173932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2</v>
      </c>
      <c r="D7" s="16">
        <f t="shared" si="1"/>
        <v>1450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28</v>
      </c>
      <c r="D9" s="16">
        <f t="shared" si="1"/>
        <v>19796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v>2</v>
      </c>
      <c r="D12" s="52">
        <f t="shared" si="1"/>
        <v>1904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12</v>
      </c>
      <c r="D13" s="52">
        <f t="shared" si="1"/>
        <v>3684</v>
      </c>
      <c r="E13" s="9"/>
      <c r="F13" s="221" t="s">
        <v>36</v>
      </c>
      <c r="G13" s="222"/>
      <c r="H13" s="223">
        <f>D29</f>
        <v>205217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16</v>
      </c>
      <c r="D14" s="34">
        <f t="shared" si="1"/>
        <v>176</v>
      </c>
      <c r="E14" s="9"/>
      <c r="F14" s="226" t="s">
        <v>39</v>
      </c>
      <c r="G14" s="227"/>
      <c r="H14" s="228">
        <f>D54</f>
        <v>30795.75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>
        <v>1</v>
      </c>
      <c r="D15" s="34">
        <f t="shared" si="1"/>
        <v>620</v>
      </c>
      <c r="E15" s="9"/>
      <c r="F15" s="231" t="s">
        <v>40</v>
      </c>
      <c r="G15" s="222"/>
      <c r="H15" s="232">
        <f>H13-H14</f>
        <v>174421.25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1208</f>
        <v>1208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>
        <v>2</v>
      </c>
      <c r="D21" s="52">
        <f t="shared" si="1"/>
        <v>1300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111</v>
      </c>
      <c r="C22" s="53"/>
      <c r="D22" s="52">
        <f t="shared" si="1"/>
        <v>0</v>
      </c>
      <c r="E22" s="9"/>
      <c r="F22" s="86"/>
      <c r="G22" s="75"/>
      <c r="H22" s="257"/>
      <c r="I22" s="257"/>
      <c r="J22" s="25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1"/>
      <c r="G23" s="66"/>
      <c r="H23" s="258"/>
      <c r="I23" s="259"/>
      <c r="J23" s="25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74"/>
      <c r="G24" s="66"/>
      <c r="H24" s="258"/>
      <c r="I24" s="259"/>
      <c r="J24" s="25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/>
      <c r="D26" s="52">
        <f t="shared" si="1"/>
        <v>0</v>
      </c>
      <c r="E26" s="9"/>
      <c r="F26" s="86"/>
      <c r="G26" s="75"/>
      <c r="H26" s="257"/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/>
      <c r="D27" s="48">
        <f t="shared" si="1"/>
        <v>0</v>
      </c>
      <c r="E27" s="9"/>
      <c r="F27" s="82"/>
      <c r="G27" s="158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3</v>
      </c>
      <c r="D28" s="52">
        <f t="shared" si="1"/>
        <v>2355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205217</v>
      </c>
      <c r="E29" s="9"/>
      <c r="F29" s="244" t="s">
        <v>56</v>
      </c>
      <c r="G29" s="245"/>
      <c r="H29" s="248">
        <f>H15-H16-H17-H18-H19-H20-H22-H23-H24+H26+H27+H28</f>
        <v>173213.25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61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152</v>
      </c>
      <c r="H34" s="269">
        <f t="shared" ref="H34:H39" si="2">F34*G34</f>
        <v>152000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29</v>
      </c>
      <c r="H35" s="269">
        <f t="shared" si="2"/>
        <v>14500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1</v>
      </c>
      <c r="H36" s="269">
        <f t="shared" si="2"/>
        <v>200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264</v>
      </c>
      <c r="D37" s="15">
        <f>C37*111</f>
        <v>29304</v>
      </c>
      <c r="E37" s="9"/>
      <c r="F37" s="15">
        <v>100</v>
      </c>
      <c r="G37" s="43">
        <v>42</v>
      </c>
      <c r="H37" s="269">
        <f t="shared" si="2"/>
        <v>4200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2</v>
      </c>
      <c r="D38" s="15">
        <f>C38*84</f>
        <v>168</v>
      </c>
      <c r="E38" s="9"/>
      <c r="F38" s="33">
        <v>50</v>
      </c>
      <c r="G38" s="43">
        <v>24</v>
      </c>
      <c r="H38" s="269">
        <f t="shared" si="2"/>
        <v>1200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/>
      <c r="D39" s="34">
        <f>C39*4.5</f>
        <v>0</v>
      </c>
      <c r="E39" s="9"/>
      <c r="F39" s="15">
        <v>20</v>
      </c>
      <c r="G39" s="41">
        <v>2</v>
      </c>
      <c r="H39" s="269">
        <f t="shared" si="2"/>
        <v>40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2</v>
      </c>
      <c r="D40" s="15">
        <f>C40*111</f>
        <v>222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1</v>
      </c>
      <c r="D42" s="15">
        <f>C42*2.25</f>
        <v>2.25</v>
      </c>
      <c r="E42" s="9"/>
      <c r="F42" s="43" t="s">
        <v>80</v>
      </c>
      <c r="G42" s="269">
        <v>132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58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>
        <v>2</v>
      </c>
      <c r="D44" s="15">
        <f>C44*120</f>
        <v>240</v>
      </c>
      <c r="E44" s="9"/>
      <c r="F44" s="41"/>
      <c r="G44" s="70"/>
      <c r="H44" s="257"/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2</v>
      </c>
      <c r="D46" s="15">
        <f>C46*1.5</f>
        <v>3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6</v>
      </c>
      <c r="D48" s="15">
        <f>C48*78</f>
        <v>468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7</v>
      </c>
      <c r="D49" s="15">
        <f>C49*42</f>
        <v>294</v>
      </c>
      <c r="E49" s="9"/>
      <c r="F49" s="293" t="s">
        <v>87</v>
      </c>
      <c r="G49" s="248">
        <f>H34+H35+H36+H37+H38+H39+H40+H41+G42+H44+H45+H46</f>
        <v>172272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7</v>
      </c>
      <c r="D50" s="15">
        <f>C50*1.5</f>
        <v>10.5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137</v>
      </c>
      <c r="G51" s="297">
        <f>G49-H29</f>
        <v>-941.25</v>
      </c>
      <c r="H51" s="298"/>
      <c r="I51" s="298"/>
      <c r="J51" s="29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00"/>
      <c r="H52" s="301"/>
      <c r="I52" s="301"/>
      <c r="J52" s="30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30795.75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E8EF-FD37-4DEF-81F7-FBC98DAE51F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60" t="s">
        <v>2</v>
      </c>
      <c r="Q1" s="16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45771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485</v>
      </c>
      <c r="D6" s="16">
        <f t="shared" ref="D6:D28" si="1">C6*L6</f>
        <v>357445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10</v>
      </c>
      <c r="D7" s="16">
        <f t="shared" si="1"/>
        <v>7250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75</v>
      </c>
      <c r="D9" s="16">
        <f t="shared" si="1"/>
        <v>53025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>
        <v>1</v>
      </c>
      <c r="D10" s="16">
        <f t="shared" si="1"/>
        <v>972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/>
      <c r="D12" s="52">
        <f t="shared" si="1"/>
        <v>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27</v>
      </c>
      <c r="D13" s="52">
        <f t="shared" si="1"/>
        <v>8289</v>
      </c>
      <c r="E13" s="9"/>
      <c r="F13" s="221" t="s">
        <v>36</v>
      </c>
      <c r="G13" s="222"/>
      <c r="H13" s="223">
        <f>D29</f>
        <v>433813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12</v>
      </c>
      <c r="D14" s="34">
        <f t="shared" si="1"/>
        <v>132</v>
      </c>
      <c r="E14" s="9"/>
      <c r="F14" s="226" t="s">
        <v>39</v>
      </c>
      <c r="G14" s="227"/>
      <c r="H14" s="228">
        <f>D54</f>
        <v>50331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383482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3780</f>
        <v>3780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08"/>
      <c r="I20" s="208"/>
      <c r="J20" s="20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>
        <v>1</v>
      </c>
      <c r="D21" s="52">
        <f t="shared" si="1"/>
        <v>650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>
        <v>2</v>
      </c>
      <c r="D22" s="52">
        <f t="shared" si="1"/>
        <v>1340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6</v>
      </c>
      <c r="D28" s="52">
        <f t="shared" si="1"/>
        <v>4710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433813</v>
      </c>
      <c r="E29" s="9"/>
      <c r="F29" s="244" t="s">
        <v>56</v>
      </c>
      <c r="G29" s="245"/>
      <c r="H29" s="248">
        <f>H15-H16-H17-H18-H19-H20-H22-H23-H24+H26+H27</f>
        <v>379702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61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201</v>
      </c>
      <c r="H34" s="269">
        <f>F34*G34</f>
        <v>201000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348</v>
      </c>
      <c r="H35" s="269">
        <f t="shared" ref="H35:H39" si="2">F35*G35</f>
        <v>174000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5</v>
      </c>
      <c r="H36" s="269">
        <f t="shared" si="2"/>
        <v>1000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411</v>
      </c>
      <c r="D37" s="15">
        <f>C37*111</f>
        <v>45621</v>
      </c>
      <c r="E37" s="9"/>
      <c r="F37" s="15">
        <v>100</v>
      </c>
      <c r="G37" s="43">
        <v>27</v>
      </c>
      <c r="H37" s="269">
        <f t="shared" si="2"/>
        <v>2700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8</v>
      </c>
      <c r="D38" s="15">
        <f>C38*84</f>
        <v>672</v>
      </c>
      <c r="E38" s="9"/>
      <c r="F38" s="33">
        <v>50</v>
      </c>
      <c r="G38" s="43">
        <v>4</v>
      </c>
      <c r="H38" s="269">
        <f t="shared" si="2"/>
        <v>200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9</v>
      </c>
      <c r="D39" s="34">
        <f>C39*4.5</f>
        <v>40.5</v>
      </c>
      <c r="E39" s="9"/>
      <c r="F39" s="15">
        <v>20</v>
      </c>
      <c r="G39" s="41">
        <v>2</v>
      </c>
      <c r="H39" s="269">
        <f t="shared" si="2"/>
        <v>40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21</v>
      </c>
      <c r="D40" s="15">
        <f>C40*111</f>
        <v>2331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14</v>
      </c>
      <c r="D42" s="15">
        <f>C42*2.25</f>
        <v>31.5</v>
      </c>
      <c r="E42" s="9"/>
      <c r="F42" s="43" t="s">
        <v>80</v>
      </c>
      <c r="G42" s="269">
        <v>115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58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/>
      <c r="D44" s="15">
        <f>C44*120</f>
        <v>0</v>
      </c>
      <c r="E44" s="9"/>
      <c r="F44" s="41"/>
      <c r="G44" s="70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10</v>
      </c>
      <c r="D46" s="15">
        <f>C46*1.5</f>
        <v>15</v>
      </c>
      <c r="E46" s="9"/>
      <c r="F46" s="41"/>
      <c r="G46" s="159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9</v>
      </c>
      <c r="D48" s="15">
        <f>C48*78</f>
        <v>702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14</v>
      </c>
      <c r="D49" s="15">
        <f>C49*42</f>
        <v>588</v>
      </c>
      <c r="E49" s="9"/>
      <c r="F49" s="293" t="s">
        <v>87</v>
      </c>
      <c r="G49" s="248">
        <f>H34+H35+H36+H37+H38+H39+H40+H41+G42+H44+H45+H46</f>
        <v>379055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108</v>
      </c>
      <c r="D50" s="15">
        <f>C50*1.5</f>
        <v>162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191</v>
      </c>
      <c r="G51" s="313">
        <f>G49-H29</f>
        <v>-647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50331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5712-4F79-4AC0-84A0-6BF74E6EE8A7}">
  <dimension ref="A1:S59"/>
  <sheetViews>
    <sheetView zoomScaleNormal="100" zoomScaleSheetLayoutView="85" workbookViewId="0">
      <selection activeCell="H20" sqref="H20:J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60" t="s">
        <v>2</v>
      </c>
      <c r="Q1" s="16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45771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237</v>
      </c>
      <c r="D6" s="16">
        <f t="shared" ref="D6:D28" si="1">C6*L6</f>
        <v>174669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25</v>
      </c>
      <c r="D7" s="16">
        <f t="shared" si="1"/>
        <v>18125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86</v>
      </c>
      <c r="D9" s="16">
        <f t="shared" si="1"/>
        <v>60802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>
        <v>2</v>
      </c>
      <c r="D10" s="16">
        <f t="shared" si="1"/>
        <v>1944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>
        <v>2</v>
      </c>
      <c r="D11" s="16">
        <f t="shared" si="1"/>
        <v>2250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>
        <f>1+1</f>
        <v>2</v>
      </c>
      <c r="D12" s="52">
        <f t="shared" si="1"/>
        <v>1904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14</v>
      </c>
      <c r="D13" s="52">
        <f t="shared" si="1"/>
        <v>4298</v>
      </c>
      <c r="E13" s="9"/>
      <c r="F13" s="221" t="s">
        <v>36</v>
      </c>
      <c r="G13" s="222"/>
      <c r="H13" s="223">
        <f>D29</f>
        <v>276102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>
        <v>23</v>
      </c>
      <c r="D14" s="34">
        <f t="shared" si="1"/>
        <v>253</v>
      </c>
      <c r="E14" s="9"/>
      <c r="F14" s="226" t="s">
        <v>39</v>
      </c>
      <c r="G14" s="227"/>
      <c r="H14" s="228">
        <f>D54</f>
        <v>41655.75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>
        <v>2</v>
      </c>
      <c r="D15" s="34">
        <f t="shared" si="1"/>
        <v>1240</v>
      </c>
      <c r="E15" s="9"/>
      <c r="F15" s="231" t="s">
        <v>40</v>
      </c>
      <c r="G15" s="222"/>
      <c r="H15" s="232">
        <f>H13-H14</f>
        <v>234446.25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318+336</f>
        <v>654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>
        <v>1</v>
      </c>
      <c r="D17" s="52">
        <f t="shared" si="1"/>
        <v>1582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35">
        <f>559+1582+626*7</f>
        <v>6523</v>
      </c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156</v>
      </c>
      <c r="C21" s="53">
        <f>1+1</f>
        <v>2</v>
      </c>
      <c r="D21" s="52">
        <f t="shared" si="1"/>
        <v>1300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>
        <v>1</v>
      </c>
      <c r="D22" s="52">
        <f t="shared" si="1"/>
        <v>670</v>
      </c>
      <c r="E22" s="9"/>
      <c r="F22" s="88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66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9</v>
      </c>
      <c r="D28" s="52">
        <f t="shared" si="1"/>
        <v>7065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276102</v>
      </c>
      <c r="E29" s="9"/>
      <c r="F29" s="244" t="s">
        <v>56</v>
      </c>
      <c r="G29" s="245"/>
      <c r="H29" s="248">
        <f>H15-H16-H17-H18-H19-H20-H22-H23-H24+H26+H27</f>
        <v>227269.25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61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126</v>
      </c>
      <c r="H34" s="269">
        <f>F34*G34</f>
        <v>126000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119</v>
      </c>
      <c r="H35" s="269">
        <f>F35*G35</f>
        <v>59500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5</v>
      </c>
      <c r="D36" s="15">
        <f>C36*1.5</f>
        <v>7.5</v>
      </c>
      <c r="E36" s="9"/>
      <c r="F36" s="15">
        <v>200</v>
      </c>
      <c r="G36" s="41">
        <v>25</v>
      </c>
      <c r="H36" s="269">
        <f t="shared" ref="H36:H39" si="2">F36*G36</f>
        <v>5000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327</v>
      </c>
      <c r="D37" s="15">
        <f>C37*111</f>
        <v>36297</v>
      </c>
      <c r="E37" s="9"/>
      <c r="F37" s="15">
        <v>100</v>
      </c>
      <c r="G37" s="43">
        <v>303</v>
      </c>
      <c r="H37" s="269">
        <f t="shared" si="2"/>
        <v>30300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14</v>
      </c>
      <c r="D38" s="15">
        <f>C38*84</f>
        <v>1176</v>
      </c>
      <c r="E38" s="9"/>
      <c r="F38" s="33">
        <v>50</v>
      </c>
      <c r="G38" s="43">
        <v>83</v>
      </c>
      <c r="H38" s="269">
        <f t="shared" si="2"/>
        <v>4150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4</v>
      </c>
      <c r="D39" s="34">
        <f>C39*4.5</f>
        <v>18</v>
      </c>
      <c r="E39" s="9"/>
      <c r="F39" s="15">
        <v>20</v>
      </c>
      <c r="G39" s="41">
        <v>17</v>
      </c>
      <c r="H39" s="269">
        <f t="shared" si="2"/>
        <v>340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14</v>
      </c>
      <c r="D40" s="15">
        <f>C40*111</f>
        <v>1554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5</v>
      </c>
      <c r="D42" s="15">
        <f>C42*2.25</f>
        <v>11.25</v>
      </c>
      <c r="E42" s="9"/>
      <c r="F42" s="43" t="s">
        <v>80</v>
      </c>
      <c r="G42" s="269">
        <v>883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58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7</v>
      </c>
      <c r="D44" s="15">
        <f>C44*120</f>
        <v>840</v>
      </c>
      <c r="E44" s="9"/>
      <c r="F44" s="41"/>
      <c r="G44" s="87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87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19</v>
      </c>
      <c r="D46" s="15">
        <f>C46*1.5</f>
        <v>28.5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18</v>
      </c>
      <c r="D48" s="15">
        <f>C48*78</f>
        <v>1404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3</v>
      </c>
      <c r="D49" s="15">
        <f>C49*42</f>
        <v>126</v>
      </c>
      <c r="E49" s="9"/>
      <c r="F49" s="293" t="s">
        <v>87</v>
      </c>
      <c r="G49" s="248">
        <f>H34+H35+H36+H37+H38+H39+H40+H41+G42+H44+H45+H46</f>
        <v>226173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17</v>
      </c>
      <c r="D50" s="15">
        <f>C50*1.5</f>
        <v>25.5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137</v>
      </c>
      <c r="G51" s="313">
        <f>G49-H29</f>
        <v>-1096.25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41655.75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1984A-F4EE-4ADB-AAC9-9A2398110D65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D282-1762-4253-B04E-E6185055EDA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64" t="s">
        <v>2</v>
      </c>
      <c r="Q1" s="16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45772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364</v>
      </c>
      <c r="D6" s="16">
        <f t="shared" ref="D6:D28" si="1">C6*L6</f>
        <v>268268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12</v>
      </c>
      <c r="D7" s="16">
        <f t="shared" si="1"/>
        <v>8700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>
        <v>1</v>
      </c>
      <c r="D8" s="16">
        <f t="shared" si="1"/>
        <v>1033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15</v>
      </c>
      <c r="D9" s="16">
        <f t="shared" si="1"/>
        <v>10605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>
        <v>11</v>
      </c>
      <c r="D10" s="16">
        <f t="shared" si="1"/>
        <v>10692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>
        <v>16</v>
      </c>
      <c r="D11" s="16">
        <f t="shared" si="1"/>
        <v>18000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f>1</f>
        <v>1</v>
      </c>
      <c r="D12" s="52">
        <f t="shared" si="1"/>
        <v>952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19</v>
      </c>
      <c r="D13" s="52">
        <f t="shared" si="1"/>
        <v>5833</v>
      </c>
      <c r="E13" s="9"/>
      <c r="F13" s="221" t="s">
        <v>36</v>
      </c>
      <c r="G13" s="222"/>
      <c r="H13" s="223">
        <f>D29</f>
        <v>338433.16666666669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2</v>
      </c>
      <c r="D14" s="34">
        <f t="shared" si="1"/>
        <v>22</v>
      </c>
      <c r="E14" s="9"/>
      <c r="F14" s="226" t="s">
        <v>39</v>
      </c>
      <c r="G14" s="227"/>
      <c r="H14" s="228">
        <f>D54</f>
        <v>50312.25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288120.91666666669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2061</f>
        <v>2061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156</v>
      </c>
      <c r="C21" s="53">
        <f>1+3</f>
        <v>4</v>
      </c>
      <c r="D21" s="52">
        <f t="shared" si="1"/>
        <v>2600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111</v>
      </c>
      <c r="C22" s="53"/>
      <c r="D22" s="52">
        <f t="shared" si="1"/>
        <v>0</v>
      </c>
      <c r="E22" s="9"/>
      <c r="F22" s="88" t="s">
        <v>165</v>
      </c>
      <c r="G22" s="84">
        <v>1222</v>
      </c>
      <c r="H22" s="304">
        <v>56758</v>
      </c>
      <c r="I22" s="304"/>
      <c r="J22" s="304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1"/>
      <c r="G23" s="66"/>
      <c r="H23" s="258"/>
      <c r="I23" s="259"/>
      <c r="J23" s="25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74"/>
      <c r="G24" s="66"/>
      <c r="H24" s="258"/>
      <c r="I24" s="259"/>
      <c r="J24" s="25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>
        <v>12</v>
      </c>
      <c r="D26" s="52">
        <f t="shared" si="1"/>
        <v>268</v>
      </c>
      <c r="E26" s="9"/>
      <c r="F26" s="86"/>
      <c r="G26" s="75"/>
      <c r="H26" s="257"/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>
        <v>13</v>
      </c>
      <c r="D27" s="48">
        <f t="shared" si="1"/>
        <v>470.16666666666663</v>
      </c>
      <c r="E27" s="9"/>
      <c r="F27" s="82"/>
      <c r="G27" s="162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14</v>
      </c>
      <c r="D28" s="52">
        <f t="shared" si="1"/>
        <v>10990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338433.16666666669</v>
      </c>
      <c r="E29" s="9"/>
      <c r="F29" s="244" t="s">
        <v>56</v>
      </c>
      <c r="G29" s="245"/>
      <c r="H29" s="248">
        <f>H15-H16-H17-H18-H19-H20-H22-H23-H24+H26+H27+H28</f>
        <v>229301.91666666669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65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>
        <v>5</v>
      </c>
      <c r="D34" s="33">
        <f>C34*120</f>
        <v>600</v>
      </c>
      <c r="E34" s="9"/>
      <c r="F34" s="15">
        <v>1000</v>
      </c>
      <c r="G34" s="44">
        <v>84</v>
      </c>
      <c r="H34" s="269">
        <f t="shared" ref="H34:H39" si="2">F34*G34</f>
        <v>84000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>
        <v>2</v>
      </c>
      <c r="D35" s="33">
        <f>C35*84</f>
        <v>168</v>
      </c>
      <c r="E35" s="9"/>
      <c r="F35" s="65">
        <v>500</v>
      </c>
      <c r="G35" s="45">
        <v>16</v>
      </c>
      <c r="H35" s="269">
        <f t="shared" si="2"/>
        <v>8000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18</v>
      </c>
      <c r="D36" s="15">
        <f>C36*1.5</f>
        <v>27</v>
      </c>
      <c r="E36" s="9"/>
      <c r="F36" s="15">
        <v>200</v>
      </c>
      <c r="G36" s="41">
        <v>2</v>
      </c>
      <c r="H36" s="269">
        <f t="shared" si="2"/>
        <v>400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380</v>
      </c>
      <c r="D37" s="15">
        <f>C37*111</f>
        <v>42180</v>
      </c>
      <c r="E37" s="9"/>
      <c r="F37" s="15">
        <v>100</v>
      </c>
      <c r="G37" s="43">
        <v>43</v>
      </c>
      <c r="H37" s="269">
        <f t="shared" si="2"/>
        <v>4300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20</v>
      </c>
      <c r="D38" s="15">
        <f>C38*84</f>
        <v>1680</v>
      </c>
      <c r="E38" s="9"/>
      <c r="F38" s="33">
        <v>50</v>
      </c>
      <c r="G38" s="43">
        <v>24</v>
      </c>
      <c r="H38" s="269">
        <f t="shared" si="2"/>
        <v>1200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7</v>
      </c>
      <c r="D39" s="34">
        <f>C39*4.5</f>
        <v>31.5</v>
      </c>
      <c r="E39" s="9"/>
      <c r="F39" s="15">
        <v>20</v>
      </c>
      <c r="G39" s="41">
        <v>2</v>
      </c>
      <c r="H39" s="269">
        <f t="shared" si="2"/>
        <v>40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21</v>
      </c>
      <c r="D40" s="15">
        <f>C40*111</f>
        <v>2331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13</v>
      </c>
      <c r="D42" s="15">
        <f>C42*2.25</f>
        <v>29.25</v>
      </c>
      <c r="E42" s="9"/>
      <c r="F42" s="43" t="s">
        <v>80</v>
      </c>
      <c r="G42" s="269">
        <v>159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62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>
        <v>10</v>
      </c>
      <c r="D44" s="15">
        <f>C44*120</f>
        <v>1200</v>
      </c>
      <c r="E44" s="9"/>
      <c r="F44" s="41" t="s">
        <v>145</v>
      </c>
      <c r="G44" s="70" t="s">
        <v>192</v>
      </c>
      <c r="H44" s="257">
        <v>140180.5</v>
      </c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25</v>
      </c>
      <c r="D46" s="15">
        <f>C46*1.5</f>
        <v>37.5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11</v>
      </c>
      <c r="D48" s="15">
        <f>C48*78</f>
        <v>858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23</v>
      </c>
      <c r="D49" s="15">
        <f>C49*42</f>
        <v>966</v>
      </c>
      <c r="E49" s="9"/>
      <c r="F49" s="293" t="s">
        <v>87</v>
      </c>
      <c r="G49" s="248">
        <f>H34+H35+H36+H37+H38+H39+H40+H41+G42+H44+H45+H46</f>
        <v>238279.5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24</v>
      </c>
      <c r="D50" s="15">
        <f>C50*1.5</f>
        <v>36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141</v>
      </c>
      <c r="G51" s="320">
        <f>G49-H29</f>
        <v>8977.5833333333139</v>
      </c>
      <c r="H51" s="321"/>
      <c r="I51" s="321"/>
      <c r="J51" s="32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3"/>
      <c r="H52" s="324"/>
      <c r="I52" s="324"/>
      <c r="J52" s="32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50312.25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F8B1-F6F9-4B9C-90CC-8A9B47FD24D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45749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149</v>
      </c>
      <c r="D6" s="16">
        <f t="shared" ref="D6:D28" si="1">C6*L6</f>
        <v>109813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11</v>
      </c>
      <c r="D7" s="16">
        <f t="shared" si="1"/>
        <v>7975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>
        <v>1</v>
      </c>
      <c r="D8" s="16">
        <f t="shared" si="1"/>
        <v>1033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18</v>
      </c>
      <c r="D9" s="16">
        <f t="shared" si="1"/>
        <v>12726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>
        <v>2</v>
      </c>
      <c r="D10" s="16">
        <f t="shared" si="1"/>
        <v>1944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>
        <v>2</v>
      </c>
      <c r="D12" s="52">
        <f t="shared" si="1"/>
        <v>1904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5</v>
      </c>
      <c r="D13" s="52">
        <f t="shared" si="1"/>
        <v>1535</v>
      </c>
      <c r="E13" s="9"/>
      <c r="F13" s="221" t="s">
        <v>36</v>
      </c>
      <c r="G13" s="222"/>
      <c r="H13" s="223">
        <f>D29</f>
        <v>140250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>
        <v>18</v>
      </c>
      <c r="D14" s="34">
        <f t="shared" si="1"/>
        <v>180</v>
      </c>
      <c r="E14" s="9"/>
      <c r="F14" s="226" t="s">
        <v>39</v>
      </c>
      <c r="G14" s="227"/>
      <c r="H14" s="228">
        <f>D54</f>
        <v>21636</v>
      </c>
      <c r="I14" s="229"/>
      <c r="J14" s="230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118614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/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55" t="s">
        <v>99</v>
      </c>
      <c r="H21" s="254" t="s">
        <v>13</v>
      </c>
      <c r="I21" s="255"/>
      <c r="J21" s="25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8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66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4</v>
      </c>
      <c r="D28" s="52">
        <f t="shared" si="1"/>
        <v>3140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140250</v>
      </c>
      <c r="E29" s="9"/>
      <c r="F29" s="244" t="s">
        <v>56</v>
      </c>
      <c r="G29" s="245"/>
      <c r="H29" s="248">
        <f>H15-H16-H17-H18-H19-H20-H22-H23-H24+H26+H27</f>
        <v>118614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02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>
        <v>1</v>
      </c>
      <c r="D34" s="33">
        <f>C34*120</f>
        <v>120</v>
      </c>
      <c r="E34" s="9"/>
      <c r="F34" s="15">
        <v>1000</v>
      </c>
      <c r="G34" s="85">
        <v>110</v>
      </c>
      <c r="H34" s="269">
        <f>F34*G34</f>
        <v>110000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14</v>
      </c>
      <c r="H35" s="269">
        <f>F35*G35</f>
        <v>7000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22</v>
      </c>
      <c r="D36" s="15">
        <f>C36*1.5</f>
        <v>33</v>
      </c>
      <c r="E36" s="9"/>
      <c r="F36" s="15">
        <v>200</v>
      </c>
      <c r="G36" s="41"/>
      <c r="H36" s="269">
        <f t="shared" ref="H36:H39" si="2">F36*G36</f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167</v>
      </c>
      <c r="D37" s="15">
        <f>C37*111</f>
        <v>18537</v>
      </c>
      <c r="E37" s="9"/>
      <c r="F37" s="15">
        <v>100</v>
      </c>
      <c r="G37" s="43">
        <v>3</v>
      </c>
      <c r="H37" s="269">
        <f t="shared" si="2"/>
        <v>300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5</v>
      </c>
      <c r="D38" s="15">
        <f>C38*84</f>
        <v>420</v>
      </c>
      <c r="E38" s="9"/>
      <c r="F38" s="33">
        <v>50</v>
      </c>
      <c r="G38" s="43"/>
      <c r="H38" s="269">
        <f t="shared" si="2"/>
        <v>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14</v>
      </c>
      <c r="D40" s="15">
        <f>C40*111</f>
        <v>1554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16</v>
      </c>
      <c r="D42" s="15">
        <f>C42*2.25</f>
        <v>36</v>
      </c>
      <c r="E42" s="9"/>
      <c r="F42" s="43" t="s">
        <v>80</v>
      </c>
      <c r="G42" s="269">
        <v>108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99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2</v>
      </c>
      <c r="D44" s="15">
        <f>C44*120</f>
        <v>240</v>
      </c>
      <c r="E44" s="9"/>
      <c r="F44" s="41"/>
      <c r="G44" s="87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87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30</v>
      </c>
      <c r="D46" s="15">
        <f>C46*1.5</f>
        <v>45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6</v>
      </c>
      <c r="D48" s="15">
        <f>C48*78</f>
        <v>468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2</v>
      </c>
      <c r="D49" s="15">
        <f>C49*42</f>
        <v>84</v>
      </c>
      <c r="E49" s="9"/>
      <c r="F49" s="293" t="s">
        <v>87</v>
      </c>
      <c r="G49" s="248">
        <f>H34+H35+H36+H37+H38+H39+H40+H41+G42+H44+H45+H46</f>
        <v>117408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</v>
      </c>
      <c r="D50" s="15">
        <f>C50*1.5</f>
        <v>1.5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137</v>
      </c>
      <c r="G51" s="313">
        <f>G49-H29</f>
        <v>-1206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21636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43FF8-924C-4626-B390-741456EA8F2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64" t="s">
        <v>2</v>
      </c>
      <c r="Q1" s="16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45772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203</v>
      </c>
      <c r="D6" s="16">
        <f t="shared" ref="D6:D28" si="1">C6*L6</f>
        <v>149611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8</v>
      </c>
      <c r="D7" s="16">
        <f t="shared" si="1"/>
        <v>5800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39</v>
      </c>
      <c r="D9" s="16">
        <f t="shared" si="1"/>
        <v>27573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/>
      <c r="D12" s="52">
        <f t="shared" si="1"/>
        <v>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11</v>
      </c>
      <c r="D13" s="52">
        <f t="shared" si="1"/>
        <v>3377</v>
      </c>
      <c r="E13" s="9"/>
      <c r="F13" s="221" t="s">
        <v>36</v>
      </c>
      <c r="G13" s="222"/>
      <c r="H13" s="223">
        <f>D29</f>
        <v>207141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20</v>
      </c>
      <c r="D14" s="34">
        <f t="shared" si="1"/>
        <v>220</v>
      </c>
      <c r="E14" s="9"/>
      <c r="F14" s="226" t="s">
        <v>39</v>
      </c>
      <c r="G14" s="227"/>
      <c r="H14" s="228">
        <f>D54</f>
        <v>31674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175467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/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08"/>
      <c r="I20" s="208"/>
      <c r="J20" s="20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156</v>
      </c>
      <c r="C21" s="53">
        <f>1+1</f>
        <v>2</v>
      </c>
      <c r="D21" s="52">
        <f t="shared" si="1"/>
        <v>1300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>
        <v>10</v>
      </c>
      <c r="D22" s="52">
        <f t="shared" si="1"/>
        <v>6700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16</v>
      </c>
      <c r="D28" s="52">
        <f t="shared" si="1"/>
        <v>12560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207141</v>
      </c>
      <c r="E29" s="9"/>
      <c r="F29" s="244" t="s">
        <v>56</v>
      </c>
      <c r="G29" s="245"/>
      <c r="H29" s="248">
        <f>H15-H16-H17-H18-H19-H20-H22-H23-H24+H26+H27</f>
        <v>175467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65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145</v>
      </c>
      <c r="H34" s="269">
        <f>F34*G34</f>
        <v>145000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51</v>
      </c>
      <c r="H35" s="269">
        <f t="shared" ref="H35:H39" si="2">F35*G35</f>
        <v>25500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3</v>
      </c>
      <c r="H36" s="269">
        <f t="shared" si="2"/>
        <v>600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264</v>
      </c>
      <c r="D37" s="15">
        <f>C37*111</f>
        <v>29304</v>
      </c>
      <c r="E37" s="9"/>
      <c r="F37" s="15">
        <v>100</v>
      </c>
      <c r="G37" s="43">
        <v>37</v>
      </c>
      <c r="H37" s="269">
        <f t="shared" si="2"/>
        <v>3700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7</v>
      </c>
      <c r="D38" s="15">
        <f>C38*84</f>
        <v>588</v>
      </c>
      <c r="E38" s="9"/>
      <c r="F38" s="33">
        <v>50</v>
      </c>
      <c r="G38" s="43">
        <v>14</v>
      </c>
      <c r="H38" s="269">
        <f t="shared" si="2"/>
        <v>700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5</v>
      </c>
      <c r="D39" s="34">
        <f>C39*4.5</f>
        <v>22.5</v>
      </c>
      <c r="E39" s="9"/>
      <c r="F39" s="15">
        <v>20</v>
      </c>
      <c r="G39" s="41">
        <v>2</v>
      </c>
      <c r="H39" s="269">
        <f t="shared" si="2"/>
        <v>40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8</v>
      </c>
      <c r="D40" s="15">
        <f>C40*111</f>
        <v>888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2</v>
      </c>
      <c r="D42" s="15">
        <f>C42*2.25</f>
        <v>4.5</v>
      </c>
      <c r="E42" s="9"/>
      <c r="F42" s="43" t="s">
        <v>80</v>
      </c>
      <c r="G42" s="269">
        <v>927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62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/>
      <c r="D44" s="15">
        <f>C44*120</f>
        <v>0</v>
      </c>
      <c r="E44" s="9"/>
      <c r="F44" s="41"/>
      <c r="G44" s="70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/>
      <c r="D46" s="15">
        <f>C46*1.5</f>
        <v>0</v>
      </c>
      <c r="E46" s="9"/>
      <c r="F46" s="41"/>
      <c r="G46" s="163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7</v>
      </c>
      <c r="D48" s="15">
        <f>C48*78</f>
        <v>546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7</v>
      </c>
      <c r="D49" s="15">
        <f>C49*42</f>
        <v>294</v>
      </c>
      <c r="E49" s="9"/>
      <c r="F49" s="293" t="s">
        <v>87</v>
      </c>
      <c r="G49" s="248">
        <f>H34+H35+H36+H37+H38+H39+H40+H41+G42+H44+H45+H46</f>
        <v>176467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18</v>
      </c>
      <c r="D50" s="15">
        <f>C50*1.5</f>
        <v>27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149</v>
      </c>
      <c r="G51" s="326">
        <f>G49-H29</f>
        <v>1000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31674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191A-BC4E-44E4-926F-724D4836D88F}">
  <dimension ref="A1:S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64" t="s">
        <v>2</v>
      </c>
      <c r="Q1" s="16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45772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188</v>
      </c>
      <c r="D6" s="16">
        <f t="shared" ref="D6:D28" si="1">C6*L6</f>
        <v>138556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11</v>
      </c>
      <c r="D7" s="16">
        <f t="shared" si="1"/>
        <v>7975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93</v>
      </c>
      <c r="D9" s="16">
        <f t="shared" si="1"/>
        <v>65751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>
        <v>2</v>
      </c>
      <c r="D10" s="16">
        <f t="shared" si="1"/>
        <v>1944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>
        <v>2</v>
      </c>
      <c r="D12" s="52">
        <f t="shared" si="1"/>
        <v>1904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9</v>
      </c>
      <c r="D13" s="52">
        <f t="shared" si="1"/>
        <v>2763</v>
      </c>
      <c r="E13" s="9"/>
      <c r="F13" s="221" t="s">
        <v>36</v>
      </c>
      <c r="G13" s="222"/>
      <c r="H13" s="223">
        <f>D29</f>
        <v>223828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>
        <v>11</v>
      </c>
      <c r="D14" s="34">
        <f t="shared" si="1"/>
        <v>121</v>
      </c>
      <c r="E14" s="9"/>
      <c r="F14" s="226" t="s">
        <v>39</v>
      </c>
      <c r="G14" s="227"/>
      <c r="H14" s="228">
        <f>D54</f>
        <v>27198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>
        <v>2</v>
      </c>
      <c r="D15" s="34">
        <f t="shared" si="1"/>
        <v>1240</v>
      </c>
      <c r="E15" s="9"/>
      <c r="F15" s="231" t="s">
        <v>40</v>
      </c>
      <c r="G15" s="222"/>
      <c r="H15" s="232">
        <f>H13-H14</f>
        <v>196630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378</f>
        <v>378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35">
        <f>626*2</f>
        <v>1252</v>
      </c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8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>
        <v>12</v>
      </c>
      <c r="D26" s="52">
        <f t="shared" si="1"/>
        <v>434</v>
      </c>
      <c r="E26" s="9"/>
      <c r="F26" s="73"/>
      <c r="G26" s="66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4</v>
      </c>
      <c r="D28" s="52">
        <f t="shared" si="1"/>
        <v>3140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223828</v>
      </c>
      <c r="E29" s="9"/>
      <c r="F29" s="244" t="s">
        <v>56</v>
      </c>
      <c r="G29" s="245"/>
      <c r="H29" s="248">
        <f>H15-H16-H17-H18-H19-H20-H22-H23-H24+H26+H27</f>
        <v>195000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65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>
        <v>1</v>
      </c>
      <c r="D34" s="33">
        <f>C34*120</f>
        <v>120</v>
      </c>
      <c r="E34" s="9"/>
      <c r="F34" s="15">
        <v>1000</v>
      </c>
      <c r="G34" s="85">
        <v>136</v>
      </c>
      <c r="H34" s="269">
        <f>F34*G34</f>
        <v>136000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111</v>
      </c>
      <c r="H35" s="269">
        <f>F35*G35</f>
        <v>55500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21</v>
      </c>
      <c r="D36" s="15">
        <f>C36*1.5</f>
        <v>31.5</v>
      </c>
      <c r="E36" s="9"/>
      <c r="F36" s="15">
        <v>200</v>
      </c>
      <c r="G36" s="41">
        <v>3</v>
      </c>
      <c r="H36" s="269">
        <f t="shared" ref="H36:H39" si="2">F36*G36</f>
        <v>600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215</v>
      </c>
      <c r="D37" s="15">
        <f>C37*111</f>
        <v>23865</v>
      </c>
      <c r="E37" s="9"/>
      <c r="F37" s="15">
        <v>100</v>
      </c>
      <c r="G37" s="43">
        <v>19</v>
      </c>
      <c r="H37" s="269">
        <f t="shared" si="2"/>
        <v>1900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4</v>
      </c>
      <c r="D38" s="15">
        <f>C38*84</f>
        <v>336</v>
      </c>
      <c r="E38" s="9"/>
      <c r="F38" s="33">
        <v>50</v>
      </c>
      <c r="G38" s="43">
        <v>4</v>
      </c>
      <c r="H38" s="269">
        <f t="shared" si="2"/>
        <v>200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>
        <v>3</v>
      </c>
      <c r="H39" s="269">
        <f t="shared" si="2"/>
        <v>60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18</v>
      </c>
      <c r="D40" s="15">
        <f>C40*111</f>
        <v>1998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8</v>
      </c>
      <c r="D42" s="15">
        <f>C42*2.25</f>
        <v>18</v>
      </c>
      <c r="E42" s="9"/>
      <c r="F42" s="43" t="s">
        <v>80</v>
      </c>
      <c r="G42" s="269">
        <v>126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62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3</v>
      </c>
      <c r="D44" s="15">
        <f>C44*120</f>
        <v>360</v>
      </c>
      <c r="E44" s="9"/>
      <c r="F44" s="41"/>
      <c r="G44" s="87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87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2</v>
      </c>
      <c r="D46" s="15">
        <f>C46*1.5</f>
        <v>3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4</v>
      </c>
      <c r="D48" s="15">
        <f>C48*78</f>
        <v>312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</v>
      </c>
      <c r="D49" s="15">
        <f>C49*42</f>
        <v>42</v>
      </c>
      <c r="E49" s="9"/>
      <c r="F49" s="293" t="s">
        <v>87</v>
      </c>
      <c r="G49" s="248">
        <f>H34+H35+H36+H37+H38+H39+H40+H41+G42+H44+H45+H46</f>
        <v>194386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10</v>
      </c>
      <c r="D50" s="15">
        <f>C50*1.5</f>
        <v>15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137</v>
      </c>
      <c r="G51" s="313">
        <f>G49-H29</f>
        <v>-614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27198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6914C-B916-4A9F-9408-DF5C0F98EFF6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04CE-87DC-4883-B2A7-B217E6AA946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64" t="s">
        <v>2</v>
      </c>
      <c r="Q1" s="16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45773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424</v>
      </c>
      <c r="D6" s="16">
        <f t="shared" ref="D6:D28" si="1">C6*L6</f>
        <v>312488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6</v>
      </c>
      <c r="D7" s="16">
        <f t="shared" si="1"/>
        <v>4350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>
        <v>1</v>
      </c>
      <c r="D8" s="16">
        <f t="shared" si="1"/>
        <v>1033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66</v>
      </c>
      <c r="D9" s="16">
        <f t="shared" si="1"/>
        <v>46662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>
        <v>1</v>
      </c>
      <c r="D10" s="16">
        <f t="shared" si="1"/>
        <v>972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v>2</v>
      </c>
      <c r="D12" s="52">
        <f t="shared" si="1"/>
        <v>1904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17</v>
      </c>
      <c r="D13" s="52">
        <f t="shared" si="1"/>
        <v>5219</v>
      </c>
      <c r="E13" s="9"/>
      <c r="F13" s="221" t="s">
        <v>36</v>
      </c>
      <c r="G13" s="222"/>
      <c r="H13" s="223">
        <f>D29</f>
        <v>376592.16666666669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8</v>
      </c>
      <c r="D14" s="34">
        <f t="shared" si="1"/>
        <v>88</v>
      </c>
      <c r="E14" s="9"/>
      <c r="F14" s="226" t="s">
        <v>39</v>
      </c>
      <c r="G14" s="227"/>
      <c r="H14" s="228">
        <f>D54</f>
        <v>58022.25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>
        <v>2</v>
      </c>
      <c r="D15" s="34">
        <f t="shared" si="1"/>
        <v>1240</v>
      </c>
      <c r="E15" s="9"/>
      <c r="F15" s="231" t="s">
        <v>40</v>
      </c>
      <c r="G15" s="222"/>
      <c r="H15" s="232">
        <f>H13-H14</f>
        <v>318569.91666666669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1899</f>
        <v>1899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156</v>
      </c>
      <c r="C21" s="53">
        <f>3+1</f>
        <v>4</v>
      </c>
      <c r="D21" s="52">
        <f t="shared" si="1"/>
        <v>2600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111</v>
      </c>
      <c r="C22" s="53"/>
      <c r="D22" s="52">
        <f t="shared" si="1"/>
        <v>0</v>
      </c>
      <c r="E22" s="9"/>
      <c r="F22" s="88" t="s">
        <v>158</v>
      </c>
      <c r="G22" s="84">
        <v>1487</v>
      </c>
      <c r="H22" s="304">
        <v>123845</v>
      </c>
      <c r="I22" s="304"/>
      <c r="J22" s="304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1"/>
      <c r="G23" s="66"/>
      <c r="H23" s="258"/>
      <c r="I23" s="259"/>
      <c r="J23" s="25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74"/>
      <c r="G24" s="66"/>
      <c r="H24" s="258"/>
      <c r="I24" s="259"/>
      <c r="J24" s="25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/>
      <c r="D26" s="52">
        <f t="shared" si="1"/>
        <v>0</v>
      </c>
      <c r="E26" s="9"/>
      <c r="F26" s="86"/>
      <c r="G26" s="75"/>
      <c r="H26" s="257"/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>
        <v>1</v>
      </c>
      <c r="D27" s="48">
        <f t="shared" si="1"/>
        <v>36.166666666666664</v>
      </c>
      <c r="E27" s="9"/>
      <c r="F27" s="82"/>
      <c r="G27" s="162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/>
      <c r="D28" s="52">
        <f t="shared" si="1"/>
        <v>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376592.16666666669</v>
      </c>
      <c r="E29" s="9"/>
      <c r="F29" s="244" t="s">
        <v>56</v>
      </c>
      <c r="G29" s="245"/>
      <c r="H29" s="248">
        <f>H15-H16-H17-H18-H19-H20-H22-H23-H24+H26+H27+H28</f>
        <v>192825.91666666669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65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141</v>
      </c>
      <c r="H34" s="269">
        <f t="shared" ref="H34:H39" si="2">F34*G34</f>
        <v>141000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79</v>
      </c>
      <c r="H35" s="269">
        <f t="shared" si="2"/>
        <v>39500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23</v>
      </c>
      <c r="D36" s="15">
        <f>C36*1.5</f>
        <v>34.5</v>
      </c>
      <c r="E36" s="9"/>
      <c r="F36" s="15">
        <v>200</v>
      </c>
      <c r="G36" s="41">
        <v>1</v>
      </c>
      <c r="H36" s="269">
        <f t="shared" si="2"/>
        <v>200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492</v>
      </c>
      <c r="D37" s="15">
        <f>C37*111</f>
        <v>54612</v>
      </c>
      <c r="E37" s="9"/>
      <c r="F37" s="15">
        <v>100</v>
      </c>
      <c r="G37" s="43">
        <v>27</v>
      </c>
      <c r="H37" s="269">
        <f t="shared" si="2"/>
        <v>2700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5</v>
      </c>
      <c r="D38" s="15">
        <f>C38*84</f>
        <v>420</v>
      </c>
      <c r="E38" s="9"/>
      <c r="F38" s="33">
        <v>50</v>
      </c>
      <c r="G38" s="43">
        <v>6</v>
      </c>
      <c r="H38" s="269">
        <f t="shared" si="2"/>
        <v>300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10</v>
      </c>
      <c r="D39" s="34">
        <f>C39*4.5</f>
        <v>45</v>
      </c>
      <c r="E39" s="9"/>
      <c r="F39" s="15">
        <v>20</v>
      </c>
      <c r="G39" s="41">
        <v>3</v>
      </c>
      <c r="H39" s="269">
        <f t="shared" si="2"/>
        <v>60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6</v>
      </c>
      <c r="D40" s="15">
        <f>C40*111</f>
        <v>666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2</v>
      </c>
      <c r="D41" s="15">
        <f>C41*84</f>
        <v>168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11</v>
      </c>
      <c r="D42" s="15">
        <f>C42*2.25</f>
        <v>24.75</v>
      </c>
      <c r="E42" s="9"/>
      <c r="F42" s="43" t="s">
        <v>80</v>
      </c>
      <c r="G42" s="269">
        <v>1987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62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>
        <v>4</v>
      </c>
      <c r="D44" s="15">
        <f>C44*120</f>
        <v>480</v>
      </c>
      <c r="E44" s="9"/>
      <c r="F44" s="41"/>
      <c r="G44" s="70"/>
      <c r="H44" s="257"/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>
        <v>2</v>
      </c>
      <c r="D45" s="15">
        <f>C45*84</f>
        <v>168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6</v>
      </c>
      <c r="D46" s="15">
        <f>C46*1.5</f>
        <v>9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12</v>
      </c>
      <c r="D48" s="15">
        <f>C48*78</f>
        <v>936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8</v>
      </c>
      <c r="D49" s="15">
        <f>C49*42</f>
        <v>336</v>
      </c>
      <c r="E49" s="9"/>
      <c r="F49" s="293" t="s">
        <v>87</v>
      </c>
      <c r="G49" s="248">
        <f>H34+H35+H36+H37+H38+H39+H40+H41+G42+H44+H45+H46</f>
        <v>185747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26</v>
      </c>
      <c r="D50" s="15">
        <f>C50*1.5</f>
        <v>39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137</v>
      </c>
      <c r="G51" s="297">
        <f>G49-H29</f>
        <v>-7078.9166666666861</v>
      </c>
      <c r="H51" s="298"/>
      <c r="I51" s="298"/>
      <c r="J51" s="29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00"/>
      <c r="H52" s="301"/>
      <c r="I52" s="301"/>
      <c r="J52" s="30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58022.25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47C7-15A8-4C5A-9023-91355097E6C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64" t="s">
        <v>2</v>
      </c>
      <c r="Q1" s="16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45773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261</v>
      </c>
      <c r="D6" s="16">
        <f t="shared" ref="D6:D28" si="1">C6*L6</f>
        <v>192357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1</v>
      </c>
      <c r="D7" s="16">
        <f t="shared" si="1"/>
        <v>725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8</v>
      </c>
      <c r="D9" s="16">
        <f t="shared" si="1"/>
        <v>5656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/>
      <c r="D12" s="52">
        <f t="shared" si="1"/>
        <v>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9</v>
      </c>
      <c r="D13" s="52">
        <f t="shared" si="1"/>
        <v>2763</v>
      </c>
      <c r="E13" s="9"/>
      <c r="F13" s="221" t="s">
        <v>36</v>
      </c>
      <c r="G13" s="222"/>
      <c r="H13" s="223">
        <f>D29</f>
        <v>203181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10</v>
      </c>
      <c r="D14" s="34">
        <f t="shared" si="1"/>
        <v>110</v>
      </c>
      <c r="E14" s="9"/>
      <c r="F14" s="226" t="s">
        <v>39</v>
      </c>
      <c r="G14" s="227"/>
      <c r="H14" s="228">
        <f>D54</f>
        <v>32108.25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171072.75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2016</f>
        <v>2016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08"/>
      <c r="I20" s="208"/>
      <c r="J20" s="20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2</v>
      </c>
      <c r="D28" s="52">
        <f t="shared" si="1"/>
        <v>1570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203181</v>
      </c>
      <c r="E29" s="9"/>
      <c r="F29" s="244" t="s">
        <v>56</v>
      </c>
      <c r="G29" s="245"/>
      <c r="H29" s="248">
        <f>H15-H16-H17-H18-H19-H20-H22-H23-H24+H26+H27</f>
        <v>169056.75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65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31</v>
      </c>
      <c r="H34" s="269">
        <f>F34*G34</f>
        <v>31000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6</v>
      </c>
      <c r="H35" s="269">
        <f t="shared" ref="H35:H39" si="2">F35*G35</f>
        <v>3000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69">
        <f t="shared" si="2"/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283</v>
      </c>
      <c r="D37" s="15">
        <f>C37*111</f>
        <v>31413</v>
      </c>
      <c r="E37" s="9"/>
      <c r="F37" s="15">
        <v>100</v>
      </c>
      <c r="G37" s="43"/>
      <c r="H37" s="269">
        <f t="shared" si="2"/>
        <v>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2</v>
      </c>
      <c r="D38" s="15">
        <f>C38*84</f>
        <v>168</v>
      </c>
      <c r="E38" s="9"/>
      <c r="F38" s="33">
        <v>50</v>
      </c>
      <c r="G38" s="43">
        <v>8</v>
      </c>
      <c r="H38" s="269">
        <f t="shared" si="2"/>
        <v>400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>
        <v>1</v>
      </c>
      <c r="H39" s="269">
        <f t="shared" si="2"/>
        <v>20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/>
      <c r="D40" s="15">
        <f>C40*111</f>
        <v>0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9</v>
      </c>
      <c r="D42" s="15">
        <f>C42*2.25</f>
        <v>20.25</v>
      </c>
      <c r="E42" s="9"/>
      <c r="F42" s="43" t="s">
        <v>80</v>
      </c>
      <c r="G42" s="269">
        <v>28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62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/>
      <c r="D44" s="15">
        <f>C44*120</f>
        <v>0</v>
      </c>
      <c r="E44" s="9"/>
      <c r="F44" s="41" t="s">
        <v>145</v>
      </c>
      <c r="G44" s="70" t="s">
        <v>193</v>
      </c>
      <c r="H44" s="257">
        <v>133766</v>
      </c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/>
      <c r="D46" s="15">
        <f>C46*1.5</f>
        <v>0</v>
      </c>
      <c r="E46" s="9"/>
      <c r="F46" s="41"/>
      <c r="G46" s="163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</v>
      </c>
      <c r="D48" s="15">
        <f>C48*78</f>
        <v>78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8</v>
      </c>
      <c r="D49" s="15">
        <f>C49*42</f>
        <v>336</v>
      </c>
      <c r="E49" s="9"/>
      <c r="F49" s="293" t="s">
        <v>87</v>
      </c>
      <c r="G49" s="248">
        <f>H34+H35+H36+H37+H38+H39+H40+H41+G42+H44+H45+H46</f>
        <v>168214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/>
      <c r="D50" s="15">
        <f>C50*1.5</f>
        <v>0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136</v>
      </c>
      <c r="G51" s="313">
        <f>G49-H29</f>
        <v>-842.75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32108.25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978C-A5BA-4E43-959E-280463FF375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64" t="s">
        <v>2</v>
      </c>
      <c r="Q1" s="16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45773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410</v>
      </c>
      <c r="D6" s="16">
        <f t="shared" ref="D6:D28" si="1">C6*L6</f>
        <v>302170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8</v>
      </c>
      <c r="D7" s="16">
        <f t="shared" si="1"/>
        <v>5800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91</v>
      </c>
      <c r="D9" s="16">
        <f t="shared" si="1"/>
        <v>64337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>
        <f>1+1</f>
        <v>2</v>
      </c>
      <c r="D12" s="52">
        <f t="shared" si="1"/>
        <v>1904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21</v>
      </c>
      <c r="D13" s="52">
        <f t="shared" si="1"/>
        <v>6447</v>
      </c>
      <c r="E13" s="9"/>
      <c r="F13" s="221" t="s">
        <v>36</v>
      </c>
      <c r="G13" s="222"/>
      <c r="H13" s="223">
        <f>D29</f>
        <v>384445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>
        <v>12</v>
      </c>
      <c r="D14" s="34">
        <f t="shared" si="1"/>
        <v>132</v>
      </c>
      <c r="E14" s="9"/>
      <c r="F14" s="226" t="s">
        <v>39</v>
      </c>
      <c r="G14" s="227"/>
      <c r="H14" s="228">
        <f>D54</f>
        <v>60522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323923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534+762+312+624+636</f>
        <v>2868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156</v>
      </c>
      <c r="C21" s="53">
        <f>1+1</f>
        <v>2</v>
      </c>
      <c r="D21" s="52">
        <f t="shared" si="1"/>
        <v>1300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8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66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3</v>
      </c>
      <c r="D28" s="52">
        <f t="shared" si="1"/>
        <v>2355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384445</v>
      </c>
      <c r="E29" s="9"/>
      <c r="F29" s="244" t="s">
        <v>56</v>
      </c>
      <c r="G29" s="245"/>
      <c r="H29" s="248">
        <f>H15-H16-H17-H18-H19-H20-H22-H23-H24+H26+H27</f>
        <v>321055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65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181</v>
      </c>
      <c r="H34" s="269">
        <f>F34*G34</f>
        <v>181000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28</v>
      </c>
      <c r="H35" s="269">
        <f>F35*G35</f>
        <v>14000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5</v>
      </c>
      <c r="D36" s="15">
        <f>C36*1.5</f>
        <v>7.5</v>
      </c>
      <c r="E36" s="9"/>
      <c r="F36" s="15">
        <v>200</v>
      </c>
      <c r="G36" s="41"/>
      <c r="H36" s="269">
        <f t="shared" ref="H36:H39" si="2">F36*G36</f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525</v>
      </c>
      <c r="D37" s="15">
        <f>C37*111</f>
        <v>58275</v>
      </c>
      <c r="E37" s="9"/>
      <c r="F37" s="15">
        <v>100</v>
      </c>
      <c r="G37" s="43">
        <v>1</v>
      </c>
      <c r="H37" s="269">
        <f t="shared" si="2"/>
        <v>100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5</v>
      </c>
      <c r="D38" s="15">
        <f>C38*84</f>
        <v>420</v>
      </c>
      <c r="E38" s="9"/>
      <c r="F38" s="33">
        <v>50</v>
      </c>
      <c r="G38" s="43">
        <v>1</v>
      </c>
      <c r="H38" s="269">
        <f t="shared" si="2"/>
        <v>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2</v>
      </c>
      <c r="D40" s="15">
        <f>C40*111</f>
        <v>222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14</v>
      </c>
      <c r="D42" s="15">
        <f>C42*2.25</f>
        <v>31.5</v>
      </c>
      <c r="E42" s="9"/>
      <c r="F42" s="43" t="s">
        <v>80</v>
      </c>
      <c r="G42" s="269">
        <v>59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62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3</v>
      </c>
      <c r="D44" s="15">
        <f>C44*120</f>
        <v>360</v>
      </c>
      <c r="E44" s="9"/>
      <c r="F44" s="41" t="s">
        <v>172</v>
      </c>
      <c r="G44" s="87" t="s">
        <v>194</v>
      </c>
      <c r="H44" s="257">
        <v>64180</v>
      </c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 t="s">
        <v>152</v>
      </c>
      <c r="G45" s="87" t="s">
        <v>195</v>
      </c>
      <c r="H45" s="257">
        <v>62292</v>
      </c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21</v>
      </c>
      <c r="D46" s="15">
        <f>C46*1.5</f>
        <v>31.5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11</v>
      </c>
      <c r="D48" s="15">
        <f>C48*78</f>
        <v>858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7</v>
      </c>
      <c r="D49" s="15">
        <f>C49*42</f>
        <v>294</v>
      </c>
      <c r="E49" s="9"/>
      <c r="F49" s="293" t="s">
        <v>87</v>
      </c>
      <c r="G49" s="248">
        <f>H34+H35+H36+H37+H38+H39+H40+H41+G42+H44+H45+H46</f>
        <v>321681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6</v>
      </c>
      <c r="D50" s="15">
        <f>C50*1.5</f>
        <v>9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141</v>
      </c>
      <c r="G51" s="326">
        <f>G49-H29</f>
        <v>626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60522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DFDE-35A6-434E-A5B4-55C6E6BEBCFB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79AC-1D6B-4F7C-8B70-06DCB157CAB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66" t="s">
        <v>2</v>
      </c>
      <c r="Q1" s="16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45774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346</v>
      </c>
      <c r="D6" s="16">
        <f t="shared" ref="D6:D28" si="1">C6*L6</f>
        <v>255002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2</v>
      </c>
      <c r="D7" s="16">
        <f t="shared" si="1"/>
        <v>1450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49</v>
      </c>
      <c r="D9" s="16">
        <f t="shared" si="1"/>
        <v>34643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>
        <v>15</v>
      </c>
      <c r="D10" s="16">
        <f t="shared" si="1"/>
        <v>14580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v>30</v>
      </c>
      <c r="D12" s="52">
        <f t="shared" si="1"/>
        <v>28560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15</v>
      </c>
      <c r="D13" s="52">
        <f t="shared" si="1"/>
        <v>4605</v>
      </c>
      <c r="E13" s="9"/>
      <c r="F13" s="221" t="s">
        <v>36</v>
      </c>
      <c r="G13" s="222"/>
      <c r="H13" s="223">
        <f>D29</f>
        <v>341691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16</v>
      </c>
      <c r="D14" s="34">
        <f t="shared" si="1"/>
        <v>176</v>
      </c>
      <c r="E14" s="9"/>
      <c r="F14" s="226" t="s">
        <v>39</v>
      </c>
      <c r="G14" s="227"/>
      <c r="H14" s="228">
        <f>D54</f>
        <v>40216.5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>
        <v>2</v>
      </c>
      <c r="D15" s="34">
        <f t="shared" si="1"/>
        <v>1240</v>
      </c>
      <c r="E15" s="9"/>
      <c r="F15" s="231" t="s">
        <v>40</v>
      </c>
      <c r="G15" s="222"/>
      <c r="H15" s="232">
        <f>H13-H14</f>
        <v>301474.5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v>3933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08"/>
      <c r="I20" s="208"/>
      <c r="J20" s="20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139</v>
      </c>
      <c r="C21" s="53">
        <v>1</v>
      </c>
      <c r="D21" s="52">
        <f t="shared" si="1"/>
        <v>650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341691</v>
      </c>
      <c r="E29" s="9"/>
      <c r="F29" s="244" t="s">
        <v>56</v>
      </c>
      <c r="G29" s="245"/>
      <c r="H29" s="248">
        <f>H15-H16-H17-H18-H19-H20-H22-H23-H24+H26+H27</f>
        <v>297541.5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67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>
        <v>9</v>
      </c>
      <c r="D34" s="33">
        <f>C34*120</f>
        <v>1080</v>
      </c>
      <c r="E34" s="9"/>
      <c r="F34" s="15">
        <v>1000</v>
      </c>
      <c r="G34" s="85">
        <v>12</v>
      </c>
      <c r="H34" s="269">
        <f>F34*G34</f>
        <v>12000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5</v>
      </c>
      <c r="H35" s="269">
        <f t="shared" ref="H35:H39" si="2">F35*G35</f>
        <v>2500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69">
        <f t="shared" si="2"/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332</v>
      </c>
      <c r="D37" s="15">
        <f>C37*111</f>
        <v>36852</v>
      </c>
      <c r="E37" s="9"/>
      <c r="F37" s="15">
        <v>100</v>
      </c>
      <c r="G37" s="43"/>
      <c r="H37" s="269">
        <f t="shared" si="2"/>
        <v>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4</v>
      </c>
      <c r="D38" s="15">
        <f>C38*84</f>
        <v>336</v>
      </c>
      <c r="E38" s="9"/>
      <c r="F38" s="33">
        <v>50</v>
      </c>
      <c r="G38" s="43">
        <v>2</v>
      </c>
      <c r="H38" s="269">
        <f t="shared" si="2"/>
        <v>100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5</v>
      </c>
      <c r="D39" s="34">
        <f>C39*4.5</f>
        <v>22.5</v>
      </c>
      <c r="E39" s="9"/>
      <c r="F39" s="15">
        <v>20</v>
      </c>
      <c r="G39" s="41">
        <v>1</v>
      </c>
      <c r="H39" s="269">
        <f t="shared" si="2"/>
        <v>20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</v>
      </c>
      <c r="D40" s="15">
        <f>C40*111</f>
        <v>111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8</v>
      </c>
      <c r="D42" s="15">
        <f>C42*2.25</f>
        <v>18</v>
      </c>
      <c r="E42" s="9"/>
      <c r="F42" s="43" t="s">
        <v>80</v>
      </c>
      <c r="G42" s="269">
        <v>34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69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6</v>
      </c>
      <c r="D44" s="15">
        <f>C44*120</f>
        <v>720</v>
      </c>
      <c r="E44" s="9"/>
      <c r="F44" s="41" t="s">
        <v>145</v>
      </c>
      <c r="G44" s="70" t="s">
        <v>196</v>
      </c>
      <c r="H44" s="257">
        <v>283645</v>
      </c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</v>
      </c>
      <c r="D46" s="15">
        <f>C46*1.5</f>
        <v>1.5</v>
      </c>
      <c r="E46" s="9"/>
      <c r="F46" s="41"/>
      <c r="G46" s="168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7</v>
      </c>
      <c r="D48" s="15">
        <f>C48*78</f>
        <v>546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10</v>
      </c>
      <c r="D49" s="15">
        <f>C49*42</f>
        <v>420</v>
      </c>
      <c r="E49" s="9"/>
      <c r="F49" s="293" t="s">
        <v>87</v>
      </c>
      <c r="G49" s="248">
        <f>H34+H35+H36+H37+H38+H39+H40+H41+G42+H44+H45+H46</f>
        <v>298299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17</v>
      </c>
      <c r="D50" s="15">
        <f>C50*1.5</f>
        <v>25.5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149</v>
      </c>
      <c r="G51" s="326">
        <f>G49-H29</f>
        <v>757.5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40216.5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7688-88B0-48B5-BE8A-E07223BC35E3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7AF7-AFA5-4B35-8CBC-6CAC81120FF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66" t="s">
        <v>2</v>
      </c>
      <c r="Q1" s="16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45775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1064</v>
      </c>
      <c r="D6" s="16">
        <f t="shared" ref="D6:D28" si="1">C6*L6</f>
        <v>784168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4</v>
      </c>
      <c r="D7" s="16">
        <f t="shared" si="1"/>
        <v>2900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210</v>
      </c>
      <c r="D9" s="16">
        <f t="shared" si="1"/>
        <v>148470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>
        <v>80</v>
      </c>
      <c r="D10" s="16">
        <f t="shared" si="1"/>
        <v>77760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>
        <v>10</v>
      </c>
      <c r="D11" s="16">
        <f t="shared" si="1"/>
        <v>11250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v>100</v>
      </c>
      <c r="D12" s="52">
        <f t="shared" si="1"/>
        <v>95200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55</v>
      </c>
      <c r="D13" s="52">
        <f t="shared" si="1"/>
        <v>16885</v>
      </c>
      <c r="E13" s="9"/>
      <c r="F13" s="221" t="s">
        <v>36</v>
      </c>
      <c r="G13" s="222"/>
      <c r="H13" s="223">
        <f>D29</f>
        <v>1137561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13</v>
      </c>
      <c r="D14" s="34">
        <f t="shared" si="1"/>
        <v>143</v>
      </c>
      <c r="E14" s="9"/>
      <c r="F14" s="226" t="s">
        <v>39</v>
      </c>
      <c r="G14" s="227"/>
      <c r="H14" s="228">
        <f>D54</f>
        <v>32014.5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1105546.5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12960</f>
        <v>12960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111</v>
      </c>
      <c r="C22" s="53"/>
      <c r="D22" s="52">
        <f t="shared" si="1"/>
        <v>0</v>
      </c>
      <c r="E22" s="9"/>
      <c r="F22" s="88" t="s">
        <v>198</v>
      </c>
      <c r="G22" s="84">
        <v>1230</v>
      </c>
      <c r="H22" s="304">
        <v>1042031.5</v>
      </c>
      <c r="I22" s="304"/>
      <c r="J22" s="304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1"/>
      <c r="G23" s="90"/>
      <c r="H23" s="332"/>
      <c r="I23" s="333"/>
      <c r="J23" s="333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178"/>
      <c r="G24" s="90"/>
      <c r="H24" s="332"/>
      <c r="I24" s="333"/>
      <c r="J24" s="333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/>
      <c r="D26" s="52">
        <f t="shared" si="1"/>
        <v>0</v>
      </c>
      <c r="E26" s="9"/>
      <c r="F26" s="86"/>
      <c r="G26" s="75"/>
      <c r="H26" s="257"/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/>
      <c r="D27" s="48">
        <f t="shared" si="1"/>
        <v>0</v>
      </c>
      <c r="E27" s="9"/>
      <c r="F27" s="82"/>
      <c r="G27" s="169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1</v>
      </c>
      <c r="D28" s="52">
        <f t="shared" si="1"/>
        <v>785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1137561</v>
      </c>
      <c r="E29" s="9"/>
      <c r="F29" s="244" t="s">
        <v>56</v>
      </c>
      <c r="G29" s="245"/>
      <c r="H29" s="248">
        <f>H15-H16-H17-H18-H19-H20-H22-H23-H24+H26+H27+H28</f>
        <v>50555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67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>
        <v>6</v>
      </c>
      <c r="D34" s="33">
        <f>C34*120</f>
        <v>720</v>
      </c>
      <c r="E34" s="9"/>
      <c r="F34" s="15">
        <v>1000</v>
      </c>
      <c r="G34" s="44">
        <v>27</v>
      </c>
      <c r="H34" s="269">
        <f t="shared" ref="H34:H39" si="2">F34*G34</f>
        <v>27000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11</v>
      </c>
      <c r="H35" s="269">
        <f t="shared" si="2"/>
        <v>5500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1</v>
      </c>
      <c r="H36" s="269">
        <f t="shared" si="2"/>
        <v>200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250</v>
      </c>
      <c r="D37" s="15">
        <f>C37*111</f>
        <v>27750</v>
      </c>
      <c r="E37" s="9"/>
      <c r="F37" s="15">
        <v>100</v>
      </c>
      <c r="G37" s="43">
        <v>133</v>
      </c>
      <c r="H37" s="269">
        <f t="shared" si="2"/>
        <v>13300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6</v>
      </c>
      <c r="D38" s="15">
        <f>C38*84</f>
        <v>504</v>
      </c>
      <c r="E38" s="9"/>
      <c r="F38" s="33">
        <v>50</v>
      </c>
      <c r="G38" s="43">
        <v>25</v>
      </c>
      <c r="H38" s="269">
        <f t="shared" si="2"/>
        <v>1250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1</v>
      </c>
      <c r="D39" s="34">
        <f>C39*4.5</f>
        <v>4.5</v>
      </c>
      <c r="E39" s="9"/>
      <c r="F39" s="15">
        <v>20</v>
      </c>
      <c r="G39" s="41">
        <v>2</v>
      </c>
      <c r="H39" s="269">
        <f t="shared" si="2"/>
        <v>40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10</v>
      </c>
      <c r="D40" s="15">
        <f>C40*111</f>
        <v>1110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4</v>
      </c>
      <c r="D42" s="15">
        <f>C42*2.25</f>
        <v>9</v>
      </c>
      <c r="E42" s="9"/>
      <c r="F42" s="43" t="s">
        <v>80</v>
      </c>
      <c r="G42" s="269">
        <v>87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69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>
        <v>1</v>
      </c>
      <c r="D44" s="15">
        <f>C44*120</f>
        <v>120</v>
      </c>
      <c r="E44" s="9"/>
      <c r="F44" s="41"/>
      <c r="G44" s="70"/>
      <c r="H44" s="257"/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5</v>
      </c>
      <c r="D46" s="15">
        <f>C46*1.5</f>
        <v>7.5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11</v>
      </c>
      <c r="D48" s="15">
        <f>C48*78</f>
        <v>858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20</v>
      </c>
      <c r="D49" s="15">
        <f>C49*42</f>
        <v>840</v>
      </c>
      <c r="E49" s="9"/>
      <c r="F49" s="293" t="s">
        <v>87</v>
      </c>
      <c r="G49" s="248">
        <f>H34+H35+H36+H37+H38+H39+H40+H41+G42+H44+H45+H46</f>
        <v>47377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5</v>
      </c>
      <c r="D50" s="15">
        <f>C50*1.5</f>
        <v>7.5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210</v>
      </c>
      <c r="G51" s="297">
        <f>G49-H29</f>
        <v>-3178</v>
      </c>
      <c r="H51" s="298"/>
      <c r="I51" s="298"/>
      <c r="J51" s="29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00"/>
      <c r="H52" s="301"/>
      <c r="I52" s="301"/>
      <c r="J52" s="30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32014.5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6B47-741F-48DD-9C07-F53A34A3DDD7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5497-13B6-462E-9332-F85DF10B8B6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66" t="s">
        <v>2</v>
      </c>
      <c r="Q1" s="16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45775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540</v>
      </c>
      <c r="D6" s="16">
        <f t="shared" ref="D6:D28" si="1">C6*L6</f>
        <v>397980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4</v>
      </c>
      <c r="D7" s="16">
        <f t="shared" si="1"/>
        <v>2900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86</v>
      </c>
      <c r="D9" s="16">
        <f t="shared" si="1"/>
        <v>60802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>
        <v>1</v>
      </c>
      <c r="D11" s="16">
        <f t="shared" si="1"/>
        <v>1125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/>
      <c r="D12" s="52">
        <f t="shared" si="1"/>
        <v>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27</v>
      </c>
      <c r="D13" s="52">
        <f t="shared" si="1"/>
        <v>8289</v>
      </c>
      <c r="E13" s="9"/>
      <c r="F13" s="221" t="s">
        <v>36</v>
      </c>
      <c r="G13" s="222"/>
      <c r="H13" s="223">
        <f>D29</f>
        <v>472491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5</v>
      </c>
      <c r="D14" s="34">
        <f t="shared" si="1"/>
        <v>55</v>
      </c>
      <c r="E14" s="9"/>
      <c r="F14" s="226" t="s">
        <v>39</v>
      </c>
      <c r="G14" s="227"/>
      <c r="H14" s="228">
        <f>D54</f>
        <v>59815.5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412675.5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3780+1056</f>
        <v>4836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08"/>
      <c r="I20" s="208"/>
      <c r="J20" s="20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>
        <v>2</v>
      </c>
      <c r="D22" s="52">
        <f t="shared" si="1"/>
        <v>1340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/>
      <c r="D28" s="52">
        <f t="shared" si="1"/>
        <v>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472491</v>
      </c>
      <c r="E29" s="9"/>
      <c r="F29" s="244" t="s">
        <v>56</v>
      </c>
      <c r="G29" s="245"/>
      <c r="H29" s="248">
        <f>H15-H16-H17-H18-H19-H20-H22-H23-H24+H26+H27</f>
        <v>407839.5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67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190</v>
      </c>
      <c r="H34" s="269">
        <f>F34*G34</f>
        <v>190000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442</v>
      </c>
      <c r="H35" s="269">
        <f t="shared" ref="H35:H39" si="2">F35*G35</f>
        <v>221000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/>
      <c r="H36" s="269">
        <f t="shared" si="2"/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527</v>
      </c>
      <c r="D37" s="15">
        <f>C37*111</f>
        <v>58497</v>
      </c>
      <c r="E37" s="9"/>
      <c r="F37" s="15">
        <v>100</v>
      </c>
      <c r="G37" s="43">
        <v>15</v>
      </c>
      <c r="H37" s="269">
        <f t="shared" si="2"/>
        <v>1500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/>
      <c r="D38" s="15">
        <f>C38*84</f>
        <v>0</v>
      </c>
      <c r="E38" s="9"/>
      <c r="F38" s="33">
        <v>50</v>
      </c>
      <c r="G38" s="43">
        <v>1</v>
      </c>
      <c r="H38" s="269">
        <f t="shared" si="2"/>
        <v>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1</v>
      </c>
      <c r="D39" s="34">
        <f>C39*4.5</f>
        <v>4.5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/>
      <c r="D40" s="15">
        <f>C40*111</f>
        <v>0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/>
      <c r="D42" s="15">
        <f>C42*2.25</f>
        <v>0</v>
      </c>
      <c r="E42" s="9"/>
      <c r="F42" s="43" t="s">
        <v>80</v>
      </c>
      <c r="G42" s="269">
        <v>30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69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2</v>
      </c>
      <c r="D44" s="15">
        <f>C44*120</f>
        <v>240</v>
      </c>
      <c r="E44" s="9"/>
      <c r="F44" s="41"/>
      <c r="G44" s="70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22</v>
      </c>
      <c r="D46" s="15">
        <f>C46*1.5</f>
        <v>33</v>
      </c>
      <c r="E46" s="9"/>
      <c r="F46" s="41"/>
      <c r="G46" s="168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11</v>
      </c>
      <c r="D48" s="15">
        <f>C48*78</f>
        <v>858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2</v>
      </c>
      <c r="D49" s="15">
        <f>C49*42</f>
        <v>84</v>
      </c>
      <c r="E49" s="9"/>
      <c r="F49" s="293" t="s">
        <v>87</v>
      </c>
      <c r="G49" s="248">
        <f>H34+H35+H36+H37+H38+H39+H40+H41+G42+H44+H45+H46</f>
        <v>412580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10</v>
      </c>
      <c r="D50" s="15">
        <f>C50*1.5</f>
        <v>15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149</v>
      </c>
      <c r="G51" s="326">
        <f>G49-H29</f>
        <v>4740.5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59815.5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02F9-E89F-40EB-BF0E-FFD7F6D3214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66" t="s">
        <v>2</v>
      </c>
      <c r="Q1" s="16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45775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567</v>
      </c>
      <c r="D6" s="16">
        <f t="shared" ref="D6:D28" si="1">C6*L6</f>
        <v>417879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16</v>
      </c>
      <c r="D7" s="16">
        <f t="shared" si="1"/>
        <v>11600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293</v>
      </c>
      <c r="D9" s="16">
        <f t="shared" si="1"/>
        <v>207151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>
        <v>1</v>
      </c>
      <c r="D10" s="16">
        <f t="shared" si="1"/>
        <v>972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>
        <v>4</v>
      </c>
      <c r="D12" s="52">
        <f t="shared" si="1"/>
        <v>3808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36</v>
      </c>
      <c r="D13" s="52">
        <f t="shared" si="1"/>
        <v>11052</v>
      </c>
      <c r="E13" s="9"/>
      <c r="F13" s="221" t="s">
        <v>36</v>
      </c>
      <c r="G13" s="222"/>
      <c r="H13" s="223">
        <f>D29</f>
        <v>661061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>
        <v>9</v>
      </c>
      <c r="D14" s="34">
        <f t="shared" si="1"/>
        <v>99</v>
      </c>
      <c r="E14" s="9"/>
      <c r="F14" s="226" t="s">
        <v>39</v>
      </c>
      <c r="G14" s="227"/>
      <c r="H14" s="228">
        <f>D54</f>
        <v>90894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570167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852+636+2772</f>
        <v>4260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34">
        <v>50</v>
      </c>
      <c r="I19" s="334"/>
      <c r="J19" s="3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197</v>
      </c>
      <c r="C21" s="53">
        <v>1</v>
      </c>
      <c r="D21" s="52">
        <f t="shared" si="1"/>
        <v>650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8" t="s">
        <v>166</v>
      </c>
      <c r="G22" s="84">
        <v>878</v>
      </c>
      <c r="H22" s="304">
        <v>148956</v>
      </c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 t="s">
        <v>166</v>
      </c>
      <c r="G26" s="66">
        <v>757</v>
      </c>
      <c r="H26" s="306">
        <v>111972</v>
      </c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10</v>
      </c>
      <c r="D28" s="52">
        <f t="shared" si="1"/>
        <v>7850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661061</v>
      </c>
      <c r="E29" s="9"/>
      <c r="F29" s="244" t="s">
        <v>56</v>
      </c>
      <c r="G29" s="245"/>
      <c r="H29" s="248">
        <f>H15-H16-H17-H18-H19-H20-H22-H23-H24+H26+H27</f>
        <v>528873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67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222</v>
      </c>
      <c r="H34" s="269">
        <f>F34*G34</f>
        <v>222000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45</v>
      </c>
      <c r="H35" s="269">
        <f>F35*G35</f>
        <v>22500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6</v>
      </c>
      <c r="D36" s="15">
        <f>C36*1.5</f>
        <v>9</v>
      </c>
      <c r="E36" s="9"/>
      <c r="F36" s="15">
        <v>200</v>
      </c>
      <c r="G36" s="41">
        <v>4</v>
      </c>
      <c r="H36" s="269">
        <f t="shared" ref="H36:H39" si="2">F36*G36</f>
        <v>800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737</v>
      </c>
      <c r="D37" s="15">
        <f>C37*111</f>
        <v>81807</v>
      </c>
      <c r="E37" s="9"/>
      <c r="F37" s="15">
        <v>100</v>
      </c>
      <c r="G37" s="43">
        <v>13</v>
      </c>
      <c r="H37" s="269">
        <f t="shared" si="2"/>
        <v>1300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44</v>
      </c>
      <c r="D38" s="15">
        <f>C38*84</f>
        <v>3696</v>
      </c>
      <c r="E38" s="9"/>
      <c r="F38" s="33">
        <v>50</v>
      </c>
      <c r="G38" s="43">
        <v>7</v>
      </c>
      <c r="H38" s="269">
        <f t="shared" si="2"/>
        <v>350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23</v>
      </c>
      <c r="D40" s="15">
        <f>C40*111</f>
        <v>2553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8</v>
      </c>
      <c r="D42" s="15">
        <f>C42*2.25</f>
        <v>18</v>
      </c>
      <c r="E42" s="9"/>
      <c r="F42" s="43" t="s">
        <v>80</v>
      </c>
      <c r="G42" s="269">
        <v>1083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69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3</v>
      </c>
      <c r="D44" s="15">
        <f>C44*120</f>
        <v>360</v>
      </c>
      <c r="E44" s="9"/>
      <c r="F44" s="41" t="s">
        <v>145</v>
      </c>
      <c r="G44" s="87" t="s">
        <v>199</v>
      </c>
      <c r="H44" s="257">
        <v>275221</v>
      </c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2</v>
      </c>
      <c r="D45" s="15">
        <f>C45*84</f>
        <v>168</v>
      </c>
      <c r="E45" s="9"/>
      <c r="F45" s="41"/>
      <c r="G45" s="87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15</v>
      </c>
      <c r="D46" s="15">
        <f>C46*1.5</f>
        <v>22.5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26</v>
      </c>
      <c r="D48" s="15">
        <f>C48*78</f>
        <v>2028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3</v>
      </c>
      <c r="D49" s="15">
        <f>C49*42</f>
        <v>126</v>
      </c>
      <c r="E49" s="9"/>
      <c r="F49" s="293" t="s">
        <v>87</v>
      </c>
      <c r="G49" s="248">
        <f>H34+H35+H36+H37+H38+H39+H40+H41+G42+H44+H45+H46</f>
        <v>523254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6</v>
      </c>
      <c r="D50" s="15">
        <f>C50*1.5</f>
        <v>9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137</v>
      </c>
      <c r="G51" s="313">
        <f>G49-H29</f>
        <v>-5619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90894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7770-5554-4D0A-9B4F-04961446C72F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CD92-DFD7-47D2-BE12-11EBC3C4A166}">
  <dimension ref="A1:R59"/>
  <sheetViews>
    <sheetView topLeftCell="A7" zoomScaleNormal="100" zoomScaleSheetLayoutView="85" workbookViewId="0">
      <selection activeCell="H20" sqref="H20:J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72" t="s">
        <v>2</v>
      </c>
      <c r="Q1" s="17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45776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204</v>
      </c>
      <c r="D6" s="16">
        <f t="shared" ref="D6:D28" si="1">C6*L6</f>
        <v>150348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3</v>
      </c>
      <c r="D7" s="16">
        <f t="shared" si="1"/>
        <v>2175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>
        <v>10</v>
      </c>
      <c r="D8" s="16">
        <f t="shared" si="1"/>
        <v>10330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49</v>
      </c>
      <c r="D9" s="16">
        <f t="shared" si="1"/>
        <v>34643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>
        <v>2</v>
      </c>
      <c r="D10" s="16">
        <f t="shared" si="1"/>
        <v>1944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>
        <v>2</v>
      </c>
      <c r="D11" s="16">
        <f t="shared" si="1"/>
        <v>2250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v>1</v>
      </c>
      <c r="D12" s="52">
        <f t="shared" si="1"/>
        <v>952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10</v>
      </c>
      <c r="D13" s="52">
        <f t="shared" si="1"/>
        <v>3070</v>
      </c>
      <c r="E13" s="9"/>
      <c r="F13" s="221" t="s">
        <v>36</v>
      </c>
      <c r="G13" s="222"/>
      <c r="H13" s="223">
        <f>D29</f>
        <v>209813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21</v>
      </c>
      <c r="D14" s="34">
        <f t="shared" si="1"/>
        <v>231</v>
      </c>
      <c r="E14" s="9"/>
      <c r="F14" s="226" t="s">
        <v>39</v>
      </c>
      <c r="G14" s="227"/>
      <c r="H14" s="228">
        <f>D54</f>
        <v>32172.75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>
        <v>1</v>
      </c>
      <c r="D15" s="34">
        <f t="shared" si="1"/>
        <v>620</v>
      </c>
      <c r="E15" s="9"/>
      <c r="F15" s="231" t="s">
        <v>40</v>
      </c>
      <c r="G15" s="222"/>
      <c r="H15" s="232">
        <f>H13-H14</f>
        <v>177640.25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v>1926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35">
        <f>626*15</f>
        <v>9390</v>
      </c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139</v>
      </c>
      <c r="C21" s="53">
        <v>5</v>
      </c>
      <c r="D21" s="52">
        <f t="shared" si="1"/>
        <v>3250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111</v>
      </c>
      <c r="C22" s="53"/>
      <c r="D22" s="52">
        <f t="shared" si="1"/>
        <v>0</v>
      </c>
      <c r="E22" s="9"/>
      <c r="F22" s="88" t="s">
        <v>158</v>
      </c>
      <c r="G22" s="84">
        <v>1670</v>
      </c>
      <c r="H22" s="304">
        <v>131318.5</v>
      </c>
      <c r="I22" s="304"/>
      <c r="J22" s="304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1"/>
      <c r="G23" s="90"/>
      <c r="H23" s="332"/>
      <c r="I23" s="333"/>
      <c r="J23" s="333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74"/>
      <c r="G24" s="66"/>
      <c r="H24" s="258"/>
      <c r="I24" s="259"/>
      <c r="J24" s="25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/>
      <c r="D26" s="52">
        <f t="shared" si="1"/>
        <v>0</v>
      </c>
      <c r="E26" s="9"/>
      <c r="F26" s="86" t="s">
        <v>198</v>
      </c>
      <c r="G26" s="75">
        <v>1230</v>
      </c>
      <c r="H26" s="257">
        <v>1042031.5</v>
      </c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/>
      <c r="D27" s="48">
        <f t="shared" si="1"/>
        <v>0</v>
      </c>
      <c r="E27" s="9"/>
      <c r="F27" s="180" t="s">
        <v>158</v>
      </c>
      <c r="G27" s="170">
        <v>1487</v>
      </c>
      <c r="H27" s="258">
        <v>123845</v>
      </c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/>
      <c r="D28" s="52">
        <f t="shared" si="1"/>
        <v>0</v>
      </c>
      <c r="E28" s="9"/>
      <c r="F28" s="181" t="s">
        <v>165</v>
      </c>
      <c r="G28" s="179">
        <v>1222</v>
      </c>
      <c r="H28" s="263">
        <v>56758</v>
      </c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209813</v>
      </c>
      <c r="E29" s="9"/>
      <c r="F29" s="244" t="s">
        <v>56</v>
      </c>
      <c r="G29" s="245"/>
      <c r="H29" s="248">
        <f>H15-H16-H17-H18-H19-H20-H22-H23-H24+H26+H27+H28</f>
        <v>1257640.25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73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>
        <v>2</v>
      </c>
      <c r="D34" s="33">
        <f>C34*120</f>
        <v>240</v>
      </c>
      <c r="E34" s="9"/>
      <c r="F34" s="15">
        <v>1000</v>
      </c>
      <c r="G34" s="44">
        <v>74</v>
      </c>
      <c r="H34" s="269">
        <f t="shared" ref="H34:H39" si="2">F34*G34</f>
        <v>74000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23</v>
      </c>
      <c r="H35" s="269">
        <f t="shared" si="2"/>
        <v>11500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4</v>
      </c>
      <c r="D36" s="15">
        <f>C36*1.5</f>
        <v>6</v>
      </c>
      <c r="E36" s="9"/>
      <c r="F36" s="15">
        <v>200</v>
      </c>
      <c r="G36" s="41">
        <v>1</v>
      </c>
      <c r="H36" s="269">
        <f t="shared" si="2"/>
        <v>200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255</v>
      </c>
      <c r="D37" s="15">
        <f>C37*111</f>
        <v>28305</v>
      </c>
      <c r="E37" s="9"/>
      <c r="F37" s="15">
        <v>100</v>
      </c>
      <c r="G37" s="43">
        <v>13</v>
      </c>
      <c r="H37" s="269">
        <f t="shared" si="2"/>
        <v>1300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5</v>
      </c>
      <c r="D38" s="15">
        <f>C38*84</f>
        <v>420</v>
      </c>
      <c r="E38" s="9"/>
      <c r="F38" s="33">
        <v>50</v>
      </c>
      <c r="G38" s="43">
        <v>4</v>
      </c>
      <c r="H38" s="269">
        <f t="shared" si="2"/>
        <v>200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7</v>
      </c>
      <c r="D39" s="34">
        <f>C39*4.5</f>
        <v>31.5</v>
      </c>
      <c r="E39" s="9"/>
      <c r="F39" s="15">
        <v>20</v>
      </c>
      <c r="G39" s="41">
        <v>1</v>
      </c>
      <c r="H39" s="269">
        <f t="shared" si="2"/>
        <v>20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3</v>
      </c>
      <c r="D40" s="15">
        <f>C40*111</f>
        <v>333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6</v>
      </c>
      <c r="D41" s="15">
        <f>C41*84</f>
        <v>504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25</v>
      </c>
      <c r="D42" s="15">
        <f>C42*2.25</f>
        <v>56.25</v>
      </c>
      <c r="E42" s="9"/>
      <c r="F42" s="43" t="s">
        <v>80</v>
      </c>
      <c r="G42" s="269">
        <v>47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70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>
        <v>14</v>
      </c>
      <c r="D44" s="15">
        <f>C44*120</f>
        <v>1680</v>
      </c>
      <c r="E44" s="9"/>
      <c r="F44" s="41" t="s">
        <v>172</v>
      </c>
      <c r="G44" s="87" t="s">
        <v>201</v>
      </c>
      <c r="H44" s="257">
        <v>123845</v>
      </c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 t="s">
        <v>145</v>
      </c>
      <c r="G45" s="70" t="s">
        <v>202</v>
      </c>
      <c r="H45" s="257">
        <v>1042031.5</v>
      </c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17</v>
      </c>
      <c r="D46" s="15">
        <f>C46*1.5</f>
        <v>25.5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2</v>
      </c>
      <c r="D48" s="15">
        <f>C48*78</f>
        <v>156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6</v>
      </c>
      <c r="D49" s="15">
        <f>C49*42</f>
        <v>252</v>
      </c>
      <c r="E49" s="9"/>
      <c r="F49" s="293" t="s">
        <v>87</v>
      </c>
      <c r="G49" s="248">
        <f>H34+H35+H36+H37+H38+H39+H40+H41+G42+H44+H45+H46</f>
        <v>1253143.5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53</v>
      </c>
      <c r="D50" s="15">
        <f>C50*1.5</f>
        <v>79.5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137</v>
      </c>
      <c r="G51" s="297">
        <f>G49-H29</f>
        <v>-4496.75</v>
      </c>
      <c r="H51" s="298"/>
      <c r="I51" s="298"/>
      <c r="J51" s="299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00"/>
      <c r="H52" s="301"/>
      <c r="I52" s="301"/>
      <c r="J52" s="302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32172.75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E254-83B1-4E89-86B6-A3C650D0905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72" t="s">
        <v>2</v>
      </c>
      <c r="Q1" s="17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45776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623</v>
      </c>
      <c r="D6" s="16">
        <f t="shared" ref="D6:D28" si="1">C6*L6</f>
        <v>459151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/>
      <c r="D7" s="16">
        <f t="shared" si="1"/>
        <v>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110</v>
      </c>
      <c r="D9" s="16">
        <f t="shared" si="1"/>
        <v>77770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v>5</v>
      </c>
      <c r="D12" s="52">
        <f t="shared" si="1"/>
        <v>4760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17</v>
      </c>
      <c r="D13" s="52">
        <f t="shared" si="1"/>
        <v>5219</v>
      </c>
      <c r="E13" s="9"/>
      <c r="F13" s="221" t="s">
        <v>36</v>
      </c>
      <c r="G13" s="222"/>
      <c r="H13" s="223">
        <f>D29</f>
        <v>557637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2</v>
      </c>
      <c r="D14" s="34">
        <f t="shared" si="1"/>
        <v>22</v>
      </c>
      <c r="E14" s="9"/>
      <c r="F14" s="226" t="s">
        <v>39</v>
      </c>
      <c r="G14" s="227"/>
      <c r="H14" s="228">
        <f>D54</f>
        <v>44938.5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512698.5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808+2421+3672</f>
        <v>6901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200</v>
      </c>
      <c r="C20" s="53">
        <v>1</v>
      </c>
      <c r="D20" s="16">
        <f t="shared" si="1"/>
        <v>1175</v>
      </c>
      <c r="E20" s="9"/>
      <c r="F20" s="64"/>
      <c r="G20" s="80" t="s">
        <v>125</v>
      </c>
      <c r="H20" s="208"/>
      <c r="I20" s="208"/>
      <c r="J20" s="20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139</v>
      </c>
      <c r="C21" s="53">
        <v>2</v>
      </c>
      <c r="D21" s="52">
        <f t="shared" si="1"/>
        <v>1300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157</v>
      </c>
      <c r="C23" s="53">
        <v>1</v>
      </c>
      <c r="D23" s="52">
        <f t="shared" si="1"/>
        <v>1175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9</v>
      </c>
      <c r="D28" s="52">
        <f t="shared" si="1"/>
        <v>7065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557637</v>
      </c>
      <c r="E29" s="9"/>
      <c r="F29" s="244" t="s">
        <v>56</v>
      </c>
      <c r="G29" s="245"/>
      <c r="H29" s="248">
        <f>H15-H16-H17-H18-H19-H20-H22-H23-H24+H26+H27</f>
        <v>505797.5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73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>
        <v>3</v>
      </c>
      <c r="D34" s="33">
        <f>C34*120</f>
        <v>360</v>
      </c>
      <c r="E34" s="9"/>
      <c r="F34" s="15">
        <v>1000</v>
      </c>
      <c r="G34" s="85">
        <v>61</v>
      </c>
      <c r="H34" s="269">
        <f>F34*G34</f>
        <v>61000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1</v>
      </c>
      <c r="H35" s="269">
        <f t="shared" ref="H35:H39" si="2">F35*G35</f>
        <v>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24</v>
      </c>
      <c r="D36" s="15">
        <f>C36*1.5</f>
        <v>36</v>
      </c>
      <c r="E36" s="9"/>
      <c r="F36" s="15">
        <v>200</v>
      </c>
      <c r="G36" s="41">
        <v>1</v>
      </c>
      <c r="H36" s="269">
        <f t="shared" si="2"/>
        <v>200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359</v>
      </c>
      <c r="D37" s="15">
        <f>C37*111</f>
        <v>39849</v>
      </c>
      <c r="E37" s="9"/>
      <c r="F37" s="15">
        <v>100</v>
      </c>
      <c r="G37" s="43"/>
      <c r="H37" s="269">
        <f t="shared" si="2"/>
        <v>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23</v>
      </c>
      <c r="D38" s="15">
        <f>C38*84</f>
        <v>1932</v>
      </c>
      <c r="E38" s="9"/>
      <c r="F38" s="33">
        <v>50</v>
      </c>
      <c r="G38" s="43">
        <v>1</v>
      </c>
      <c r="H38" s="269">
        <f t="shared" si="2"/>
        <v>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1</v>
      </c>
      <c r="D39" s="34">
        <f>C39*4.5</f>
        <v>4.5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3</v>
      </c>
      <c r="D40" s="15">
        <f>C40*111</f>
        <v>333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14</v>
      </c>
      <c r="D42" s="15">
        <f>C42*2.25</f>
        <v>31.5</v>
      </c>
      <c r="E42" s="9"/>
      <c r="F42" s="43" t="s">
        <v>80</v>
      </c>
      <c r="G42" s="269">
        <v>52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70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9</v>
      </c>
      <c r="D44" s="15">
        <f>C44*120</f>
        <v>1080</v>
      </c>
      <c r="E44" s="9"/>
      <c r="F44" s="41" t="s">
        <v>172</v>
      </c>
      <c r="G44" s="87" t="s">
        <v>205</v>
      </c>
      <c r="H44" s="257">
        <v>261741</v>
      </c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3</v>
      </c>
      <c r="D45" s="15">
        <f>C45*84</f>
        <v>252</v>
      </c>
      <c r="E45" s="9"/>
      <c r="F45" s="41" t="s">
        <v>145</v>
      </c>
      <c r="G45" s="70" t="s">
        <v>206</v>
      </c>
      <c r="H45" s="257">
        <v>178300</v>
      </c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38</v>
      </c>
      <c r="D46" s="15">
        <f>C46*1.5</f>
        <v>57</v>
      </c>
      <c r="E46" s="9"/>
      <c r="F46" s="41"/>
      <c r="G46" s="171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11</v>
      </c>
      <c r="D48" s="15">
        <f>C48*78</f>
        <v>858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</v>
      </c>
      <c r="D49" s="15">
        <f>C49*42</f>
        <v>42</v>
      </c>
      <c r="E49" s="9"/>
      <c r="F49" s="293" t="s">
        <v>87</v>
      </c>
      <c r="G49" s="248">
        <f>H34+H35+H36+H37+H38+H39+H40+H41+G42+H44+H45+H46</f>
        <v>501843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13</v>
      </c>
      <c r="D50" s="15">
        <f>C50*1.5</f>
        <v>19.5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136</v>
      </c>
      <c r="G51" s="313">
        <f>G49-H29</f>
        <v>-3954.5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44938.5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6E34-F43F-4EE6-98B4-1B0D93453FC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72" t="s">
        <v>2</v>
      </c>
      <c r="Q1" s="17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45776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817</v>
      </c>
      <c r="D6" s="16">
        <f t="shared" ref="D6:D28" si="1">C6*L6</f>
        <v>602129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21</v>
      </c>
      <c r="D7" s="16">
        <f t="shared" si="1"/>
        <v>15225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114</v>
      </c>
      <c r="D9" s="16">
        <f t="shared" si="1"/>
        <v>80598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>
        <v>1</v>
      </c>
      <c r="D10" s="16">
        <f t="shared" si="1"/>
        <v>972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>
        <v>4</v>
      </c>
      <c r="D11" s="16">
        <f t="shared" si="1"/>
        <v>4500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>
        <f>2+5</f>
        <v>7</v>
      </c>
      <c r="D12" s="52">
        <f t="shared" si="1"/>
        <v>6664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27</v>
      </c>
      <c r="D13" s="52">
        <f t="shared" si="1"/>
        <v>8289</v>
      </c>
      <c r="E13" s="9"/>
      <c r="F13" s="221" t="s">
        <v>36</v>
      </c>
      <c r="G13" s="222"/>
      <c r="H13" s="223">
        <f>D29</f>
        <v>726392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/>
      <c r="D14" s="34">
        <f t="shared" si="1"/>
        <v>0</v>
      </c>
      <c r="E14" s="9"/>
      <c r="F14" s="226" t="s">
        <v>39</v>
      </c>
      <c r="G14" s="227"/>
      <c r="H14" s="228">
        <f>D54</f>
        <v>109603.5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>
        <v>1</v>
      </c>
      <c r="D15" s="34">
        <f t="shared" si="1"/>
        <v>620</v>
      </c>
      <c r="E15" s="9"/>
      <c r="F15" s="231" t="s">
        <v>40</v>
      </c>
      <c r="G15" s="222"/>
      <c r="H15" s="232">
        <f>H13-H14</f>
        <v>616788.5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900+300+648+3246+312</f>
        <v>5406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>
        <v>1</v>
      </c>
      <c r="D19" s="52">
        <f t="shared" si="1"/>
        <v>1102</v>
      </c>
      <c r="E19" s="9"/>
      <c r="F19" s="63"/>
      <c r="G19" s="78" t="s">
        <v>51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>
        <v>2</v>
      </c>
      <c r="D20" s="16">
        <f t="shared" si="1"/>
        <v>2204</v>
      </c>
      <c r="E20" s="9"/>
      <c r="F20" s="64"/>
      <c r="G20" s="80" t="s">
        <v>125</v>
      </c>
      <c r="H20" s="235">
        <f>626*2</f>
        <v>1252</v>
      </c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>
        <v>2</v>
      </c>
      <c r="D21" s="52">
        <f t="shared" si="1"/>
        <v>1300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8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>
        <v>12</v>
      </c>
      <c r="D26" s="52">
        <f t="shared" si="1"/>
        <v>434</v>
      </c>
      <c r="E26" s="9"/>
      <c r="F26" s="73"/>
      <c r="G26" s="66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>
        <v>3</v>
      </c>
      <c r="D28" s="52">
        <f t="shared" si="1"/>
        <v>2355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726392</v>
      </c>
      <c r="E29" s="9"/>
      <c r="F29" s="244" t="s">
        <v>56</v>
      </c>
      <c r="G29" s="245"/>
      <c r="H29" s="248">
        <f>H15-H16-H17-H18-H19-H20-H22-H23-H24+H26+H27</f>
        <v>610130.5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73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172</v>
      </c>
      <c r="H34" s="269">
        <f>F34*G34</f>
        <v>172000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75</v>
      </c>
      <c r="H35" s="269">
        <f>F35*G35</f>
        <v>37500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2</v>
      </c>
      <c r="D36" s="15">
        <f>C36*1.5</f>
        <v>3</v>
      </c>
      <c r="E36" s="9"/>
      <c r="F36" s="15">
        <v>200</v>
      </c>
      <c r="G36" s="41"/>
      <c r="H36" s="269">
        <f t="shared" ref="H36:H39" si="2">F36*G36</f>
        <v>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946</v>
      </c>
      <c r="D37" s="15">
        <f>C37*111</f>
        <v>105006</v>
      </c>
      <c r="E37" s="9"/>
      <c r="F37" s="15">
        <v>100</v>
      </c>
      <c r="G37" s="43">
        <v>9</v>
      </c>
      <c r="H37" s="269">
        <f t="shared" si="2"/>
        <v>900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8</v>
      </c>
      <c r="D38" s="15">
        <f>C38*84</f>
        <v>672</v>
      </c>
      <c r="E38" s="9"/>
      <c r="F38" s="33">
        <v>50</v>
      </c>
      <c r="G38" s="43">
        <v>3</v>
      </c>
      <c r="H38" s="269">
        <f t="shared" si="2"/>
        <v>150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2</v>
      </c>
      <c r="D39" s="34">
        <f>C39*4.5</f>
        <v>9</v>
      </c>
      <c r="E39" s="9"/>
      <c r="F39" s="15">
        <v>20</v>
      </c>
      <c r="G39" s="41"/>
      <c r="H39" s="269">
        <f t="shared" si="2"/>
        <v>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4</v>
      </c>
      <c r="D40" s="15">
        <f>C40*111</f>
        <v>444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4</v>
      </c>
      <c r="D41" s="15">
        <f>C41*84</f>
        <v>336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4</v>
      </c>
      <c r="D42" s="15">
        <f>C42*2.25</f>
        <v>9</v>
      </c>
      <c r="E42" s="9"/>
      <c r="F42" s="43" t="s">
        <v>80</v>
      </c>
      <c r="G42" s="269">
        <v>115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70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13</v>
      </c>
      <c r="D44" s="15">
        <f>C44*120</f>
        <v>1560</v>
      </c>
      <c r="E44" s="9"/>
      <c r="F44" s="41" t="s">
        <v>172</v>
      </c>
      <c r="G44" s="87" t="s">
        <v>203</v>
      </c>
      <c r="H44" s="257">
        <v>334170</v>
      </c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 t="s">
        <v>152</v>
      </c>
      <c r="G45" s="87" t="s">
        <v>204</v>
      </c>
      <c r="H45" s="257">
        <v>64772</v>
      </c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11</v>
      </c>
      <c r="D46" s="15">
        <f>C46*1.5</f>
        <v>16.5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18</v>
      </c>
      <c r="D48" s="15">
        <f>C48*78</f>
        <v>1404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3</v>
      </c>
      <c r="D49" s="15">
        <f>C49*42</f>
        <v>126</v>
      </c>
      <c r="E49" s="9"/>
      <c r="F49" s="293" t="s">
        <v>87</v>
      </c>
      <c r="G49" s="248">
        <f>H34+H35+H36+H37+H38+H39+H40+H41+G42+H44+H45+H46</f>
        <v>609607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12</v>
      </c>
      <c r="D50" s="15">
        <f>C50*1.5</f>
        <v>18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137</v>
      </c>
      <c r="G51" s="313">
        <f>G49-H29</f>
        <v>-523.5</v>
      </c>
      <c r="H51" s="314"/>
      <c r="I51" s="314"/>
      <c r="J51" s="315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16"/>
      <c r="H52" s="317"/>
      <c r="I52" s="317"/>
      <c r="J52" s="318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109603.5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83A5-B58B-4DFE-9A21-8F4A3B2F0AA2}">
  <dimension ref="A1:R59"/>
  <sheetViews>
    <sheetView zoomScaleNormal="100" zoomScaleSheetLayoutView="85" workbookViewId="0">
      <selection activeCell="H19" sqref="H19:J19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74" t="s">
        <v>2</v>
      </c>
      <c r="Q1" s="17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1</v>
      </c>
      <c r="H4" s="190" t="s">
        <v>9</v>
      </c>
      <c r="I4" s="192">
        <v>45777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943</v>
      </c>
      <c r="D6" s="16">
        <f t="shared" ref="D6:D28" si="1">C6*L6</f>
        <v>694991</v>
      </c>
      <c r="E6" s="9"/>
      <c r="F6" s="199" t="s">
        <v>16</v>
      </c>
      <c r="G6" s="201" t="s">
        <v>129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5</v>
      </c>
      <c r="D7" s="16">
        <f t="shared" si="1"/>
        <v>3625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114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82</v>
      </c>
      <c r="D9" s="16">
        <f t="shared" si="1"/>
        <v>57974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133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>
        <v>20</v>
      </c>
      <c r="D11" s="16">
        <f t="shared" si="1"/>
        <v>22500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>
        <f>14+6</f>
        <v>20</v>
      </c>
      <c r="D12" s="52">
        <f t="shared" si="1"/>
        <v>19040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40</v>
      </c>
      <c r="D13" s="52">
        <f t="shared" si="1"/>
        <v>12280</v>
      </c>
      <c r="E13" s="9"/>
      <c r="F13" s="221" t="s">
        <v>36</v>
      </c>
      <c r="G13" s="222"/>
      <c r="H13" s="223">
        <f>D29</f>
        <v>810454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4</v>
      </c>
      <c r="D14" s="34">
        <f t="shared" si="1"/>
        <v>44</v>
      </c>
      <c r="E14" s="9"/>
      <c r="F14" s="226" t="s">
        <v>39</v>
      </c>
      <c r="G14" s="227"/>
      <c r="H14" s="228">
        <f>D54</f>
        <v>38937.75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771516.25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8712</f>
        <v>8712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208"/>
      <c r="I19" s="208"/>
      <c r="J19" s="208"/>
      <c r="L19" s="6"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49</v>
      </c>
      <c r="C20" s="53"/>
      <c r="D20" s="16">
        <f t="shared" si="1"/>
        <v>0</v>
      </c>
      <c r="E20" s="9"/>
      <c r="F20" s="64"/>
      <c r="G20" s="80" t="s">
        <v>125</v>
      </c>
      <c r="H20" s="235">
        <f>626*32</f>
        <v>20032</v>
      </c>
      <c r="I20" s="235"/>
      <c r="J20" s="2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111</v>
      </c>
      <c r="C22" s="53"/>
      <c r="D22" s="52">
        <f t="shared" si="1"/>
        <v>0</v>
      </c>
      <c r="E22" s="9"/>
      <c r="F22" s="88" t="s">
        <v>158</v>
      </c>
      <c r="G22" s="84">
        <v>1238</v>
      </c>
      <c r="H22" s="304">
        <v>41540</v>
      </c>
      <c r="I22" s="304"/>
      <c r="J22" s="304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126</v>
      </c>
      <c r="C23" s="53"/>
      <c r="D23" s="52">
        <f t="shared" si="1"/>
        <v>0</v>
      </c>
      <c r="E23" s="9"/>
      <c r="F23" s="88" t="s">
        <v>158</v>
      </c>
      <c r="G23" s="90">
        <v>1237</v>
      </c>
      <c r="H23" s="332">
        <v>228797</v>
      </c>
      <c r="I23" s="333"/>
      <c r="J23" s="333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127</v>
      </c>
      <c r="C24" s="53"/>
      <c r="D24" s="52">
        <f t="shared" si="1"/>
        <v>0</v>
      </c>
      <c r="E24" s="9"/>
      <c r="F24" s="88" t="s">
        <v>207</v>
      </c>
      <c r="G24" s="90">
        <v>1234</v>
      </c>
      <c r="H24" s="332">
        <v>45177</v>
      </c>
      <c r="I24" s="333"/>
      <c r="J24" s="333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122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113</v>
      </c>
      <c r="C26" s="53"/>
      <c r="D26" s="52">
        <f t="shared" si="1"/>
        <v>0</v>
      </c>
      <c r="E26" s="9"/>
      <c r="F26" s="86"/>
      <c r="G26" s="75"/>
      <c r="H26" s="257"/>
      <c r="I26" s="257"/>
      <c r="J26" s="257"/>
      <c r="L26" s="7">
        <f>500/24+1.5</f>
        <v>22.333333333333332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121</v>
      </c>
      <c r="C27" s="53"/>
      <c r="D27" s="48">
        <f t="shared" si="1"/>
        <v>0</v>
      </c>
      <c r="E27" s="9"/>
      <c r="F27" s="82"/>
      <c r="G27" s="177"/>
      <c r="H27" s="258"/>
      <c r="I27" s="259"/>
      <c r="J27" s="259"/>
      <c r="L27" s="7">
        <f>832/24+1.5</f>
        <v>36.166666666666664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/>
      <c r="D28" s="52">
        <f t="shared" si="1"/>
        <v>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810454</v>
      </c>
      <c r="E29" s="9"/>
      <c r="F29" s="244" t="s">
        <v>56</v>
      </c>
      <c r="G29" s="245"/>
      <c r="H29" s="248">
        <f>H15-H16-H17-H18-H19-H20-H22-H23-H24+H26+H27+H28</f>
        <v>427258.25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75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44">
        <v>357</v>
      </c>
      <c r="H34" s="269">
        <f t="shared" ref="H34:H39" si="2">F34*G34</f>
        <v>357000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135</v>
      </c>
      <c r="H35" s="269">
        <f t="shared" si="2"/>
        <v>67500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/>
      <c r="D36" s="15">
        <f>C36*1.5</f>
        <v>0</v>
      </c>
      <c r="E36" s="9"/>
      <c r="F36" s="15">
        <v>200</v>
      </c>
      <c r="G36" s="41">
        <v>2</v>
      </c>
      <c r="H36" s="269">
        <f t="shared" si="2"/>
        <v>400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328</v>
      </c>
      <c r="D37" s="15">
        <f>C37*111</f>
        <v>36408</v>
      </c>
      <c r="E37" s="9"/>
      <c r="F37" s="15">
        <v>100</v>
      </c>
      <c r="G37" s="43">
        <v>27</v>
      </c>
      <c r="H37" s="269">
        <f t="shared" si="2"/>
        <v>2700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10</v>
      </c>
      <c r="D38" s="15">
        <f>C38*84</f>
        <v>840</v>
      </c>
      <c r="E38" s="9"/>
      <c r="F38" s="33">
        <v>50</v>
      </c>
      <c r="G38" s="43">
        <v>5</v>
      </c>
      <c r="H38" s="269">
        <f t="shared" si="2"/>
        <v>250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3</v>
      </c>
      <c r="D39" s="34">
        <f>C39*4.5</f>
        <v>13.5</v>
      </c>
      <c r="E39" s="9"/>
      <c r="F39" s="15">
        <v>20</v>
      </c>
      <c r="G39" s="41">
        <v>1</v>
      </c>
      <c r="H39" s="269">
        <f t="shared" si="2"/>
        <v>20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4</v>
      </c>
      <c r="D40" s="15">
        <f>C40*111</f>
        <v>444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3</v>
      </c>
      <c r="D41" s="15">
        <f>C41*84</f>
        <v>252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23</v>
      </c>
      <c r="D42" s="15">
        <f>C42*2.25</f>
        <v>51.75</v>
      </c>
      <c r="E42" s="9"/>
      <c r="F42" s="43" t="s">
        <v>80</v>
      </c>
      <c r="G42" s="269"/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77" t="s">
        <v>84</v>
      </c>
      <c r="H43" s="275" t="s">
        <v>13</v>
      </c>
      <c r="I43" s="276"/>
      <c r="J43" s="277"/>
      <c r="K43" s="24"/>
      <c r="O43" t="s">
        <v>104</v>
      </c>
      <c r="P43" s="4">
        <v>1667</v>
      </c>
      <c r="Q43" s="4"/>
      <c r="R43" s="5"/>
    </row>
    <row r="44" spans="1:18" ht="15.75" x14ac:dyDescent="0.25">
      <c r="A44" s="273"/>
      <c r="B44" s="30" t="s">
        <v>67</v>
      </c>
      <c r="C44" s="53"/>
      <c r="D44" s="15">
        <f>C44*120</f>
        <v>0</v>
      </c>
      <c r="E44" s="9"/>
      <c r="F44" s="41"/>
      <c r="G44" s="70"/>
      <c r="H44" s="257"/>
      <c r="I44" s="257"/>
      <c r="J44" s="257"/>
      <c r="K44" s="24"/>
      <c r="O44" t="s">
        <v>107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22</v>
      </c>
      <c r="D46" s="15">
        <f>C46*1.5</f>
        <v>33</v>
      </c>
      <c r="E46" s="9"/>
      <c r="F46" s="41"/>
      <c r="G46" s="70"/>
      <c r="H46" s="257"/>
      <c r="I46" s="257"/>
      <c r="J46" s="257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3</v>
      </c>
      <c r="D48" s="15">
        <f>C48*78</f>
        <v>234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14</v>
      </c>
      <c r="D49" s="15">
        <f>C49*42</f>
        <v>588</v>
      </c>
      <c r="E49" s="9"/>
      <c r="F49" s="293" t="s">
        <v>87</v>
      </c>
      <c r="G49" s="248">
        <f>H34+H35+H36+H37+H38+H39+H40+H41+G42+H44+H45+H46</f>
        <v>427870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49</v>
      </c>
      <c r="D50" s="15">
        <f>C50*1.5</f>
        <v>73.5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141</v>
      </c>
      <c r="G51" s="320">
        <f>G49-H29</f>
        <v>611.75</v>
      </c>
      <c r="H51" s="321"/>
      <c r="I51" s="321"/>
      <c r="J51" s="322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3"/>
      <c r="H52" s="324"/>
      <c r="I52" s="324"/>
      <c r="J52" s="325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38937.75</v>
      </c>
      <c r="E54" s="9"/>
      <c r="F54" s="24"/>
      <c r="G54" s="9"/>
      <c r="H54" s="9"/>
      <c r="I54" s="9"/>
      <c r="J54" s="37"/>
      <c r="O54" t="s">
        <v>103</v>
      </c>
      <c r="P54" s="4">
        <v>1582</v>
      </c>
      <c r="R54" s="3">
        <v>1582</v>
      </c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E2E2-28A8-42E1-8AE5-95F903D4C3C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82" t="s">
        <v>1</v>
      </c>
      <c r="O1" s="182"/>
      <c r="P1" s="174" t="s">
        <v>2</v>
      </c>
      <c r="Q1" s="17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2</v>
      </c>
      <c r="H4" s="190" t="s">
        <v>9</v>
      </c>
      <c r="I4" s="192">
        <v>45777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97"/>
      <c r="B6" s="19" t="s">
        <v>15</v>
      </c>
      <c r="C6" s="53">
        <v>90</v>
      </c>
      <c r="D6" s="16">
        <f t="shared" ref="D6:D28" si="1">C6*L6</f>
        <v>66330</v>
      </c>
      <c r="E6" s="9"/>
      <c r="F6" s="199" t="s">
        <v>16</v>
      </c>
      <c r="G6" s="201" t="s">
        <v>128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97"/>
      <c r="B7" s="19" t="s">
        <v>18</v>
      </c>
      <c r="C7" s="53">
        <v>7</v>
      </c>
      <c r="D7" s="16">
        <f t="shared" si="1"/>
        <v>5075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116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97"/>
      <c r="B9" s="19" t="s">
        <v>23</v>
      </c>
      <c r="C9" s="53">
        <v>14</v>
      </c>
      <c r="D9" s="16">
        <f t="shared" si="1"/>
        <v>9898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117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8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97"/>
      <c r="B12" s="20" t="s">
        <v>30</v>
      </c>
      <c r="C12" s="53"/>
      <c r="D12" s="52">
        <f t="shared" si="1"/>
        <v>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97"/>
      <c r="B13" s="20" t="s">
        <v>32</v>
      </c>
      <c r="C13" s="53">
        <v>4</v>
      </c>
      <c r="D13" s="52">
        <f t="shared" si="1"/>
        <v>1228</v>
      </c>
      <c r="E13" s="9"/>
      <c r="F13" s="221" t="s">
        <v>36</v>
      </c>
      <c r="G13" s="222"/>
      <c r="H13" s="223">
        <f>D29</f>
        <v>82685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97"/>
      <c r="B14" s="17" t="s">
        <v>35</v>
      </c>
      <c r="C14" s="53">
        <v>14</v>
      </c>
      <c r="D14" s="34">
        <f t="shared" si="1"/>
        <v>154</v>
      </c>
      <c r="E14" s="9"/>
      <c r="F14" s="226" t="s">
        <v>39</v>
      </c>
      <c r="G14" s="227"/>
      <c r="H14" s="228">
        <f>D54</f>
        <v>12825.75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69859.25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/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94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97</v>
      </c>
      <c r="C19" s="53"/>
      <c r="D19" s="52">
        <f t="shared" si="1"/>
        <v>0</v>
      </c>
      <c r="E19" s="9"/>
      <c r="F19" s="63"/>
      <c r="G19" s="78" t="s">
        <v>51</v>
      </c>
      <c r="H19" s="303"/>
      <c r="I19" s="303"/>
      <c r="J19" s="30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132</v>
      </c>
      <c r="C20" s="53"/>
      <c r="D20" s="16">
        <f t="shared" si="1"/>
        <v>0</v>
      </c>
      <c r="E20" s="9"/>
      <c r="F20" s="64"/>
      <c r="G20" s="80" t="s">
        <v>125</v>
      </c>
      <c r="H20" s="208"/>
      <c r="I20" s="208"/>
      <c r="J20" s="20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/>
      <c r="D21" s="52">
        <f t="shared" si="1"/>
        <v>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/>
      <c r="G22" s="84"/>
      <c r="H22" s="304"/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28"/>
      <c r="G23" s="41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134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135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674/6</f>
        <v>112.33333333333333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13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68"/>
      <c r="G27" s="68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/>
      <c r="D28" s="52">
        <f t="shared" si="1"/>
        <v>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82685</v>
      </c>
      <c r="E29" s="9"/>
      <c r="F29" s="244" t="s">
        <v>56</v>
      </c>
      <c r="G29" s="245"/>
      <c r="H29" s="248">
        <f>H15-H16-H17-H18-H19-H20-H22-H23-H24+H26+H27</f>
        <v>69859.25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75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/>
      <c r="D34" s="33">
        <f>C34*120</f>
        <v>0</v>
      </c>
      <c r="E34" s="9"/>
      <c r="F34" s="15">
        <v>1000</v>
      </c>
      <c r="G34" s="85">
        <v>55</v>
      </c>
      <c r="H34" s="269">
        <f>F34*G34</f>
        <v>55000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>
        <v>1</v>
      </c>
      <c r="D35" s="33">
        <f>C35*84</f>
        <v>84</v>
      </c>
      <c r="E35" s="9"/>
      <c r="F35" s="65">
        <v>500</v>
      </c>
      <c r="G35" s="45">
        <v>26</v>
      </c>
      <c r="H35" s="269">
        <f t="shared" ref="H35:H39" si="2">F35*G35</f>
        <v>13000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4</v>
      </c>
      <c r="D36" s="15">
        <f>C36*1.5</f>
        <v>6</v>
      </c>
      <c r="E36" s="9"/>
      <c r="F36" s="15">
        <v>200</v>
      </c>
      <c r="G36" s="41">
        <v>2</v>
      </c>
      <c r="H36" s="269">
        <f t="shared" si="2"/>
        <v>400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87</v>
      </c>
      <c r="D37" s="15">
        <f>C37*111</f>
        <v>9657</v>
      </c>
      <c r="E37" s="9"/>
      <c r="F37" s="15">
        <v>100</v>
      </c>
      <c r="G37" s="43">
        <v>15</v>
      </c>
      <c r="H37" s="269">
        <f t="shared" si="2"/>
        <v>1500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6</v>
      </c>
      <c r="D38" s="15">
        <f>C38*84</f>
        <v>504</v>
      </c>
      <c r="E38" s="9"/>
      <c r="F38" s="33">
        <v>50</v>
      </c>
      <c r="G38" s="43">
        <v>2</v>
      </c>
      <c r="H38" s="269">
        <f t="shared" si="2"/>
        <v>100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4</v>
      </c>
      <c r="D39" s="34">
        <f>C39*4.5</f>
        <v>18</v>
      </c>
      <c r="E39" s="9"/>
      <c r="F39" s="15">
        <v>20</v>
      </c>
      <c r="G39" s="41">
        <v>3</v>
      </c>
      <c r="H39" s="269">
        <f t="shared" si="2"/>
        <v>60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14</v>
      </c>
      <c r="D40" s="15">
        <f>C40*111</f>
        <v>1554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>
        <v>1</v>
      </c>
      <c r="D41" s="15">
        <f>C41*84</f>
        <v>84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3</v>
      </c>
      <c r="D42" s="15">
        <f>C42*2.25</f>
        <v>6.75</v>
      </c>
      <c r="E42" s="9"/>
      <c r="F42" s="43" t="s">
        <v>80</v>
      </c>
      <c r="G42" s="269">
        <v>129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77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/>
      <c r="D44" s="15">
        <f>C44*120</f>
        <v>0</v>
      </c>
      <c r="E44" s="9"/>
      <c r="F44" s="41"/>
      <c r="G44" s="70"/>
      <c r="H44" s="257"/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/>
      <c r="D45" s="15">
        <f>C45*84</f>
        <v>0</v>
      </c>
      <c r="E45" s="9"/>
      <c r="F45" s="41"/>
      <c r="G45" s="70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8</v>
      </c>
      <c r="D46" s="15">
        <f>C46*1.5</f>
        <v>12</v>
      </c>
      <c r="E46" s="9"/>
      <c r="F46" s="41"/>
      <c r="G46" s="176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3</v>
      </c>
      <c r="D48" s="15">
        <f>C48*78</f>
        <v>234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15</v>
      </c>
      <c r="D49" s="15">
        <f>C49*42</f>
        <v>630</v>
      </c>
      <c r="E49" s="9"/>
      <c r="F49" s="293" t="s">
        <v>87</v>
      </c>
      <c r="G49" s="248">
        <f>H34+H35+H36+H37+H38+H39+H40+H41+G42+H44+H45+H46</f>
        <v>70189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24</v>
      </c>
      <c r="D50" s="15">
        <f>C50*1.5</f>
        <v>36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13"/>
      <c r="D51" s="34"/>
      <c r="E51" s="9"/>
      <c r="F51" s="295" t="s">
        <v>149</v>
      </c>
      <c r="G51" s="326">
        <f>G49-H29</f>
        <v>329.75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12825.75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674F-6D18-4C6F-B9ED-582A1F8A40E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82" t="s">
        <v>1</v>
      </c>
      <c r="O1" s="182"/>
      <c r="P1" s="174" t="s">
        <v>2</v>
      </c>
      <c r="Q1" s="17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3" t="s">
        <v>7</v>
      </c>
      <c r="B4" s="184"/>
      <c r="C4" s="184"/>
      <c r="D4" s="185"/>
      <c r="E4" s="9"/>
      <c r="F4" s="186" t="s">
        <v>8</v>
      </c>
      <c r="G4" s="188">
        <v>3</v>
      </c>
      <c r="H4" s="190" t="s">
        <v>9</v>
      </c>
      <c r="I4" s="192">
        <v>45777</v>
      </c>
      <c r="J4" s="193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96" t="s">
        <v>7</v>
      </c>
      <c r="B5" s="18" t="s">
        <v>11</v>
      </c>
      <c r="C5" s="12" t="s">
        <v>12</v>
      </c>
      <c r="D5" s="28" t="s">
        <v>13</v>
      </c>
      <c r="E5" s="9"/>
      <c r="F5" s="187"/>
      <c r="G5" s="189"/>
      <c r="H5" s="191"/>
      <c r="I5" s="194"/>
      <c r="J5" s="195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97"/>
      <c r="B6" s="19" t="s">
        <v>15</v>
      </c>
      <c r="C6" s="53">
        <v>1678</v>
      </c>
      <c r="D6" s="16">
        <f t="shared" ref="D6:D28" si="1">C6*L6</f>
        <v>1236686</v>
      </c>
      <c r="E6" s="9"/>
      <c r="F6" s="199" t="s">
        <v>16</v>
      </c>
      <c r="G6" s="201" t="s">
        <v>112</v>
      </c>
      <c r="H6" s="202"/>
      <c r="I6" s="202"/>
      <c r="J6" s="2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97"/>
      <c r="B7" s="19" t="s">
        <v>18</v>
      </c>
      <c r="C7" s="53">
        <v>12</v>
      </c>
      <c r="D7" s="16">
        <f t="shared" si="1"/>
        <v>8700</v>
      </c>
      <c r="E7" s="9"/>
      <c r="F7" s="200"/>
      <c r="G7" s="204"/>
      <c r="H7" s="205"/>
      <c r="I7" s="205"/>
      <c r="J7" s="206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97"/>
      <c r="B8" s="19" t="s">
        <v>20</v>
      </c>
      <c r="C8" s="53"/>
      <c r="D8" s="16">
        <f t="shared" si="1"/>
        <v>0</v>
      </c>
      <c r="E8" s="9"/>
      <c r="F8" s="207" t="s">
        <v>21</v>
      </c>
      <c r="G8" s="209" t="s">
        <v>123</v>
      </c>
      <c r="H8" s="210"/>
      <c r="I8" s="210"/>
      <c r="J8" s="211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97"/>
      <c r="B9" s="19" t="s">
        <v>23</v>
      </c>
      <c r="C9" s="53">
        <v>230</v>
      </c>
      <c r="D9" s="16">
        <f t="shared" si="1"/>
        <v>162610</v>
      </c>
      <c r="E9" s="9"/>
      <c r="F9" s="200"/>
      <c r="G9" s="212"/>
      <c r="H9" s="213"/>
      <c r="I9" s="213"/>
      <c r="J9" s="214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97"/>
      <c r="B10" s="11" t="s">
        <v>25</v>
      </c>
      <c r="C10" s="53"/>
      <c r="D10" s="16">
        <f t="shared" si="1"/>
        <v>0</v>
      </c>
      <c r="E10" s="9"/>
      <c r="F10" s="199" t="s">
        <v>26</v>
      </c>
      <c r="G10" s="215" t="s">
        <v>124</v>
      </c>
      <c r="H10" s="216"/>
      <c r="I10" s="216"/>
      <c r="J10" s="217"/>
      <c r="K10" s="10"/>
      <c r="L10" s="6">
        <f>R36</f>
        <v>972</v>
      </c>
      <c r="P10" s="4"/>
      <c r="Q10" s="4"/>
      <c r="R10" s="5"/>
    </row>
    <row r="11" spans="1:19" ht="15.75" x14ac:dyDescent="0.25">
      <c r="A11" s="197"/>
      <c r="B11" s="20" t="s">
        <v>28</v>
      </c>
      <c r="C11" s="53"/>
      <c r="D11" s="16">
        <f t="shared" si="1"/>
        <v>0</v>
      </c>
      <c r="E11" s="9"/>
      <c r="F11" s="200"/>
      <c r="G11" s="212"/>
      <c r="H11" s="213"/>
      <c r="I11" s="213"/>
      <c r="J11" s="214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97"/>
      <c r="B12" s="20" t="s">
        <v>30</v>
      </c>
      <c r="C12" s="53">
        <v>10</v>
      </c>
      <c r="D12" s="52">
        <f t="shared" si="1"/>
        <v>9520</v>
      </c>
      <c r="E12" s="9"/>
      <c r="F12" s="218" t="s">
        <v>33</v>
      </c>
      <c r="G12" s="219"/>
      <c r="H12" s="219"/>
      <c r="I12" s="219"/>
      <c r="J12" s="220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97"/>
      <c r="B13" s="20" t="s">
        <v>32</v>
      </c>
      <c r="C13" s="53">
        <v>84</v>
      </c>
      <c r="D13" s="52">
        <f t="shared" si="1"/>
        <v>25788</v>
      </c>
      <c r="E13" s="9"/>
      <c r="F13" s="221" t="s">
        <v>36</v>
      </c>
      <c r="G13" s="222"/>
      <c r="H13" s="223">
        <f>D29</f>
        <v>1444031</v>
      </c>
      <c r="I13" s="224"/>
      <c r="J13" s="22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97"/>
      <c r="B14" s="17" t="s">
        <v>35</v>
      </c>
      <c r="C14" s="53">
        <v>7</v>
      </c>
      <c r="D14" s="34">
        <f t="shared" si="1"/>
        <v>77</v>
      </c>
      <c r="E14" s="9"/>
      <c r="F14" s="226" t="s">
        <v>39</v>
      </c>
      <c r="G14" s="227"/>
      <c r="H14" s="228">
        <f>D54</f>
        <v>138409.5</v>
      </c>
      <c r="I14" s="229"/>
      <c r="J14" s="23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97"/>
      <c r="B15" s="17" t="s">
        <v>38</v>
      </c>
      <c r="C15" s="53"/>
      <c r="D15" s="34">
        <f t="shared" si="1"/>
        <v>0</v>
      </c>
      <c r="E15" s="9"/>
      <c r="F15" s="231" t="s">
        <v>40</v>
      </c>
      <c r="G15" s="222"/>
      <c r="H15" s="232">
        <f>H13-H14</f>
        <v>1305621.5</v>
      </c>
      <c r="I15" s="233"/>
      <c r="J15" s="234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97"/>
      <c r="B16" s="21" t="s">
        <v>95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35">
        <f>378+600+1440+6120+5643</f>
        <v>14181</v>
      </c>
      <c r="I16" s="235"/>
      <c r="J16" s="23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97"/>
      <c r="B17" s="11" t="s">
        <v>115</v>
      </c>
      <c r="C17" s="53"/>
      <c r="D17" s="52">
        <f t="shared" si="1"/>
        <v>0</v>
      </c>
      <c r="E17" s="9"/>
      <c r="F17" s="63"/>
      <c r="G17" s="76" t="s">
        <v>45</v>
      </c>
      <c r="H17" s="208"/>
      <c r="I17" s="208"/>
      <c r="J17" s="20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97"/>
      <c r="B18" s="22" t="s">
        <v>96</v>
      </c>
      <c r="C18" s="53"/>
      <c r="D18" s="52">
        <f t="shared" si="1"/>
        <v>0</v>
      </c>
      <c r="E18" s="9"/>
      <c r="F18" s="63"/>
      <c r="G18" s="76" t="s">
        <v>47</v>
      </c>
      <c r="H18" s="208"/>
      <c r="I18" s="208"/>
      <c r="J18" s="20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97"/>
      <c r="B19" s="17" t="s">
        <v>119</v>
      </c>
      <c r="C19" s="53"/>
      <c r="D19" s="52">
        <f t="shared" si="1"/>
        <v>0</v>
      </c>
      <c r="E19" s="9"/>
      <c r="F19" s="63"/>
      <c r="G19" s="78" t="s">
        <v>51</v>
      </c>
      <c r="H19" s="319"/>
      <c r="I19" s="319"/>
      <c r="J19" s="31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97"/>
      <c r="B20" s="50" t="s">
        <v>109</v>
      </c>
      <c r="C20" s="53"/>
      <c r="D20" s="16">
        <f t="shared" si="1"/>
        <v>0</v>
      </c>
      <c r="E20" s="9"/>
      <c r="F20" s="64"/>
      <c r="G20" s="80" t="s">
        <v>125</v>
      </c>
      <c r="H20" s="235"/>
      <c r="I20" s="235"/>
      <c r="J20" s="23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97"/>
      <c r="B21" s="17" t="s">
        <v>131</v>
      </c>
      <c r="C21" s="53">
        <v>1</v>
      </c>
      <c r="D21" s="52">
        <f t="shared" si="1"/>
        <v>650</v>
      </c>
      <c r="E21" s="9"/>
      <c r="F21" s="79" t="s">
        <v>100</v>
      </c>
      <c r="G21" s="154" t="s">
        <v>99</v>
      </c>
      <c r="H21" s="335" t="s">
        <v>13</v>
      </c>
      <c r="I21" s="336"/>
      <c r="J21" s="33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97"/>
      <c r="B22" s="50" t="s">
        <v>105</v>
      </c>
      <c r="C22" s="53"/>
      <c r="D22" s="52">
        <f t="shared" si="1"/>
        <v>0</v>
      </c>
      <c r="E22" s="9"/>
      <c r="F22" s="83" t="s">
        <v>209</v>
      </c>
      <c r="G22" s="84">
        <v>1263</v>
      </c>
      <c r="H22" s="304">
        <v>148984</v>
      </c>
      <c r="I22" s="304"/>
      <c r="J22" s="3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97"/>
      <c r="B23" s="17" t="s">
        <v>108</v>
      </c>
      <c r="C23" s="53"/>
      <c r="D23" s="52">
        <f t="shared" si="1"/>
        <v>0</v>
      </c>
      <c r="E23" s="9"/>
      <c r="F23" s="89"/>
      <c r="G23" s="90"/>
      <c r="H23" s="305"/>
      <c r="I23" s="257"/>
      <c r="J23" s="25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97"/>
      <c r="B24" s="17" t="s">
        <v>102</v>
      </c>
      <c r="C24" s="53"/>
      <c r="D24" s="52">
        <f t="shared" si="1"/>
        <v>0</v>
      </c>
      <c r="E24" s="9"/>
      <c r="F24" s="42"/>
      <c r="G24" s="41"/>
      <c r="H24" s="305"/>
      <c r="I24" s="257"/>
      <c r="J24" s="25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197"/>
      <c r="B25" s="17" t="s">
        <v>118</v>
      </c>
      <c r="C25" s="53"/>
      <c r="D25" s="52">
        <f t="shared" si="1"/>
        <v>0</v>
      </c>
      <c r="E25" s="9"/>
      <c r="F25" s="67" t="s">
        <v>101</v>
      </c>
      <c r="G25" s="62" t="s">
        <v>99</v>
      </c>
      <c r="H25" s="260" t="s">
        <v>13</v>
      </c>
      <c r="I25" s="261"/>
      <c r="J25" s="26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197"/>
      <c r="B26" s="17" t="s">
        <v>106</v>
      </c>
      <c r="C26" s="53"/>
      <c r="D26" s="52">
        <f t="shared" si="1"/>
        <v>0</v>
      </c>
      <c r="E26" s="9"/>
      <c r="F26" s="73"/>
      <c r="G26" s="66"/>
      <c r="H26" s="306"/>
      <c r="I26" s="307"/>
      <c r="J26" s="308"/>
      <c r="L26" s="7">
        <f>832/24+1.5</f>
        <v>36.166666666666664</v>
      </c>
      <c r="O26" t="s">
        <v>53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97"/>
      <c r="B27" s="17" t="s">
        <v>110</v>
      </c>
      <c r="C27" s="53"/>
      <c r="D27" s="48">
        <f t="shared" si="1"/>
        <v>0</v>
      </c>
      <c r="E27" s="9"/>
      <c r="F27" s="91"/>
      <c r="G27" s="92"/>
      <c r="H27" s="309"/>
      <c r="I27" s="310"/>
      <c r="J27" s="311"/>
      <c r="L27" s="7">
        <v>1582</v>
      </c>
      <c r="O27" t="s">
        <v>54</v>
      </c>
      <c r="P27" s="4">
        <v>1582</v>
      </c>
      <c r="Q27" s="4"/>
      <c r="R27" s="5">
        <f t="shared" si="0"/>
        <v>1582</v>
      </c>
    </row>
    <row r="28" spans="1:18" ht="15.75" x14ac:dyDescent="0.25">
      <c r="A28" s="198"/>
      <c r="B28" s="50" t="s">
        <v>98</v>
      </c>
      <c r="C28" s="53"/>
      <c r="D28" s="52">
        <f t="shared" si="1"/>
        <v>0</v>
      </c>
      <c r="E28" s="9"/>
      <c r="F28" s="61"/>
      <c r="G28" s="69"/>
      <c r="H28" s="263"/>
      <c r="I28" s="264"/>
      <c r="J28" s="265"/>
      <c r="L28" s="7">
        <v>785</v>
      </c>
      <c r="O28" t="s">
        <v>55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36" t="s">
        <v>36</v>
      </c>
      <c r="B29" s="237"/>
      <c r="C29" s="238"/>
      <c r="D29" s="242">
        <f>SUM(D6:D28)</f>
        <v>1444031</v>
      </c>
      <c r="E29" s="9"/>
      <c r="F29" s="244" t="s">
        <v>56</v>
      </c>
      <c r="G29" s="245"/>
      <c r="H29" s="248">
        <f>H15-H16-H17-H18-H19-H20-H22-H23-H24+H26+H27</f>
        <v>1142456.5</v>
      </c>
      <c r="I29" s="249"/>
      <c r="J29" s="250"/>
      <c r="O29" t="s">
        <v>57</v>
      </c>
      <c r="P29" s="4">
        <v>1582</v>
      </c>
      <c r="Q29" s="4"/>
      <c r="R29" s="5">
        <f t="shared" si="0"/>
        <v>1582</v>
      </c>
    </row>
    <row r="30" spans="1:18" x14ac:dyDescent="0.25">
      <c r="A30" s="239"/>
      <c r="B30" s="240"/>
      <c r="C30" s="241"/>
      <c r="D30" s="243"/>
      <c r="E30" s="9"/>
      <c r="F30" s="246"/>
      <c r="G30" s="247"/>
      <c r="H30" s="251"/>
      <c r="I30" s="252"/>
      <c r="J30" s="253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58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3" t="s">
        <v>59</v>
      </c>
      <c r="B32" s="184"/>
      <c r="C32" s="184"/>
      <c r="D32" s="185"/>
      <c r="E32" s="11"/>
      <c r="F32" s="266" t="s">
        <v>60</v>
      </c>
      <c r="G32" s="267"/>
      <c r="H32" s="267"/>
      <c r="I32" s="267"/>
      <c r="J32" s="268"/>
      <c r="O32" t="s">
        <v>61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62</v>
      </c>
      <c r="D33" s="28" t="s">
        <v>13</v>
      </c>
      <c r="E33" s="11"/>
      <c r="F33" s="28" t="s">
        <v>63</v>
      </c>
      <c r="G33" s="175" t="s">
        <v>64</v>
      </c>
      <c r="H33" s="266" t="s">
        <v>13</v>
      </c>
      <c r="I33" s="267"/>
      <c r="J33" s="268"/>
      <c r="O33" t="s">
        <v>65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96" t="s">
        <v>66</v>
      </c>
      <c r="B34" s="29" t="s">
        <v>67</v>
      </c>
      <c r="C34" s="57">
        <v>4</v>
      </c>
      <c r="D34" s="33">
        <f>C34*120</f>
        <v>480</v>
      </c>
      <c r="E34" s="9"/>
      <c r="F34" s="15">
        <v>1000</v>
      </c>
      <c r="G34" s="85">
        <v>574</v>
      </c>
      <c r="H34" s="269">
        <f>F34*G34</f>
        <v>574000</v>
      </c>
      <c r="I34" s="270"/>
      <c r="J34" s="271"/>
      <c r="O34" t="s">
        <v>68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97"/>
      <c r="B35" s="30" t="s">
        <v>69</v>
      </c>
      <c r="C35" s="58"/>
      <c r="D35" s="33">
        <f>C35*84</f>
        <v>0</v>
      </c>
      <c r="E35" s="9"/>
      <c r="F35" s="65">
        <v>500</v>
      </c>
      <c r="G35" s="45">
        <v>228</v>
      </c>
      <c r="H35" s="269">
        <f>F35*G35</f>
        <v>114000</v>
      </c>
      <c r="I35" s="270"/>
      <c r="J35" s="271"/>
      <c r="O35" t="s">
        <v>70</v>
      </c>
      <c r="P35" s="4">
        <v>1102</v>
      </c>
      <c r="Q35" s="4"/>
      <c r="R35" s="5">
        <f t="shared" si="0"/>
        <v>1102</v>
      </c>
    </row>
    <row r="36" spans="1:18" ht="15.75" x14ac:dyDescent="0.25">
      <c r="A36" s="198"/>
      <c r="B36" s="29" t="s">
        <v>71</v>
      </c>
      <c r="C36" s="53">
        <v>8</v>
      </c>
      <c r="D36" s="15">
        <f>C36*1.5</f>
        <v>12</v>
      </c>
      <c r="E36" s="9"/>
      <c r="F36" s="15">
        <v>200</v>
      </c>
      <c r="G36" s="41">
        <v>4</v>
      </c>
      <c r="H36" s="269">
        <f t="shared" ref="H36:H39" si="2">F36*G36</f>
        <v>800</v>
      </c>
      <c r="I36" s="270"/>
      <c r="J36" s="271"/>
      <c r="O36" t="s">
        <v>72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96" t="s">
        <v>73</v>
      </c>
      <c r="B37" s="31" t="s">
        <v>67</v>
      </c>
      <c r="C37" s="59">
        <v>1191</v>
      </c>
      <c r="D37" s="15">
        <f>C37*111</f>
        <v>132201</v>
      </c>
      <c r="E37" s="9"/>
      <c r="F37" s="15">
        <v>100</v>
      </c>
      <c r="G37" s="43">
        <v>9</v>
      </c>
      <c r="H37" s="269">
        <f t="shared" si="2"/>
        <v>900</v>
      </c>
      <c r="I37" s="270"/>
      <c r="J37" s="271"/>
      <c r="O37" t="s">
        <v>74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97"/>
      <c r="B38" s="32" t="s">
        <v>69</v>
      </c>
      <c r="C38" s="60">
        <v>9</v>
      </c>
      <c r="D38" s="15">
        <f>C38*84</f>
        <v>756</v>
      </c>
      <c r="E38" s="9"/>
      <c r="F38" s="33">
        <v>50</v>
      </c>
      <c r="G38" s="43">
        <v>3</v>
      </c>
      <c r="H38" s="269">
        <f t="shared" si="2"/>
        <v>150</v>
      </c>
      <c r="I38" s="270"/>
      <c r="J38" s="271"/>
      <c r="O38" t="s">
        <v>75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8"/>
      <c r="B39" s="32" t="s">
        <v>71</v>
      </c>
      <c r="C39" s="58">
        <v>7</v>
      </c>
      <c r="D39" s="34">
        <f>C39*4.5</f>
        <v>31.5</v>
      </c>
      <c r="E39" s="9"/>
      <c r="F39" s="15">
        <v>20</v>
      </c>
      <c r="G39" s="41">
        <v>1</v>
      </c>
      <c r="H39" s="269">
        <f t="shared" si="2"/>
        <v>20</v>
      </c>
      <c r="I39" s="270"/>
      <c r="J39" s="271"/>
      <c r="O39" t="s">
        <v>76</v>
      </c>
      <c r="P39" s="4">
        <v>1175</v>
      </c>
      <c r="Q39" s="4"/>
      <c r="R39" s="5">
        <f t="shared" si="0"/>
        <v>1175</v>
      </c>
    </row>
    <row r="40" spans="1:18" ht="15.75" x14ac:dyDescent="0.25">
      <c r="A40" s="196" t="s">
        <v>77</v>
      </c>
      <c r="B40" s="30" t="s">
        <v>67</v>
      </c>
      <c r="C40" s="71">
        <v>23</v>
      </c>
      <c r="D40" s="15">
        <f>C40*111</f>
        <v>2553</v>
      </c>
      <c r="E40" s="9"/>
      <c r="F40" s="15">
        <v>10</v>
      </c>
      <c r="G40" s="46"/>
      <c r="H40" s="269"/>
      <c r="I40" s="270"/>
      <c r="J40" s="271"/>
      <c r="O40" t="s">
        <v>78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97"/>
      <c r="B41" s="30" t="s">
        <v>69</v>
      </c>
      <c r="C41" s="53"/>
      <c r="D41" s="15">
        <f>C41*84</f>
        <v>0</v>
      </c>
      <c r="E41" s="9"/>
      <c r="F41" s="15">
        <v>5</v>
      </c>
      <c r="G41" s="46"/>
      <c r="H41" s="269"/>
      <c r="I41" s="270"/>
      <c r="J41" s="271"/>
      <c r="K41" s="24"/>
      <c r="O41" t="s">
        <v>79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8"/>
      <c r="B42" s="30" t="s">
        <v>71</v>
      </c>
      <c r="C42" s="72">
        <v>6</v>
      </c>
      <c r="D42" s="15">
        <f>C42*2.25</f>
        <v>13.5</v>
      </c>
      <c r="E42" s="9"/>
      <c r="F42" s="43" t="s">
        <v>80</v>
      </c>
      <c r="G42" s="269">
        <v>183</v>
      </c>
      <c r="H42" s="270"/>
      <c r="I42" s="270"/>
      <c r="J42" s="271"/>
      <c r="K42" s="40"/>
      <c r="O42" t="s">
        <v>81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72" t="s">
        <v>82</v>
      </c>
      <c r="C43" s="72"/>
      <c r="D43" s="15"/>
      <c r="E43" s="9"/>
      <c r="F43" s="66" t="s">
        <v>83</v>
      </c>
      <c r="G43" s="177" t="s">
        <v>84</v>
      </c>
      <c r="H43" s="275" t="s">
        <v>13</v>
      </c>
      <c r="I43" s="276"/>
      <c r="J43" s="277"/>
      <c r="K43" s="24"/>
      <c r="P43" s="4"/>
      <c r="Q43" s="4"/>
      <c r="R43" s="5"/>
    </row>
    <row r="44" spans="1:18" ht="15.75" x14ac:dyDescent="0.25">
      <c r="A44" s="273"/>
      <c r="B44" s="30" t="s">
        <v>67</v>
      </c>
      <c r="C44" s="53">
        <v>3</v>
      </c>
      <c r="D44" s="15">
        <f>C44*120</f>
        <v>360</v>
      </c>
      <c r="E44" s="9"/>
      <c r="F44" s="41" t="s">
        <v>145</v>
      </c>
      <c r="G44" s="87" t="s">
        <v>208</v>
      </c>
      <c r="H44" s="257">
        <v>453272</v>
      </c>
      <c r="I44" s="257"/>
      <c r="J44" s="257"/>
      <c r="K44" s="24"/>
      <c r="P44" s="4"/>
      <c r="Q44" s="4"/>
      <c r="R44" s="5"/>
    </row>
    <row r="45" spans="1:18" ht="15.75" x14ac:dyDescent="0.25">
      <c r="A45" s="273"/>
      <c r="B45" s="30" t="s">
        <v>69</v>
      </c>
      <c r="C45" s="93">
        <v>1</v>
      </c>
      <c r="D45" s="15">
        <f>C45*84</f>
        <v>84</v>
      </c>
      <c r="E45" s="9"/>
      <c r="F45" s="41"/>
      <c r="G45" s="87"/>
      <c r="H45" s="257"/>
      <c r="I45" s="257"/>
      <c r="J45" s="257"/>
      <c r="K45" s="24"/>
      <c r="P45" s="4"/>
      <c r="Q45" s="4"/>
      <c r="R45" s="5"/>
    </row>
    <row r="46" spans="1:18" ht="15.75" x14ac:dyDescent="0.25">
      <c r="A46" s="273"/>
      <c r="B46" s="54" t="s">
        <v>71</v>
      </c>
      <c r="C46" s="94">
        <v>13</v>
      </c>
      <c r="D46" s="15">
        <f>C46*1.5</f>
        <v>19.5</v>
      </c>
      <c r="E46" s="9"/>
      <c r="F46" s="41"/>
      <c r="G46" s="70"/>
      <c r="H46" s="312"/>
      <c r="I46" s="312"/>
      <c r="J46" s="312"/>
      <c r="K46" s="24"/>
      <c r="P46" s="4"/>
      <c r="Q46" s="4"/>
      <c r="R46" s="5"/>
    </row>
    <row r="47" spans="1:18" ht="15.75" x14ac:dyDescent="0.25">
      <c r="A47" s="274"/>
      <c r="B47" s="30"/>
      <c r="C47" s="72"/>
      <c r="D47" s="15"/>
      <c r="E47" s="9"/>
      <c r="F47" s="66"/>
      <c r="G47" s="66"/>
      <c r="H47" s="278"/>
      <c r="I47" s="279"/>
      <c r="J47" s="280"/>
      <c r="K47" s="24"/>
      <c r="P47" s="4"/>
      <c r="Q47" s="4"/>
      <c r="R47" s="5"/>
    </row>
    <row r="48" spans="1:18" ht="15" customHeight="1" x14ac:dyDescent="0.25">
      <c r="A48" s="272" t="s">
        <v>32</v>
      </c>
      <c r="B48" s="30" t="s">
        <v>67</v>
      </c>
      <c r="C48" s="53">
        <v>18</v>
      </c>
      <c r="D48" s="15">
        <f>C48*78</f>
        <v>1404</v>
      </c>
      <c r="E48" s="9"/>
      <c r="F48" s="66"/>
      <c r="G48" s="66"/>
      <c r="H48" s="278"/>
      <c r="I48" s="279"/>
      <c r="J48" s="280"/>
      <c r="K48" s="39"/>
      <c r="O48" t="s">
        <v>85</v>
      </c>
      <c r="P48" s="4">
        <v>1175</v>
      </c>
      <c r="Q48" s="4"/>
      <c r="R48" s="5">
        <f t="shared" si="0"/>
        <v>1175</v>
      </c>
    </row>
    <row r="49" spans="1:18" ht="15.75" x14ac:dyDescent="0.25">
      <c r="A49" s="273"/>
      <c r="B49" s="32" t="s">
        <v>69</v>
      </c>
      <c r="C49" s="93">
        <v>11</v>
      </c>
      <c r="D49" s="15">
        <f>C49*42</f>
        <v>462</v>
      </c>
      <c r="E49" s="9"/>
      <c r="F49" s="293" t="s">
        <v>87</v>
      </c>
      <c r="G49" s="248">
        <f>H34+H35+H36+H37+H38+H39+H40+H41+G42+H44+H45+H46</f>
        <v>1143325</v>
      </c>
      <c r="H49" s="249"/>
      <c r="I49" s="249"/>
      <c r="J49" s="250"/>
      <c r="K49" s="9"/>
      <c r="O49" t="s">
        <v>86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73"/>
      <c r="B50" s="35" t="s">
        <v>71</v>
      </c>
      <c r="C50" s="72">
        <v>22</v>
      </c>
      <c r="D50" s="15">
        <f>C50*1.5</f>
        <v>33</v>
      </c>
      <c r="E50" s="9"/>
      <c r="F50" s="294"/>
      <c r="G50" s="251"/>
      <c r="H50" s="252"/>
      <c r="I50" s="252"/>
      <c r="J50" s="253"/>
      <c r="K50" s="9"/>
      <c r="P50" s="4"/>
      <c r="Q50" s="4"/>
      <c r="R50" s="5"/>
    </row>
    <row r="51" spans="1:18" ht="15" customHeight="1" x14ac:dyDescent="0.25">
      <c r="A51" s="273"/>
      <c r="B51" s="30"/>
      <c r="C51" s="53"/>
      <c r="D51" s="34"/>
      <c r="E51" s="9"/>
      <c r="F51" s="295" t="s">
        <v>141</v>
      </c>
      <c r="G51" s="326">
        <f>G49-H29</f>
        <v>868.5</v>
      </c>
      <c r="H51" s="327"/>
      <c r="I51" s="327"/>
      <c r="J51" s="328"/>
      <c r="K51" s="24"/>
      <c r="O51" t="s">
        <v>88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73"/>
      <c r="B52" s="32"/>
      <c r="C52" s="36"/>
      <c r="D52" s="49"/>
      <c r="E52" s="9"/>
      <c r="F52" s="296"/>
      <c r="G52" s="329"/>
      <c r="H52" s="330"/>
      <c r="I52" s="330"/>
      <c r="J52" s="331"/>
      <c r="K52" s="24"/>
      <c r="O52" t="s">
        <v>89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7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90</v>
      </c>
      <c r="P53" s="4">
        <v>1142</v>
      </c>
    </row>
    <row r="54" spans="1:18" x14ac:dyDescent="0.25">
      <c r="A54" s="244" t="s">
        <v>91</v>
      </c>
      <c r="B54" s="281"/>
      <c r="C54" s="282"/>
      <c r="D54" s="285">
        <f>SUM(D34:D53)</f>
        <v>138409.5</v>
      </c>
      <c r="E54" s="9"/>
      <c r="F54" s="24"/>
      <c r="G54" s="9"/>
      <c r="H54" s="9"/>
      <c r="I54" s="9"/>
      <c r="J54" s="37"/>
    </row>
    <row r="55" spans="1:18" x14ac:dyDescent="0.25">
      <c r="A55" s="246"/>
      <c r="B55" s="283"/>
      <c r="C55" s="284"/>
      <c r="D55" s="28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287" t="s">
        <v>92</v>
      </c>
      <c r="B58" s="288"/>
      <c r="C58" s="288"/>
      <c r="D58" s="289"/>
      <c r="E58" s="9"/>
      <c r="F58" s="287" t="s">
        <v>93</v>
      </c>
      <c r="G58" s="288"/>
      <c r="H58" s="288"/>
      <c r="I58" s="288"/>
      <c r="J58" s="289"/>
    </row>
    <row r="59" spans="1:18" x14ac:dyDescent="0.25">
      <c r="A59" s="290"/>
      <c r="B59" s="291"/>
      <c r="C59" s="291"/>
      <c r="D59" s="292"/>
      <c r="E59" s="9"/>
      <c r="F59" s="290"/>
      <c r="G59" s="291"/>
      <c r="H59" s="291"/>
      <c r="I59" s="291"/>
      <c r="J59" s="29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99</vt:i4>
      </vt:variant>
      <vt:variant>
        <vt:lpstr>Named Ranges</vt:lpstr>
      </vt:variant>
      <vt:variant>
        <vt:i4>74</vt:i4>
      </vt:variant>
    </vt:vector>
  </HeadingPairs>
  <TitlesOfParts>
    <vt:vector size="173" baseType="lpstr">
      <vt:lpstr>(1)</vt:lpstr>
      <vt:lpstr>01,04 R1</vt:lpstr>
      <vt:lpstr>01,04 R2</vt:lpstr>
      <vt:lpstr>01,04 R3</vt:lpstr>
      <vt:lpstr>(2)</vt:lpstr>
      <vt:lpstr>02,04 R1</vt:lpstr>
      <vt:lpstr>02,04 R2</vt:lpstr>
      <vt:lpstr>02,04 R3</vt:lpstr>
      <vt:lpstr>(3)</vt:lpstr>
      <vt:lpstr>03,04 R1</vt:lpstr>
      <vt:lpstr>03,04 R2</vt:lpstr>
      <vt:lpstr>03,04 R3</vt:lpstr>
      <vt:lpstr>(4)</vt:lpstr>
      <vt:lpstr>04,04 R1</vt:lpstr>
      <vt:lpstr>04,04 R2</vt:lpstr>
      <vt:lpstr>04,04 R3</vt:lpstr>
      <vt:lpstr>(5)</vt:lpstr>
      <vt:lpstr>05,04 R1</vt:lpstr>
      <vt:lpstr>05,04 R1 (2)</vt:lpstr>
      <vt:lpstr>05,04 R2</vt:lpstr>
      <vt:lpstr>05,04 R3</vt:lpstr>
      <vt:lpstr>(7)</vt:lpstr>
      <vt:lpstr>07,04 R1</vt:lpstr>
      <vt:lpstr>07,04 R2</vt:lpstr>
      <vt:lpstr>07,04 R3</vt:lpstr>
      <vt:lpstr>(8)</vt:lpstr>
      <vt:lpstr>08,04 R1</vt:lpstr>
      <vt:lpstr>08,04 R2</vt:lpstr>
      <vt:lpstr>08,04 R3</vt:lpstr>
      <vt:lpstr>(9)</vt:lpstr>
      <vt:lpstr>09,04 R1</vt:lpstr>
      <vt:lpstr>09,04 R2</vt:lpstr>
      <vt:lpstr>09,04 R3</vt:lpstr>
      <vt:lpstr>(10)</vt:lpstr>
      <vt:lpstr>10,04 R1</vt:lpstr>
      <vt:lpstr>10,04 R2</vt:lpstr>
      <vt:lpstr>10,04 R3</vt:lpstr>
      <vt:lpstr>(11)</vt:lpstr>
      <vt:lpstr>11,04 R1</vt:lpstr>
      <vt:lpstr>11,04 R2</vt:lpstr>
      <vt:lpstr>11,04 R3</vt:lpstr>
      <vt:lpstr>(12)</vt:lpstr>
      <vt:lpstr>12,04 R1</vt:lpstr>
      <vt:lpstr>12,04 R2</vt:lpstr>
      <vt:lpstr>12,04 R3</vt:lpstr>
      <vt:lpstr>(14)</vt:lpstr>
      <vt:lpstr>14,04 R1</vt:lpstr>
      <vt:lpstr>14,04 R2</vt:lpstr>
      <vt:lpstr>14,04 R3</vt:lpstr>
      <vt:lpstr>(15)</vt:lpstr>
      <vt:lpstr>15,04 R1</vt:lpstr>
      <vt:lpstr>15,04 R2</vt:lpstr>
      <vt:lpstr>15,04 R3</vt:lpstr>
      <vt:lpstr>(16)</vt:lpstr>
      <vt:lpstr>16,04 R1</vt:lpstr>
      <vt:lpstr>16,04 R2</vt:lpstr>
      <vt:lpstr>16,04 R3</vt:lpstr>
      <vt:lpstr>(17)</vt:lpstr>
      <vt:lpstr>17,04 R1</vt:lpstr>
      <vt:lpstr>17,04 R2</vt:lpstr>
      <vt:lpstr>17,04 R3</vt:lpstr>
      <vt:lpstr>(21)</vt:lpstr>
      <vt:lpstr>21,04 R1</vt:lpstr>
      <vt:lpstr>21,04 R2</vt:lpstr>
      <vt:lpstr>21,04 R3</vt:lpstr>
      <vt:lpstr>(22)</vt:lpstr>
      <vt:lpstr>22,04 R1</vt:lpstr>
      <vt:lpstr>22,04 R2</vt:lpstr>
      <vt:lpstr>22,04 R3</vt:lpstr>
      <vt:lpstr>(23)</vt:lpstr>
      <vt:lpstr>23,04 R1</vt:lpstr>
      <vt:lpstr>23,04 R2</vt:lpstr>
      <vt:lpstr>23,04 R3</vt:lpstr>
      <vt:lpstr>(24)</vt:lpstr>
      <vt:lpstr>24,04 R1</vt:lpstr>
      <vt:lpstr>24,04 R2</vt:lpstr>
      <vt:lpstr>24,04 R3</vt:lpstr>
      <vt:lpstr>(25)</vt:lpstr>
      <vt:lpstr>25,04 R1</vt:lpstr>
      <vt:lpstr>25,04 R2</vt:lpstr>
      <vt:lpstr>25,04 R3</vt:lpstr>
      <vt:lpstr>(26)</vt:lpstr>
      <vt:lpstr>26,04 R1</vt:lpstr>
      <vt:lpstr>26,04 R2</vt:lpstr>
      <vt:lpstr>26,04 R3</vt:lpstr>
      <vt:lpstr>(27)</vt:lpstr>
      <vt:lpstr>27,04 R2</vt:lpstr>
      <vt:lpstr>(28)</vt:lpstr>
      <vt:lpstr>28,04 R1</vt:lpstr>
      <vt:lpstr>28,04 R2</vt:lpstr>
      <vt:lpstr>28,04 R3</vt:lpstr>
      <vt:lpstr>(29)</vt:lpstr>
      <vt:lpstr>29,04 R1</vt:lpstr>
      <vt:lpstr>29,04 R2</vt:lpstr>
      <vt:lpstr>29,04 R3</vt:lpstr>
      <vt:lpstr>(30)</vt:lpstr>
      <vt:lpstr>30,04 R1</vt:lpstr>
      <vt:lpstr>30,04 R2</vt:lpstr>
      <vt:lpstr>30,04 R3</vt:lpstr>
      <vt:lpstr>'01,04 R1'!Print_Area</vt:lpstr>
      <vt:lpstr>'01,04 R2'!Print_Area</vt:lpstr>
      <vt:lpstr>'01,04 R3'!Print_Area</vt:lpstr>
      <vt:lpstr>'02,04 R1'!Print_Area</vt:lpstr>
      <vt:lpstr>'02,04 R2'!Print_Area</vt:lpstr>
      <vt:lpstr>'02,04 R3'!Print_Area</vt:lpstr>
      <vt:lpstr>'03,04 R1'!Print_Area</vt:lpstr>
      <vt:lpstr>'03,04 R2'!Print_Area</vt:lpstr>
      <vt:lpstr>'03,04 R3'!Print_Area</vt:lpstr>
      <vt:lpstr>'04,04 R1'!Print_Area</vt:lpstr>
      <vt:lpstr>'04,04 R2'!Print_Area</vt:lpstr>
      <vt:lpstr>'04,04 R3'!Print_Area</vt:lpstr>
      <vt:lpstr>'05,04 R1'!Print_Area</vt:lpstr>
      <vt:lpstr>'05,04 R1 (2)'!Print_Area</vt:lpstr>
      <vt:lpstr>'05,04 R2'!Print_Area</vt:lpstr>
      <vt:lpstr>'05,04 R3'!Print_Area</vt:lpstr>
      <vt:lpstr>'07,04 R1'!Print_Area</vt:lpstr>
      <vt:lpstr>'07,04 R2'!Print_Area</vt:lpstr>
      <vt:lpstr>'07,04 R3'!Print_Area</vt:lpstr>
      <vt:lpstr>'08,04 R1'!Print_Area</vt:lpstr>
      <vt:lpstr>'08,04 R2'!Print_Area</vt:lpstr>
      <vt:lpstr>'08,04 R3'!Print_Area</vt:lpstr>
      <vt:lpstr>'09,04 R1'!Print_Area</vt:lpstr>
      <vt:lpstr>'09,04 R2'!Print_Area</vt:lpstr>
      <vt:lpstr>'09,04 R3'!Print_Area</vt:lpstr>
      <vt:lpstr>'10,04 R1'!Print_Area</vt:lpstr>
      <vt:lpstr>'10,04 R2'!Print_Area</vt:lpstr>
      <vt:lpstr>'10,04 R3'!Print_Area</vt:lpstr>
      <vt:lpstr>'11,04 R1'!Print_Area</vt:lpstr>
      <vt:lpstr>'11,04 R2'!Print_Area</vt:lpstr>
      <vt:lpstr>'11,04 R3'!Print_Area</vt:lpstr>
      <vt:lpstr>'12,04 R1'!Print_Area</vt:lpstr>
      <vt:lpstr>'12,04 R2'!Print_Area</vt:lpstr>
      <vt:lpstr>'12,04 R3'!Print_Area</vt:lpstr>
      <vt:lpstr>'14,04 R1'!Print_Area</vt:lpstr>
      <vt:lpstr>'14,04 R2'!Print_Area</vt:lpstr>
      <vt:lpstr>'14,04 R3'!Print_Area</vt:lpstr>
      <vt:lpstr>'15,04 R1'!Print_Area</vt:lpstr>
      <vt:lpstr>'15,04 R2'!Print_Area</vt:lpstr>
      <vt:lpstr>'15,04 R3'!Print_Area</vt:lpstr>
      <vt:lpstr>'16,04 R1'!Print_Area</vt:lpstr>
      <vt:lpstr>'16,04 R2'!Print_Area</vt:lpstr>
      <vt:lpstr>'16,04 R3'!Print_Area</vt:lpstr>
      <vt:lpstr>'17,04 R1'!Print_Area</vt:lpstr>
      <vt:lpstr>'17,04 R2'!Print_Area</vt:lpstr>
      <vt:lpstr>'17,04 R3'!Print_Area</vt:lpstr>
      <vt:lpstr>'21,04 R1'!Print_Area</vt:lpstr>
      <vt:lpstr>'21,04 R2'!Print_Area</vt:lpstr>
      <vt:lpstr>'21,04 R3'!Print_Area</vt:lpstr>
      <vt:lpstr>'22,04 R1'!Print_Area</vt:lpstr>
      <vt:lpstr>'22,04 R2'!Print_Area</vt:lpstr>
      <vt:lpstr>'22,04 R3'!Print_Area</vt:lpstr>
      <vt:lpstr>'23,04 R1'!Print_Area</vt:lpstr>
      <vt:lpstr>'23,04 R2'!Print_Area</vt:lpstr>
      <vt:lpstr>'23,04 R3'!Print_Area</vt:lpstr>
      <vt:lpstr>'24,04 R1'!Print_Area</vt:lpstr>
      <vt:lpstr>'24,04 R2'!Print_Area</vt:lpstr>
      <vt:lpstr>'24,04 R3'!Print_Area</vt:lpstr>
      <vt:lpstr>'25,04 R1'!Print_Area</vt:lpstr>
      <vt:lpstr>'25,04 R2'!Print_Area</vt:lpstr>
      <vt:lpstr>'25,04 R3'!Print_Area</vt:lpstr>
      <vt:lpstr>'26,04 R1'!Print_Area</vt:lpstr>
      <vt:lpstr>'26,04 R2'!Print_Area</vt:lpstr>
      <vt:lpstr>'26,04 R3'!Print_Area</vt:lpstr>
      <vt:lpstr>'27,04 R2'!Print_Area</vt:lpstr>
      <vt:lpstr>'28,04 R1'!Print_Area</vt:lpstr>
      <vt:lpstr>'28,04 R2'!Print_Area</vt:lpstr>
      <vt:lpstr>'28,04 R3'!Print_Area</vt:lpstr>
      <vt:lpstr>'29,04 R1'!Print_Area</vt:lpstr>
      <vt:lpstr>'29,04 R2'!Print_Area</vt:lpstr>
      <vt:lpstr>'29,04 R3'!Print_Area</vt:lpstr>
      <vt:lpstr>'30,04 R1'!Print_Area</vt:lpstr>
      <vt:lpstr>'30,04 R2'!Print_Area</vt:lpstr>
      <vt:lpstr>'30,04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2025-05-06T02:32:18Z</cp:lastPrinted>
  <dcterms:created xsi:type="dcterms:W3CDTF">2024-09-01T23:36:50Z</dcterms:created>
  <dcterms:modified xsi:type="dcterms:W3CDTF">2025-07-08T09:34:46Z</dcterms:modified>
</cp:coreProperties>
</file>