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2025\7 GBDS JULY FILES 2025\"/>
    </mc:Choice>
  </mc:AlternateContent>
  <xr:revisionPtr revIDLastSave="0" documentId="13_ncr:1_{9E6FBB1E-8086-4CD9-9398-003E121E07F7}" xr6:coauthVersionLast="45" xr6:coauthVersionMax="45" xr10:uidLastSave="{00000000-0000-0000-0000-000000000000}"/>
  <bookViews>
    <workbookView xWindow="-120" yWindow="-120" windowWidth="29040" windowHeight="15840" firstSheet="86" activeTab="99" xr2:uid="{00000000-000D-0000-FFFF-FFFF00000000}"/>
  </bookViews>
  <sheets>
    <sheet name="(July 2025)" sheetId="814" r:id="rId1"/>
    <sheet name="(1)" sheetId="1029" r:id="rId2"/>
    <sheet name="01,07 R1" sheetId="1030" r:id="rId3"/>
    <sheet name="01,07 R2" sheetId="1031" r:id="rId4"/>
    <sheet name="01,07 R3" sheetId="1032" r:id="rId5"/>
    <sheet name="(2)" sheetId="1033" r:id="rId6"/>
    <sheet name="02,07 R1" sheetId="1034" r:id="rId7"/>
    <sheet name="02,07 R2" sheetId="1035" r:id="rId8"/>
    <sheet name="02,07 R3" sheetId="1036" r:id="rId9"/>
    <sheet name="(3)" sheetId="1037" r:id="rId10"/>
    <sheet name="03,07 R1" sheetId="1038" r:id="rId11"/>
    <sheet name="03,07 R2" sheetId="1039" r:id="rId12"/>
    <sheet name="03,07 R3" sheetId="1040" r:id="rId13"/>
    <sheet name="(4)" sheetId="1041" r:id="rId14"/>
    <sheet name="04,07 R1" sheetId="1042" r:id="rId15"/>
    <sheet name="04,07 R2" sheetId="1043" r:id="rId16"/>
    <sheet name="04,07 R3" sheetId="1044" r:id="rId17"/>
    <sheet name="(5)" sheetId="1045" r:id="rId18"/>
    <sheet name="05,07 R1" sheetId="1046" r:id="rId19"/>
    <sheet name="05,07 R2" sheetId="1047" r:id="rId20"/>
    <sheet name="05,07 R3" sheetId="1048" r:id="rId21"/>
    <sheet name="(7)" sheetId="1049" r:id="rId22"/>
    <sheet name="07,07 R1" sheetId="1050" r:id="rId23"/>
    <sheet name="07,07 R2" sheetId="1051" r:id="rId24"/>
    <sheet name="07,07 R3" sheetId="1052" r:id="rId25"/>
    <sheet name="(8)" sheetId="1053" r:id="rId26"/>
    <sheet name="08,07 R1" sheetId="1054" r:id="rId27"/>
    <sheet name="08,07 R2" sheetId="1055" r:id="rId28"/>
    <sheet name="08,07 R3" sheetId="1056" r:id="rId29"/>
    <sheet name="(9)" sheetId="1057" r:id="rId30"/>
    <sheet name="09,07 R1" sheetId="1058" r:id="rId31"/>
    <sheet name="09,07 R2" sheetId="1059" r:id="rId32"/>
    <sheet name="09,07 R3" sheetId="1060" r:id="rId33"/>
    <sheet name="(10)" sheetId="1061" r:id="rId34"/>
    <sheet name="10,07 R1" sheetId="1062" r:id="rId35"/>
    <sheet name="10,07 R2" sheetId="1063" r:id="rId36"/>
    <sheet name="10,07 R3" sheetId="1064" r:id="rId37"/>
    <sheet name="(11)" sheetId="1065" r:id="rId38"/>
    <sheet name="11,07 R1" sheetId="1066" r:id="rId39"/>
    <sheet name="11,07 R2" sheetId="1067" r:id="rId40"/>
    <sheet name="11,07 R3" sheetId="1068" r:id="rId41"/>
    <sheet name="(12)" sheetId="1069" r:id="rId42"/>
    <sheet name="12,07 R1" sheetId="1070" r:id="rId43"/>
    <sheet name="12,07 R2" sheetId="1071" r:id="rId44"/>
    <sheet name="12,07 R3" sheetId="1072" r:id="rId45"/>
    <sheet name="(14)" sheetId="1073" r:id="rId46"/>
    <sheet name="14,07 R1" sheetId="1074" r:id="rId47"/>
    <sheet name="14,07 R2" sheetId="1075" r:id="rId48"/>
    <sheet name="14,07 R3" sheetId="1076" r:id="rId49"/>
    <sheet name="(15)" sheetId="1077" r:id="rId50"/>
    <sheet name="15,07 R1" sheetId="1078" r:id="rId51"/>
    <sheet name="15,07 R2" sheetId="1079" r:id="rId52"/>
    <sheet name="15,07 R3" sheetId="1080" r:id="rId53"/>
    <sheet name="(16)" sheetId="1081" r:id="rId54"/>
    <sheet name="16,07 R1" sheetId="1082" r:id="rId55"/>
    <sheet name="16,07 R2" sheetId="1083" r:id="rId56"/>
    <sheet name="16,07 R3" sheetId="1084" r:id="rId57"/>
    <sheet name="(17)" sheetId="1085" r:id="rId58"/>
    <sheet name="17,07 R1" sheetId="1086" r:id="rId59"/>
    <sheet name="17,07 R2" sheetId="1087" r:id="rId60"/>
    <sheet name="17,07 R3" sheetId="1088" r:id="rId61"/>
    <sheet name="(18)" sheetId="1089" r:id="rId62"/>
    <sheet name="18,07 R1" sheetId="1090" r:id="rId63"/>
    <sheet name="18,07 R2" sheetId="1091" r:id="rId64"/>
    <sheet name="18,07 R3" sheetId="1092" r:id="rId65"/>
    <sheet name="(19)" sheetId="1098" r:id="rId66"/>
    <sheet name="19,07 R1" sheetId="1094" r:id="rId67"/>
    <sheet name="19,07 R2" sheetId="1095" r:id="rId68"/>
    <sheet name="19,07 R3" sheetId="1096" r:id="rId69"/>
    <sheet name="(21)" sheetId="1099" r:id="rId70"/>
    <sheet name="21,07 R1" sheetId="1100" r:id="rId71"/>
    <sheet name="21,07 R2" sheetId="1101" r:id="rId72"/>
    <sheet name="21,07 R3" sheetId="1102" r:id="rId73"/>
    <sheet name="(22)" sheetId="1103" r:id="rId74"/>
    <sheet name="22,07 R1" sheetId="1104" r:id="rId75"/>
    <sheet name="22,07 R2" sheetId="1105" r:id="rId76"/>
    <sheet name="22,07 R3" sheetId="1106" r:id="rId77"/>
    <sheet name="(23)" sheetId="1107" r:id="rId78"/>
    <sheet name="23,07 R1" sheetId="1108" r:id="rId79"/>
    <sheet name="23,07 R2" sheetId="1109" r:id="rId80"/>
    <sheet name="23,07 R3" sheetId="1110" r:id="rId81"/>
    <sheet name="(24)" sheetId="1111" r:id="rId82"/>
    <sheet name="24,07 R1" sheetId="1112" r:id="rId83"/>
    <sheet name="24,07 R2" sheetId="1113" r:id="rId84"/>
    <sheet name="24,07 R3" sheetId="1114" r:id="rId85"/>
    <sheet name="(25)" sheetId="1115" r:id="rId86"/>
    <sheet name="25,07 R1" sheetId="1116" r:id="rId87"/>
    <sheet name="25,07 R2" sheetId="1117" r:id="rId88"/>
    <sheet name="25,07 R3" sheetId="1118" r:id="rId89"/>
    <sheet name="(26)" sheetId="1119" r:id="rId90"/>
    <sheet name="26,07 R1" sheetId="1120" r:id="rId91"/>
    <sheet name="26,07 R2" sheetId="1121" r:id="rId92"/>
    <sheet name="26,07 R3" sheetId="1122" r:id="rId93"/>
    <sheet name="(28)" sheetId="1123" r:id="rId94"/>
    <sheet name="28,07 R1" sheetId="1124" r:id="rId95"/>
    <sheet name="28,07 R2" sheetId="1125" r:id="rId96"/>
    <sheet name="28,07 R3" sheetId="1126" r:id="rId97"/>
    <sheet name="(29)" sheetId="1127" r:id="rId98"/>
    <sheet name="29,07 R1" sheetId="1128" r:id="rId99"/>
    <sheet name="29,07 R2" sheetId="1129" r:id="rId100"/>
    <sheet name="29,07 R3" sheetId="1130" r:id="rId101"/>
    <sheet name="(30)" sheetId="1131" r:id="rId102"/>
    <sheet name="30,07 R1" sheetId="1132" r:id="rId103"/>
    <sheet name="30,07 R2" sheetId="1133" r:id="rId104"/>
    <sheet name="30,07 R3" sheetId="1134" r:id="rId105"/>
    <sheet name="(31)" sheetId="1135" r:id="rId106"/>
    <sheet name="31,07 R1" sheetId="1136" r:id="rId107"/>
    <sheet name="31,07 R2" sheetId="1137" r:id="rId108"/>
    <sheet name="31,07 R3" sheetId="1138" r:id="rId109"/>
  </sheets>
  <definedNames>
    <definedName name="_xlnm.Print_Area" localSheetId="65">'(19)'!$A$1:$J$60</definedName>
    <definedName name="_xlnm.Print_Area" localSheetId="69">'(21)'!$A$1:$J$60</definedName>
    <definedName name="_xlnm.Print_Area" localSheetId="73">'(22)'!$A$1:$J$60</definedName>
    <definedName name="_xlnm.Print_Area" localSheetId="77">'(23)'!$A$1:$J$60</definedName>
    <definedName name="_xlnm.Print_Area" localSheetId="81">'(24)'!$A$1:$J$60</definedName>
    <definedName name="_xlnm.Print_Area" localSheetId="85">'(25)'!$A$1:$J$60</definedName>
    <definedName name="_xlnm.Print_Area" localSheetId="89">'(26)'!$A$1:$J$60</definedName>
    <definedName name="_xlnm.Print_Area" localSheetId="93">'(28)'!$A$1:$J$60</definedName>
    <definedName name="_xlnm.Print_Area" localSheetId="97">'(29)'!$A$1:$J$60</definedName>
    <definedName name="_xlnm.Print_Area" localSheetId="101">'(30)'!$A$1:$J$60</definedName>
    <definedName name="_xlnm.Print_Area" localSheetId="105">'(31)'!$A$1:$J$60</definedName>
    <definedName name="_xlnm.Print_Area" localSheetId="2">'01,07 R1'!$A$1:$J$60</definedName>
    <definedName name="_xlnm.Print_Area" localSheetId="3">'01,07 R2'!$A$1:$J$60</definedName>
    <definedName name="_xlnm.Print_Area" localSheetId="4">'01,07 R3'!$A$1:$J$60</definedName>
    <definedName name="_xlnm.Print_Area" localSheetId="6">'02,07 R1'!$A$1:$J$60</definedName>
    <definedName name="_xlnm.Print_Area" localSheetId="7">'02,07 R2'!$A$1:$J$60</definedName>
    <definedName name="_xlnm.Print_Area" localSheetId="8">'02,07 R3'!$A$1:$J$60</definedName>
    <definedName name="_xlnm.Print_Area" localSheetId="10">'03,07 R1'!$A$1:$J$60</definedName>
    <definedName name="_xlnm.Print_Area" localSheetId="11">'03,07 R2'!$A$1:$J$60</definedName>
    <definedName name="_xlnm.Print_Area" localSheetId="12">'03,07 R3'!$A$1:$J$60</definedName>
    <definedName name="_xlnm.Print_Area" localSheetId="14">'04,07 R1'!$A$1:$J$60</definedName>
    <definedName name="_xlnm.Print_Area" localSheetId="15">'04,07 R2'!$A$1:$J$60</definedName>
    <definedName name="_xlnm.Print_Area" localSheetId="16">'04,07 R3'!$A$1:$J$60</definedName>
    <definedName name="_xlnm.Print_Area" localSheetId="18">'05,07 R1'!$A$1:$J$60</definedName>
    <definedName name="_xlnm.Print_Area" localSheetId="19">'05,07 R2'!$A$1:$J$60</definedName>
    <definedName name="_xlnm.Print_Area" localSheetId="20">'05,07 R3'!$A$1:$J$60</definedName>
    <definedName name="_xlnm.Print_Area" localSheetId="22">'07,07 R1'!$A$1:$J$60</definedName>
    <definedName name="_xlnm.Print_Area" localSheetId="23">'07,07 R2'!$A$1:$J$60</definedName>
    <definedName name="_xlnm.Print_Area" localSheetId="24">'07,07 R3'!$A$1:$J$60</definedName>
    <definedName name="_xlnm.Print_Area" localSheetId="26">'08,07 R1'!$A$1:$J$60</definedName>
    <definedName name="_xlnm.Print_Area" localSheetId="27">'08,07 R2'!$A$1:$J$60</definedName>
    <definedName name="_xlnm.Print_Area" localSheetId="28">'08,07 R3'!$A$1:$J$60</definedName>
    <definedName name="_xlnm.Print_Area" localSheetId="30">'09,07 R1'!$A$1:$J$60</definedName>
    <definedName name="_xlnm.Print_Area" localSheetId="31">'09,07 R2'!$A$1:$J$60</definedName>
    <definedName name="_xlnm.Print_Area" localSheetId="32">'09,07 R3'!$A$1:$J$60</definedName>
    <definedName name="_xlnm.Print_Area" localSheetId="34">'10,07 R1'!$A$1:$J$60</definedName>
    <definedName name="_xlnm.Print_Area" localSheetId="35">'10,07 R2'!$A$1:$J$60</definedName>
    <definedName name="_xlnm.Print_Area" localSheetId="36">'10,07 R3'!$A$1:$J$60</definedName>
    <definedName name="_xlnm.Print_Area" localSheetId="38">'11,07 R1'!$A$1:$J$61</definedName>
    <definedName name="_xlnm.Print_Area" localSheetId="39">'11,07 R2'!$A$1:$J$60</definedName>
    <definedName name="_xlnm.Print_Area" localSheetId="40">'11,07 R3'!$A$1:$J$60</definedName>
    <definedName name="_xlnm.Print_Area" localSheetId="42">'12,07 R1'!$A$1:$J$60</definedName>
    <definedName name="_xlnm.Print_Area" localSheetId="43">'12,07 R2'!$A$1:$J$60</definedName>
    <definedName name="_xlnm.Print_Area" localSheetId="44">'12,07 R3'!$A$1:$J$60</definedName>
    <definedName name="_xlnm.Print_Area" localSheetId="46">'14,07 R1'!$A$1:$J$60</definedName>
    <definedName name="_xlnm.Print_Area" localSheetId="47">'14,07 R2'!$A$1:$J$60</definedName>
    <definedName name="_xlnm.Print_Area" localSheetId="48">'14,07 R3'!$A$1:$J$60</definedName>
    <definedName name="_xlnm.Print_Area" localSheetId="50">'15,07 R1'!$A$1:$J$60</definedName>
    <definedName name="_xlnm.Print_Area" localSheetId="51">'15,07 R2'!$A$1:$J$60</definedName>
    <definedName name="_xlnm.Print_Area" localSheetId="52">'15,07 R3'!$A$1:$J$60</definedName>
    <definedName name="_xlnm.Print_Area" localSheetId="54">'16,07 R1'!$A$1:$J$60</definedName>
    <definedName name="_xlnm.Print_Area" localSheetId="55">'16,07 R2'!$A$1:$J$60</definedName>
    <definedName name="_xlnm.Print_Area" localSheetId="56">'16,07 R3'!$A$1:$J$60</definedName>
    <definedName name="_xlnm.Print_Area" localSheetId="58">'17,07 R1'!$A$1:$J$60</definedName>
    <definedName name="_xlnm.Print_Area" localSheetId="59">'17,07 R2'!$A$1:$J$60</definedName>
    <definedName name="_xlnm.Print_Area" localSheetId="60">'17,07 R3'!$A$1:$J$60</definedName>
    <definedName name="_xlnm.Print_Area" localSheetId="62">'18,07 R1'!$A$1:$J$63</definedName>
    <definedName name="_xlnm.Print_Area" localSheetId="63">'18,07 R2'!$A$1:$J$67</definedName>
    <definedName name="_xlnm.Print_Area" localSheetId="64">'18,07 R3'!$A$1:$J$60</definedName>
    <definedName name="_xlnm.Print_Area" localSheetId="66">'19,07 R1'!$A$1:$J$64</definedName>
    <definedName name="_xlnm.Print_Area" localSheetId="67">'19,07 R2'!$A$1:$J$60</definedName>
    <definedName name="_xlnm.Print_Area" localSheetId="68">'19,07 R3'!$A$1:$J$60</definedName>
    <definedName name="_xlnm.Print_Area" localSheetId="70">'21,07 R1'!$A$1:$J$60</definedName>
    <definedName name="_xlnm.Print_Area" localSheetId="71">'21,07 R2'!$A$1:$J$61</definedName>
    <definedName name="_xlnm.Print_Area" localSheetId="72">'21,07 R3'!$A$1:$J$61</definedName>
    <definedName name="_xlnm.Print_Area" localSheetId="74">'22,07 R1'!$A$1:$J$61</definedName>
    <definedName name="_xlnm.Print_Area" localSheetId="75">'22,07 R2'!$A$1:$J$61</definedName>
    <definedName name="_xlnm.Print_Area" localSheetId="76">'22,07 R3'!$A$1:$J$60</definedName>
    <definedName name="_xlnm.Print_Area" localSheetId="78">'23,07 R1'!$A$1:$J$60</definedName>
    <definedName name="_xlnm.Print_Area" localSheetId="79">'23,07 R2'!$A$1:$J$60</definedName>
    <definedName name="_xlnm.Print_Area" localSheetId="80">'23,07 R3'!$A$1:$J$60</definedName>
    <definedName name="_xlnm.Print_Area" localSheetId="82">'24,07 R1'!$A$1:$J$60</definedName>
    <definedName name="_xlnm.Print_Area" localSheetId="83">'24,07 R2'!$A$1:$J$60</definedName>
    <definedName name="_xlnm.Print_Area" localSheetId="84">'24,07 R3'!$A$1:$J$60</definedName>
    <definedName name="_xlnm.Print_Area" localSheetId="86">'25,07 R1'!$A$1:$J$60</definedName>
    <definedName name="_xlnm.Print_Area" localSheetId="87">'25,07 R2'!$A$1:$J$66</definedName>
    <definedName name="_xlnm.Print_Area" localSheetId="88">'25,07 R3'!$A$1:$J$60</definedName>
    <definedName name="_xlnm.Print_Area" localSheetId="90">'26,07 R1'!$A$1:$J$60</definedName>
    <definedName name="_xlnm.Print_Area" localSheetId="91">'26,07 R2'!$A$1:$J$60</definedName>
    <definedName name="_xlnm.Print_Area" localSheetId="92">'26,07 R3'!$A$1:$J$60</definedName>
    <definedName name="_xlnm.Print_Area" localSheetId="94">'28,07 R1'!$A$1:$J$60</definedName>
    <definedName name="_xlnm.Print_Area" localSheetId="95">'28,07 R2'!$A$1:$J$60</definedName>
    <definedName name="_xlnm.Print_Area" localSheetId="96">'28,07 R3'!$A$1:$J$60</definedName>
    <definedName name="_xlnm.Print_Area" localSheetId="98">'29,07 R1'!$A$1:$J$60</definedName>
    <definedName name="_xlnm.Print_Area" localSheetId="99">'29,07 R2'!$A$1:$J$60</definedName>
    <definedName name="_xlnm.Print_Area" localSheetId="100">'29,07 R3'!$A$1:$J$60</definedName>
    <definedName name="_xlnm.Print_Area" localSheetId="102">'30,07 R1'!$A$1:$J$60</definedName>
    <definedName name="_xlnm.Print_Area" localSheetId="103">'30,07 R2'!$A$1:$J$60</definedName>
    <definedName name="_xlnm.Print_Area" localSheetId="104">'30,07 R3'!$A$1:$J$60</definedName>
    <definedName name="_xlnm.Print_Area" localSheetId="106">'31,07 R1'!$A$1:$J$60</definedName>
    <definedName name="_xlnm.Print_Area" localSheetId="107">'31,07 R2'!$A$1:$J$60</definedName>
    <definedName name="_xlnm.Print_Area" localSheetId="108">'31,07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129" l="1"/>
  <c r="L30" i="1137" l="1"/>
  <c r="H20" i="1136" l="1"/>
  <c r="H16" i="1138"/>
  <c r="H20" i="1138"/>
  <c r="H16" i="1137"/>
  <c r="H20" i="1137"/>
  <c r="L51" i="1137" l="1"/>
  <c r="K20" i="1137" l="1"/>
  <c r="H16" i="1136" l="1"/>
  <c r="C21" i="1138"/>
  <c r="H20" i="1134" l="1"/>
  <c r="H16" i="1134" l="1"/>
  <c r="H20" i="1133"/>
  <c r="H16" i="1133"/>
  <c r="H16" i="1132"/>
  <c r="H20" i="1132"/>
  <c r="H20" i="1128" l="1"/>
  <c r="H20" i="1129" l="1"/>
  <c r="H20" i="1130"/>
  <c r="H16" i="1128" l="1"/>
  <c r="H16" i="1130" l="1"/>
  <c r="G34" i="1130"/>
  <c r="C23" i="1130"/>
  <c r="L27" i="1129"/>
  <c r="C20" i="1129"/>
  <c r="C19" i="1129"/>
  <c r="C21" i="1129"/>
  <c r="L25" i="1128"/>
  <c r="H16" i="1125" l="1"/>
  <c r="H20" i="1125"/>
  <c r="H20" i="1126" l="1"/>
  <c r="H16" i="1126" l="1"/>
  <c r="H16" i="1124"/>
  <c r="H20" i="1120" l="1"/>
  <c r="H16" i="1122" l="1"/>
  <c r="H16" i="1121"/>
  <c r="H16" i="1120"/>
  <c r="C21" i="1120"/>
  <c r="H20" i="1118" l="1"/>
  <c r="H16" i="1118"/>
  <c r="H35" i="1117"/>
  <c r="C21" i="1118"/>
  <c r="H16" i="1117"/>
  <c r="R52" i="1138" l="1"/>
  <c r="R51" i="1138"/>
  <c r="D50" i="1138"/>
  <c r="R49" i="1138"/>
  <c r="D49" i="1138"/>
  <c r="R48" i="1138"/>
  <c r="D48" i="1138"/>
  <c r="D46" i="1138"/>
  <c r="D45" i="1138"/>
  <c r="D44" i="1138"/>
  <c r="R42" i="1138"/>
  <c r="D42" i="1138"/>
  <c r="R41" i="1138"/>
  <c r="D41" i="1138"/>
  <c r="R40" i="1138"/>
  <c r="D40" i="1138"/>
  <c r="R39" i="1138"/>
  <c r="H39" i="1138"/>
  <c r="D39" i="1138"/>
  <c r="R38" i="1138"/>
  <c r="L9" i="1138" s="1"/>
  <c r="D9" i="1138" s="1"/>
  <c r="H38" i="1138"/>
  <c r="D38" i="1138"/>
  <c r="R37" i="1138"/>
  <c r="H37" i="1138"/>
  <c r="D37" i="1138"/>
  <c r="R36" i="1138"/>
  <c r="L10" i="1138" s="1"/>
  <c r="D10" i="1138" s="1"/>
  <c r="H36" i="1138"/>
  <c r="D36" i="1138"/>
  <c r="R35" i="1138"/>
  <c r="H35" i="1138"/>
  <c r="D35" i="1138"/>
  <c r="R34" i="1138"/>
  <c r="L12" i="1138" s="1"/>
  <c r="D12" i="1138" s="1"/>
  <c r="H34" i="1138"/>
  <c r="D34" i="1138"/>
  <c r="R33" i="1138"/>
  <c r="L23" i="1138" s="1"/>
  <c r="D23" i="1138" s="1"/>
  <c r="R32" i="1138"/>
  <c r="L11" i="1138" s="1"/>
  <c r="D11" i="1138" s="1"/>
  <c r="R31" i="1138"/>
  <c r="R30" i="1138"/>
  <c r="R29" i="1138"/>
  <c r="R28" i="1138"/>
  <c r="L16" i="1138" s="1"/>
  <c r="D16" i="1138" s="1"/>
  <c r="D28" i="1138"/>
  <c r="R27" i="1138"/>
  <c r="D27" i="1138"/>
  <c r="R26" i="1138"/>
  <c r="L26" i="1138"/>
  <c r="D26" i="1138"/>
  <c r="R25" i="1138"/>
  <c r="L25" i="1138"/>
  <c r="D25" i="1138"/>
  <c r="R24" i="1138"/>
  <c r="D24" i="1138"/>
  <c r="R23" i="1138"/>
  <c r="R22" i="1138"/>
  <c r="L22" i="1138"/>
  <c r="D22" i="1138"/>
  <c r="R21" i="1138"/>
  <c r="D21" i="1138"/>
  <c r="R20" i="1138"/>
  <c r="L20" i="1138"/>
  <c r="D20" i="1138"/>
  <c r="R19" i="1138"/>
  <c r="L19" i="1138"/>
  <c r="D19" i="1138"/>
  <c r="R18" i="1138"/>
  <c r="D18" i="1138"/>
  <c r="R17" i="1138"/>
  <c r="D17" i="1138"/>
  <c r="R16" i="1138"/>
  <c r="S15" i="1138"/>
  <c r="R15" i="1138"/>
  <c r="D15" i="1138"/>
  <c r="S14" i="1138"/>
  <c r="R14" i="1138"/>
  <c r="D14" i="1138"/>
  <c r="R13" i="1138"/>
  <c r="D13" i="1138"/>
  <c r="R12" i="1138"/>
  <c r="R11" i="1138"/>
  <c r="L8" i="1138"/>
  <c r="D8" i="1138" s="1"/>
  <c r="L7" i="1138"/>
  <c r="D7" i="1138"/>
  <c r="R6" i="1138"/>
  <c r="L6" i="1138"/>
  <c r="D6" i="1138"/>
  <c r="D29" i="1138" s="1"/>
  <c r="H13" i="1138" s="1"/>
  <c r="R5" i="1138"/>
  <c r="R4" i="1138"/>
  <c r="R52" i="1137"/>
  <c r="R51" i="1137"/>
  <c r="D50" i="1137"/>
  <c r="R49" i="1137"/>
  <c r="D49" i="1137"/>
  <c r="R48" i="1137"/>
  <c r="D48" i="1137"/>
  <c r="D46" i="1137"/>
  <c r="D45" i="1137"/>
  <c r="D44" i="1137"/>
  <c r="R42" i="1137"/>
  <c r="L6" i="1137" s="1"/>
  <c r="D6" i="1137" s="1"/>
  <c r="D42" i="1137"/>
  <c r="R41" i="1137"/>
  <c r="D41" i="1137"/>
  <c r="R40" i="1137"/>
  <c r="L8" i="1137" s="1"/>
  <c r="D8" i="1137" s="1"/>
  <c r="D40" i="1137"/>
  <c r="R39" i="1137"/>
  <c r="H39" i="1137"/>
  <c r="D39" i="1137"/>
  <c r="R38" i="1137"/>
  <c r="H38" i="1137"/>
  <c r="D38" i="1137"/>
  <c r="R37" i="1137"/>
  <c r="H37" i="1137"/>
  <c r="D37" i="1137"/>
  <c r="R36" i="1137"/>
  <c r="H36" i="1137"/>
  <c r="D36" i="1137"/>
  <c r="R35" i="1137"/>
  <c r="L19" i="1137" s="1"/>
  <c r="D19" i="1137" s="1"/>
  <c r="H35" i="1137"/>
  <c r="D35" i="1137"/>
  <c r="R34" i="1137"/>
  <c r="H34" i="1137"/>
  <c r="D34" i="1137"/>
  <c r="R33" i="1137"/>
  <c r="R32" i="1137"/>
  <c r="R31" i="1137"/>
  <c r="R30" i="1137"/>
  <c r="R29" i="1137"/>
  <c r="R28" i="1137"/>
  <c r="D28" i="1137"/>
  <c r="R27" i="1137"/>
  <c r="D27" i="1137"/>
  <c r="R26" i="1137"/>
  <c r="L26" i="1137"/>
  <c r="D26" i="1137" s="1"/>
  <c r="R25" i="1137"/>
  <c r="L25" i="1137"/>
  <c r="D25" i="1137" s="1"/>
  <c r="R24" i="1137"/>
  <c r="L24" i="1137"/>
  <c r="D24" i="1137"/>
  <c r="R23" i="1137"/>
  <c r="L23" i="1137"/>
  <c r="D23" i="1137"/>
  <c r="R22" i="1137"/>
  <c r="L22" i="1137"/>
  <c r="D22" i="1137" s="1"/>
  <c r="R21" i="1137"/>
  <c r="L17" i="1137" s="1"/>
  <c r="D17" i="1137" s="1"/>
  <c r="D21" i="1137"/>
  <c r="R20" i="1137"/>
  <c r="L20" i="1137"/>
  <c r="D20" i="1137" s="1"/>
  <c r="R19" i="1137"/>
  <c r="R18" i="1137"/>
  <c r="D18" i="1137"/>
  <c r="R17" i="1137"/>
  <c r="R16" i="1137"/>
  <c r="L16" i="1137"/>
  <c r="D16" i="1137" s="1"/>
  <c r="R15" i="1137"/>
  <c r="D15" i="1137"/>
  <c r="R14" i="1137"/>
  <c r="D14" i="1137"/>
  <c r="R13" i="1137"/>
  <c r="D13" i="1137"/>
  <c r="R12" i="1137"/>
  <c r="L12" i="1137"/>
  <c r="D12" i="1137" s="1"/>
  <c r="R11" i="1137"/>
  <c r="L11" i="1137"/>
  <c r="D11" i="1137"/>
  <c r="L10" i="1137"/>
  <c r="D10" i="1137"/>
  <c r="L9" i="1137"/>
  <c r="D9" i="1137"/>
  <c r="L7" i="1137"/>
  <c r="D7" i="1137" s="1"/>
  <c r="R6" i="1137"/>
  <c r="R5" i="1137"/>
  <c r="R4" i="1137"/>
  <c r="R52" i="1136"/>
  <c r="R51" i="1136"/>
  <c r="D50" i="1136"/>
  <c r="R49" i="1136"/>
  <c r="D49" i="1136"/>
  <c r="R48" i="1136"/>
  <c r="D48" i="1136"/>
  <c r="D46" i="1136"/>
  <c r="D45" i="1136"/>
  <c r="P44" i="1136"/>
  <c r="R44" i="1136" s="1"/>
  <c r="D44" i="1136"/>
  <c r="R42" i="1136"/>
  <c r="L6" i="1136" s="1"/>
  <c r="D6" i="1136" s="1"/>
  <c r="D42" i="1136"/>
  <c r="R41" i="1136"/>
  <c r="L7" i="1136" s="1"/>
  <c r="D7" i="1136" s="1"/>
  <c r="D41" i="1136"/>
  <c r="R40" i="1136"/>
  <c r="D40" i="1136"/>
  <c r="R39" i="1136"/>
  <c r="L20" i="1136" s="1"/>
  <c r="D20" i="1136" s="1"/>
  <c r="H39" i="1136"/>
  <c r="D39" i="1136"/>
  <c r="R38" i="1136"/>
  <c r="H38" i="1136"/>
  <c r="D38" i="1136"/>
  <c r="R37" i="1136"/>
  <c r="H37" i="1136"/>
  <c r="D37" i="1136"/>
  <c r="R36" i="1136"/>
  <c r="H36" i="1136"/>
  <c r="D36" i="1136"/>
  <c r="R35" i="1136"/>
  <c r="H35" i="1136"/>
  <c r="D35" i="1136"/>
  <c r="R34" i="1136"/>
  <c r="L12" i="1136" s="1"/>
  <c r="D12" i="1136" s="1"/>
  <c r="H34" i="1136"/>
  <c r="D34" i="1136"/>
  <c r="R33" i="1136"/>
  <c r="R32" i="1136"/>
  <c r="R31" i="1136"/>
  <c r="R30" i="1136"/>
  <c r="R29" i="1136"/>
  <c r="R28" i="1136"/>
  <c r="L16" i="1136" s="1"/>
  <c r="D16" i="1136" s="1"/>
  <c r="D28" i="1136"/>
  <c r="R27" i="1136"/>
  <c r="L27" i="1136"/>
  <c r="D27" i="1136" s="1"/>
  <c r="R26" i="1136"/>
  <c r="L26" i="1136"/>
  <c r="D26" i="1136"/>
  <c r="R25" i="1136"/>
  <c r="D25" i="1136"/>
  <c r="R24" i="1136"/>
  <c r="L24" i="1136"/>
  <c r="D24" i="1136"/>
  <c r="R23" i="1136"/>
  <c r="L23" i="1136"/>
  <c r="D23" i="1136"/>
  <c r="R22" i="1136"/>
  <c r="D22" i="1136"/>
  <c r="R21" i="1136"/>
  <c r="D21" i="1136"/>
  <c r="R20" i="1136"/>
  <c r="R19" i="1136"/>
  <c r="D19" i="1136"/>
  <c r="R18" i="1136"/>
  <c r="D18" i="1136"/>
  <c r="R17" i="1136"/>
  <c r="L17" i="1136"/>
  <c r="D17" i="1136" s="1"/>
  <c r="R16" i="1136"/>
  <c r="R15" i="1136"/>
  <c r="D15" i="1136"/>
  <c r="R14" i="1136"/>
  <c r="D14" i="1136"/>
  <c r="R13" i="1136"/>
  <c r="D13" i="1136"/>
  <c r="R12" i="1136"/>
  <c r="R11" i="1136"/>
  <c r="L11" i="1136"/>
  <c r="D11" i="1136"/>
  <c r="L10" i="1136"/>
  <c r="D10" i="1136"/>
  <c r="L9" i="1136"/>
  <c r="D9" i="1136"/>
  <c r="L8" i="1136"/>
  <c r="D8" i="1136" s="1"/>
  <c r="R6" i="1136"/>
  <c r="R5" i="1136"/>
  <c r="R4" i="1136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D42" i="1135"/>
  <c r="R41" i="1135"/>
  <c r="L7" i="1135" s="1"/>
  <c r="D7" i="1135" s="1"/>
  <c r="D41" i="1135"/>
  <c r="R40" i="1135"/>
  <c r="L8" i="1135" s="1"/>
  <c r="D8" i="1135" s="1"/>
  <c r="D40" i="1135"/>
  <c r="D54" i="1135" s="1"/>
  <c r="H14" i="1135" s="1"/>
  <c r="R39" i="1135"/>
  <c r="D39" i="1135"/>
  <c r="R38" i="1135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L9" i="1135"/>
  <c r="D9" i="1135"/>
  <c r="R6" i="1135"/>
  <c r="L6" i="1135"/>
  <c r="D6" i="1135"/>
  <c r="R5" i="1135"/>
  <c r="R4" i="1135"/>
  <c r="R52" i="1134"/>
  <c r="R51" i="1134"/>
  <c r="D50" i="1134"/>
  <c r="R49" i="1134"/>
  <c r="D49" i="1134"/>
  <c r="R48" i="1134"/>
  <c r="D48" i="1134"/>
  <c r="D46" i="1134"/>
  <c r="D45" i="1134"/>
  <c r="D44" i="1134"/>
  <c r="R42" i="1134"/>
  <c r="L6" i="1134" s="1"/>
  <c r="D6" i="1134" s="1"/>
  <c r="D42" i="1134"/>
  <c r="R41" i="1134"/>
  <c r="D41" i="1134"/>
  <c r="R40" i="1134"/>
  <c r="D40" i="1134"/>
  <c r="R39" i="1134"/>
  <c r="H39" i="1134"/>
  <c r="D39" i="1134"/>
  <c r="R38" i="1134"/>
  <c r="H38" i="1134"/>
  <c r="D38" i="1134"/>
  <c r="R37" i="1134"/>
  <c r="H37" i="1134"/>
  <c r="D37" i="1134"/>
  <c r="R36" i="1134"/>
  <c r="L10" i="1134" s="1"/>
  <c r="D10" i="1134" s="1"/>
  <c r="H36" i="1134"/>
  <c r="D36" i="1134"/>
  <c r="R35" i="1134"/>
  <c r="H35" i="1134"/>
  <c r="D35" i="1134"/>
  <c r="R34" i="1134"/>
  <c r="L12" i="1134" s="1"/>
  <c r="D12" i="1134" s="1"/>
  <c r="H34" i="1134"/>
  <c r="D34" i="1134"/>
  <c r="R33" i="1134"/>
  <c r="R32" i="1134"/>
  <c r="R31" i="1134"/>
  <c r="R30" i="1134"/>
  <c r="R29" i="1134"/>
  <c r="R28" i="1134"/>
  <c r="L16" i="1134" s="1"/>
  <c r="D16" i="1134" s="1"/>
  <c r="D28" i="1134"/>
  <c r="R27" i="1134"/>
  <c r="D27" i="1134"/>
  <c r="R26" i="1134"/>
  <c r="L26" i="1134"/>
  <c r="D26" i="1134"/>
  <c r="R25" i="1134"/>
  <c r="L25" i="1134"/>
  <c r="D25" i="1134" s="1"/>
  <c r="R24" i="1134"/>
  <c r="D24" i="1134"/>
  <c r="R23" i="1134"/>
  <c r="L23" i="1134"/>
  <c r="D23" i="1134"/>
  <c r="R22" i="1134"/>
  <c r="L22" i="1134"/>
  <c r="D22" i="1134"/>
  <c r="R21" i="1134"/>
  <c r="D21" i="1134"/>
  <c r="R20" i="1134"/>
  <c r="L20" i="1134"/>
  <c r="D20" i="1134"/>
  <c r="R19" i="1134"/>
  <c r="L19" i="1134"/>
  <c r="D19" i="1134" s="1"/>
  <c r="R18" i="1134"/>
  <c r="D18" i="1134"/>
  <c r="R17" i="1134"/>
  <c r="D17" i="1134"/>
  <c r="R16" i="1134"/>
  <c r="S15" i="1134"/>
  <c r="R15" i="1134"/>
  <c r="D15" i="1134"/>
  <c r="S14" i="1134"/>
  <c r="R14" i="1134"/>
  <c r="D14" i="1134"/>
  <c r="R13" i="1134"/>
  <c r="D13" i="1134"/>
  <c r="R12" i="1134"/>
  <c r="R11" i="1134"/>
  <c r="L11" i="1134"/>
  <c r="D11" i="1134"/>
  <c r="L9" i="1134"/>
  <c r="D9" i="1134"/>
  <c r="L8" i="1134"/>
  <c r="D8" i="1134"/>
  <c r="L7" i="1134"/>
  <c r="D7" i="1134" s="1"/>
  <c r="R6" i="1134"/>
  <c r="R5" i="1134"/>
  <c r="R4" i="1134"/>
  <c r="R52" i="1133"/>
  <c r="R51" i="1133"/>
  <c r="D50" i="1133"/>
  <c r="R49" i="1133"/>
  <c r="D49" i="1133"/>
  <c r="R48" i="1133"/>
  <c r="D48" i="1133"/>
  <c r="D46" i="1133"/>
  <c r="D45" i="1133"/>
  <c r="D44" i="1133"/>
  <c r="R42" i="1133"/>
  <c r="D42" i="1133"/>
  <c r="R41" i="1133"/>
  <c r="L7" i="1133" s="1"/>
  <c r="D7" i="1133" s="1"/>
  <c r="D41" i="1133"/>
  <c r="R40" i="1133"/>
  <c r="D40" i="1133"/>
  <c r="R39" i="1133"/>
  <c r="H39" i="1133"/>
  <c r="D39" i="1133"/>
  <c r="R38" i="1133"/>
  <c r="L9" i="1133" s="1"/>
  <c r="D9" i="1133" s="1"/>
  <c r="H38" i="1133"/>
  <c r="D38" i="1133"/>
  <c r="R37" i="1133"/>
  <c r="H37" i="1133"/>
  <c r="D37" i="1133"/>
  <c r="R36" i="1133"/>
  <c r="H36" i="1133"/>
  <c r="D36" i="1133"/>
  <c r="R35" i="1133"/>
  <c r="L19" i="1133" s="1"/>
  <c r="D19" i="1133" s="1"/>
  <c r="H35" i="1133"/>
  <c r="D35" i="1133"/>
  <c r="R34" i="1133"/>
  <c r="L12" i="1133" s="1"/>
  <c r="D12" i="1133" s="1"/>
  <c r="H34" i="1133"/>
  <c r="D34" i="1133"/>
  <c r="R33" i="1133"/>
  <c r="L23" i="1133" s="1"/>
  <c r="D23" i="1133" s="1"/>
  <c r="R32" i="1133"/>
  <c r="L11" i="1133" s="1"/>
  <c r="D11" i="1133" s="1"/>
  <c r="R31" i="1133"/>
  <c r="R30" i="1133"/>
  <c r="R29" i="1133"/>
  <c r="R28" i="1133"/>
  <c r="D28" i="1133"/>
  <c r="R27" i="1133"/>
  <c r="D27" i="1133"/>
  <c r="R26" i="1133"/>
  <c r="L26" i="1133"/>
  <c r="D26" i="1133"/>
  <c r="R25" i="1133"/>
  <c r="L25" i="1133"/>
  <c r="D25" i="1133"/>
  <c r="R24" i="1133"/>
  <c r="L24" i="1133"/>
  <c r="D24" i="1133" s="1"/>
  <c r="R23" i="1133"/>
  <c r="R22" i="1133"/>
  <c r="L22" i="1133"/>
  <c r="D22" i="1133"/>
  <c r="R21" i="1133"/>
  <c r="L17" i="1133" s="1"/>
  <c r="D17" i="1133" s="1"/>
  <c r="D21" i="1133"/>
  <c r="R20" i="1133"/>
  <c r="L20" i="1133"/>
  <c r="D20" i="1133" s="1"/>
  <c r="R19" i="1133"/>
  <c r="R18" i="1133"/>
  <c r="D18" i="1133"/>
  <c r="R17" i="1133"/>
  <c r="R16" i="1133"/>
  <c r="L16" i="1133"/>
  <c r="D16" i="1133"/>
  <c r="R15" i="1133"/>
  <c r="D15" i="1133"/>
  <c r="R14" i="1133"/>
  <c r="D14" i="1133"/>
  <c r="R13" i="1133"/>
  <c r="D13" i="1133"/>
  <c r="R12" i="1133"/>
  <c r="R11" i="1133"/>
  <c r="L10" i="1133"/>
  <c r="D10" i="1133"/>
  <c r="L8" i="1133"/>
  <c r="D8" i="1133" s="1"/>
  <c r="R6" i="1133"/>
  <c r="L6" i="1133"/>
  <c r="D6" i="1133" s="1"/>
  <c r="R5" i="1133"/>
  <c r="R4" i="1133"/>
  <c r="R52" i="1132"/>
  <c r="R51" i="1132"/>
  <c r="D50" i="1132"/>
  <c r="R49" i="1132"/>
  <c r="D49" i="1132"/>
  <c r="R48" i="1132"/>
  <c r="D48" i="1132"/>
  <c r="D46" i="1132"/>
  <c r="D45" i="1132"/>
  <c r="P44" i="1132"/>
  <c r="R44" i="1132" s="1"/>
  <c r="D44" i="1132"/>
  <c r="R42" i="1132"/>
  <c r="L6" i="1132" s="1"/>
  <c r="D6" i="1132" s="1"/>
  <c r="D42" i="1132"/>
  <c r="R41" i="1132"/>
  <c r="D41" i="1132"/>
  <c r="R40" i="1132"/>
  <c r="D40" i="1132"/>
  <c r="R39" i="1132"/>
  <c r="L20" i="1132" s="1"/>
  <c r="D20" i="1132" s="1"/>
  <c r="H39" i="1132"/>
  <c r="G49" i="1132" s="1"/>
  <c r="D39" i="1132"/>
  <c r="R38" i="1132"/>
  <c r="H38" i="1132"/>
  <c r="D38" i="1132"/>
  <c r="R37" i="1132"/>
  <c r="H37" i="1132"/>
  <c r="D37" i="1132"/>
  <c r="R36" i="1132"/>
  <c r="H36" i="1132"/>
  <c r="D36" i="1132"/>
  <c r="R35" i="1132"/>
  <c r="H35" i="1132"/>
  <c r="D35" i="1132"/>
  <c r="R34" i="1132"/>
  <c r="L12" i="1132" s="1"/>
  <c r="D12" i="1132" s="1"/>
  <c r="H34" i="1132"/>
  <c r="D34" i="1132"/>
  <c r="R33" i="1132"/>
  <c r="R32" i="1132"/>
  <c r="R31" i="1132"/>
  <c r="R30" i="1132"/>
  <c r="R29" i="1132"/>
  <c r="R28" i="1132"/>
  <c r="L16" i="1132" s="1"/>
  <c r="D16" i="1132" s="1"/>
  <c r="D28" i="1132"/>
  <c r="R27" i="1132"/>
  <c r="L27" i="1132"/>
  <c r="D27" i="1132"/>
  <c r="R26" i="1132"/>
  <c r="L26" i="1132"/>
  <c r="D26" i="1132"/>
  <c r="R25" i="1132"/>
  <c r="D25" i="1132"/>
  <c r="R24" i="1132"/>
  <c r="L24" i="1132"/>
  <c r="D24" i="1132"/>
  <c r="R23" i="1132"/>
  <c r="L23" i="1132"/>
  <c r="D23" i="1132" s="1"/>
  <c r="R22" i="1132"/>
  <c r="D22" i="1132"/>
  <c r="R21" i="1132"/>
  <c r="D21" i="1132"/>
  <c r="R20" i="1132"/>
  <c r="R19" i="1132"/>
  <c r="D19" i="1132"/>
  <c r="R18" i="1132"/>
  <c r="D18" i="1132"/>
  <c r="R17" i="1132"/>
  <c r="L17" i="1132"/>
  <c r="D17" i="1132"/>
  <c r="R16" i="1132"/>
  <c r="R15" i="1132"/>
  <c r="D15" i="1132"/>
  <c r="R14" i="1132"/>
  <c r="D14" i="1132"/>
  <c r="R13" i="1132"/>
  <c r="D13" i="1132"/>
  <c r="R12" i="1132"/>
  <c r="R11" i="1132"/>
  <c r="L11" i="1132"/>
  <c r="D11" i="1132" s="1"/>
  <c r="L10" i="1132"/>
  <c r="D10" i="1132"/>
  <c r="L9" i="1132"/>
  <c r="D9" i="1132"/>
  <c r="L8" i="1132"/>
  <c r="D8" i="1132" s="1"/>
  <c r="L7" i="1132"/>
  <c r="D7" i="1132"/>
  <c r="R6" i="1132"/>
  <c r="R5" i="1132"/>
  <c r="R4" i="1132"/>
  <c r="R52" i="1131"/>
  <c r="R51" i="1131"/>
  <c r="D50" i="1131"/>
  <c r="R49" i="1131"/>
  <c r="G49" i="1131"/>
  <c r="D49" i="1131"/>
  <c r="R48" i="1131"/>
  <c r="D48" i="1131"/>
  <c r="D46" i="1131"/>
  <c r="D45" i="1131"/>
  <c r="D44" i="1131"/>
  <c r="R42" i="1131"/>
  <c r="L6" i="1131" s="1"/>
  <c r="D6" i="1131" s="1"/>
  <c r="D42" i="1131"/>
  <c r="R41" i="1131"/>
  <c r="L7" i="1131" s="1"/>
  <c r="D7" i="1131" s="1"/>
  <c r="D41" i="1131"/>
  <c r="R40" i="1131"/>
  <c r="D40" i="1131"/>
  <c r="R39" i="1131"/>
  <c r="D39" i="1131"/>
  <c r="R38" i="1131"/>
  <c r="L9" i="1131" s="1"/>
  <c r="D9" i="1131" s="1"/>
  <c r="D38" i="1131"/>
  <c r="R37" i="1131"/>
  <c r="D37" i="1131"/>
  <c r="R36" i="1131"/>
  <c r="L10" i="1131" s="1"/>
  <c r="D10" i="1131" s="1"/>
  <c r="D36" i="1131"/>
  <c r="R35" i="1131"/>
  <c r="D35" i="1131"/>
  <c r="R34" i="1131"/>
  <c r="L12" i="1131" s="1"/>
  <c r="D12" i="1131" s="1"/>
  <c r="D34" i="1131"/>
  <c r="D54" i="1131" s="1"/>
  <c r="H14" i="1131" s="1"/>
  <c r="R33" i="1131"/>
  <c r="L23" i="1131" s="1"/>
  <c r="D23" i="1131" s="1"/>
  <c r="R32" i="1131"/>
  <c r="R31" i="1131"/>
  <c r="R30" i="1131"/>
  <c r="R29" i="1131"/>
  <c r="R28" i="1131"/>
  <c r="L16" i="1131" s="1"/>
  <c r="D16" i="1131" s="1"/>
  <c r="D28" i="1131"/>
  <c r="R27" i="1131"/>
  <c r="D27" i="1131"/>
  <c r="R26" i="1131"/>
  <c r="L26" i="1131"/>
  <c r="D26" i="1131"/>
  <c r="R25" i="1131"/>
  <c r="L25" i="1131"/>
  <c r="D25" i="1131"/>
  <c r="R24" i="1131"/>
  <c r="D24" i="1131"/>
  <c r="R23" i="1131"/>
  <c r="R22" i="1131"/>
  <c r="L22" i="1131"/>
  <c r="D22" i="1131" s="1"/>
  <c r="R21" i="1131"/>
  <c r="D21" i="1131"/>
  <c r="R20" i="1131"/>
  <c r="L20" i="1131"/>
  <c r="D20" i="1131"/>
  <c r="R19" i="1131"/>
  <c r="L19" i="1131"/>
  <c r="D19" i="1131"/>
  <c r="R18" i="1131"/>
  <c r="D18" i="1131"/>
  <c r="R17" i="1131"/>
  <c r="D17" i="1131"/>
  <c r="R16" i="1131"/>
  <c r="S15" i="1131"/>
  <c r="R15" i="1131"/>
  <c r="D15" i="1131"/>
  <c r="S14" i="1131"/>
  <c r="R14" i="1131"/>
  <c r="D14" i="1131"/>
  <c r="R13" i="1131"/>
  <c r="D13" i="1131"/>
  <c r="R12" i="1131"/>
  <c r="R11" i="1131"/>
  <c r="L11" i="1131"/>
  <c r="D11" i="1131" s="1"/>
  <c r="L8" i="1131"/>
  <c r="D8" i="1131"/>
  <c r="R6" i="1131"/>
  <c r="R5" i="1131"/>
  <c r="R4" i="1131"/>
  <c r="R52" i="1130"/>
  <c r="R51" i="1130"/>
  <c r="D50" i="1130"/>
  <c r="R49" i="1130"/>
  <c r="D49" i="1130"/>
  <c r="R48" i="1130"/>
  <c r="D48" i="1130"/>
  <c r="D46" i="1130"/>
  <c r="D45" i="1130"/>
  <c r="D44" i="1130"/>
  <c r="R42" i="1130"/>
  <c r="L6" i="1130" s="1"/>
  <c r="D6" i="1130" s="1"/>
  <c r="D42" i="1130"/>
  <c r="R41" i="1130"/>
  <c r="L7" i="1130" s="1"/>
  <c r="D7" i="1130" s="1"/>
  <c r="D41" i="1130"/>
  <c r="R40" i="1130"/>
  <c r="D40" i="1130"/>
  <c r="R39" i="1130"/>
  <c r="H39" i="1130"/>
  <c r="D39" i="1130"/>
  <c r="R38" i="1130"/>
  <c r="H38" i="1130"/>
  <c r="D38" i="1130"/>
  <c r="R37" i="1130"/>
  <c r="H37" i="1130"/>
  <c r="D37" i="1130"/>
  <c r="R36" i="1130"/>
  <c r="H36" i="1130"/>
  <c r="D36" i="1130"/>
  <c r="R35" i="1130"/>
  <c r="L19" i="1130" s="1"/>
  <c r="D19" i="1130" s="1"/>
  <c r="H35" i="1130"/>
  <c r="D35" i="1130"/>
  <c r="R34" i="1130"/>
  <c r="H34" i="1130"/>
  <c r="D34" i="1130"/>
  <c r="R33" i="1130"/>
  <c r="R32" i="1130"/>
  <c r="R31" i="1130"/>
  <c r="R30" i="1130"/>
  <c r="R29" i="1130"/>
  <c r="R28" i="1130"/>
  <c r="D28" i="1130"/>
  <c r="R27" i="1130"/>
  <c r="D27" i="1130"/>
  <c r="R26" i="1130"/>
  <c r="L26" i="1130"/>
  <c r="D26" i="1130"/>
  <c r="R25" i="1130"/>
  <c r="L25" i="1130"/>
  <c r="D25" i="1130" s="1"/>
  <c r="R24" i="1130"/>
  <c r="D24" i="1130"/>
  <c r="R23" i="1130"/>
  <c r="L23" i="1130"/>
  <c r="D23" i="1130" s="1"/>
  <c r="R22" i="1130"/>
  <c r="L22" i="1130"/>
  <c r="D22" i="1130"/>
  <c r="R21" i="1130"/>
  <c r="D21" i="1130"/>
  <c r="R20" i="1130"/>
  <c r="L20" i="1130"/>
  <c r="D20" i="1130"/>
  <c r="R19" i="1130"/>
  <c r="R18" i="1130"/>
  <c r="D18" i="1130"/>
  <c r="R17" i="1130"/>
  <c r="D17" i="1130"/>
  <c r="R16" i="1130"/>
  <c r="L16" i="1130"/>
  <c r="D16" i="1130" s="1"/>
  <c r="S15" i="1130"/>
  <c r="R15" i="1130"/>
  <c r="D15" i="1130"/>
  <c r="S14" i="1130"/>
  <c r="R14" i="1130"/>
  <c r="D14" i="1130"/>
  <c r="R13" i="1130"/>
  <c r="D13" i="1130"/>
  <c r="R12" i="1130"/>
  <c r="L12" i="1130"/>
  <c r="D12" i="1130" s="1"/>
  <c r="R11" i="1130"/>
  <c r="L11" i="1130"/>
  <c r="D11" i="1130"/>
  <c r="L10" i="1130"/>
  <c r="D10" i="1130"/>
  <c r="L9" i="1130"/>
  <c r="D9" i="1130" s="1"/>
  <c r="L8" i="1130"/>
  <c r="D8" i="1130" s="1"/>
  <c r="R6" i="1130"/>
  <c r="R5" i="1130"/>
  <c r="R4" i="1130"/>
  <c r="R52" i="1129"/>
  <c r="R51" i="1129"/>
  <c r="D50" i="1129"/>
  <c r="R49" i="1129"/>
  <c r="D49" i="1129"/>
  <c r="R48" i="1129"/>
  <c r="D48" i="1129"/>
  <c r="D46" i="1129"/>
  <c r="D45" i="1129"/>
  <c r="D44" i="1129"/>
  <c r="R42" i="1129"/>
  <c r="L6" i="1129" s="1"/>
  <c r="D6" i="1129" s="1"/>
  <c r="D42" i="1129"/>
  <c r="R41" i="1129"/>
  <c r="D41" i="1129"/>
  <c r="R40" i="1129"/>
  <c r="D40" i="1129"/>
  <c r="R39" i="1129"/>
  <c r="L20" i="1129" s="1"/>
  <c r="D20" i="1129" s="1"/>
  <c r="H39" i="1129"/>
  <c r="D39" i="1129"/>
  <c r="R38" i="1129"/>
  <c r="L9" i="1129" s="1"/>
  <c r="D9" i="1129" s="1"/>
  <c r="H38" i="1129"/>
  <c r="D38" i="1129"/>
  <c r="R37" i="1129"/>
  <c r="H37" i="1129"/>
  <c r="D37" i="1129"/>
  <c r="R36" i="1129"/>
  <c r="L10" i="1129" s="1"/>
  <c r="D10" i="1129" s="1"/>
  <c r="H36" i="1129"/>
  <c r="D36" i="1129"/>
  <c r="R35" i="1129"/>
  <c r="L19" i="1129" s="1"/>
  <c r="D19" i="1129" s="1"/>
  <c r="H35" i="1129"/>
  <c r="D35" i="1129"/>
  <c r="R34" i="1129"/>
  <c r="H34" i="1129"/>
  <c r="D34" i="1129"/>
  <c r="R33" i="1129"/>
  <c r="R32" i="1129"/>
  <c r="R31" i="1129"/>
  <c r="R30" i="1129"/>
  <c r="R29" i="1129"/>
  <c r="R28" i="1129"/>
  <c r="L16" i="1129" s="1"/>
  <c r="D16" i="1129" s="1"/>
  <c r="D28" i="1129"/>
  <c r="R27" i="1129"/>
  <c r="D27" i="1129"/>
  <c r="R26" i="1129"/>
  <c r="L26" i="1129"/>
  <c r="D26" i="1129"/>
  <c r="R25" i="1129"/>
  <c r="L25" i="1129"/>
  <c r="D25" i="1129" s="1"/>
  <c r="R24" i="1129"/>
  <c r="L24" i="1129"/>
  <c r="D24" i="1129" s="1"/>
  <c r="R23" i="1129"/>
  <c r="L23" i="1129"/>
  <c r="D23" i="1129"/>
  <c r="R22" i="1129"/>
  <c r="L22" i="1129"/>
  <c r="D22" i="1129" s="1"/>
  <c r="R21" i="1129"/>
  <c r="L17" i="1129" s="1"/>
  <c r="D17" i="1129" s="1"/>
  <c r="D21" i="1129"/>
  <c r="R20" i="1129"/>
  <c r="R19" i="1129"/>
  <c r="R18" i="1129"/>
  <c r="D18" i="1129"/>
  <c r="R17" i="1129"/>
  <c r="R16" i="1129"/>
  <c r="R15" i="1129"/>
  <c r="D15" i="1129"/>
  <c r="R14" i="1129"/>
  <c r="D14" i="1129"/>
  <c r="R13" i="1129"/>
  <c r="D13" i="1129"/>
  <c r="R12" i="1129"/>
  <c r="L12" i="1129"/>
  <c r="D12" i="1129"/>
  <c r="R11" i="1129"/>
  <c r="L11" i="1129"/>
  <c r="D11" i="1129" s="1"/>
  <c r="L8" i="1129"/>
  <c r="D8" i="1129"/>
  <c r="L7" i="1129"/>
  <c r="D7" i="1129" s="1"/>
  <c r="R6" i="1129"/>
  <c r="R5" i="1129"/>
  <c r="R4" i="1129"/>
  <c r="R52" i="1128"/>
  <c r="R51" i="1128"/>
  <c r="D50" i="1128"/>
  <c r="R49" i="1128"/>
  <c r="D49" i="1128"/>
  <c r="R48" i="1128"/>
  <c r="D48" i="1128"/>
  <c r="D46" i="1128"/>
  <c r="D45" i="1128"/>
  <c r="R44" i="1128"/>
  <c r="P44" i="1128"/>
  <c r="D44" i="1128"/>
  <c r="R42" i="1128"/>
  <c r="L6" i="1128" s="1"/>
  <c r="D6" i="1128" s="1"/>
  <c r="D42" i="1128"/>
  <c r="R41" i="1128"/>
  <c r="L7" i="1128" s="1"/>
  <c r="D7" i="1128" s="1"/>
  <c r="D41" i="1128"/>
  <c r="R40" i="1128"/>
  <c r="L8" i="1128" s="1"/>
  <c r="D8" i="1128" s="1"/>
  <c r="D40" i="1128"/>
  <c r="R39" i="1128"/>
  <c r="H39" i="1128"/>
  <c r="D39" i="1128"/>
  <c r="R38" i="1128"/>
  <c r="H38" i="1128"/>
  <c r="D38" i="1128"/>
  <c r="R37" i="1128"/>
  <c r="H37" i="1128"/>
  <c r="D37" i="1128"/>
  <c r="R36" i="1128"/>
  <c r="H36" i="1128"/>
  <c r="D36" i="1128"/>
  <c r="R35" i="1128"/>
  <c r="H35" i="1128"/>
  <c r="D35" i="1128"/>
  <c r="R34" i="1128"/>
  <c r="H34" i="1128"/>
  <c r="D34" i="1128"/>
  <c r="R33" i="1128"/>
  <c r="R32" i="1128"/>
  <c r="R31" i="1128"/>
  <c r="R30" i="1128"/>
  <c r="R29" i="1128"/>
  <c r="R28" i="1128"/>
  <c r="L16" i="1128" s="1"/>
  <c r="D16" i="1128" s="1"/>
  <c r="D28" i="1128"/>
  <c r="R27" i="1128"/>
  <c r="L27" i="1128"/>
  <c r="D27" i="1128" s="1"/>
  <c r="R26" i="1128"/>
  <c r="L26" i="1128"/>
  <c r="D26" i="1128" s="1"/>
  <c r="R25" i="1128"/>
  <c r="D25" i="1128"/>
  <c r="R24" i="1128"/>
  <c r="L24" i="1128"/>
  <c r="D24" i="1128"/>
  <c r="R23" i="1128"/>
  <c r="L23" i="1128"/>
  <c r="D23" i="1128"/>
  <c r="R22" i="1128"/>
  <c r="D22" i="1128"/>
  <c r="R21" i="1128"/>
  <c r="D21" i="1128"/>
  <c r="R20" i="1128"/>
  <c r="L20" i="1128"/>
  <c r="D20" i="1128" s="1"/>
  <c r="R19" i="1128"/>
  <c r="D19" i="1128"/>
  <c r="R18" i="1128"/>
  <c r="D18" i="1128"/>
  <c r="R17" i="1128"/>
  <c r="L17" i="1128"/>
  <c r="D17" i="1128"/>
  <c r="R16" i="1128"/>
  <c r="R15" i="1128"/>
  <c r="D15" i="1128"/>
  <c r="R14" i="1128"/>
  <c r="D14" i="1128"/>
  <c r="R13" i="1128"/>
  <c r="D13" i="1128"/>
  <c r="R12" i="1128"/>
  <c r="L12" i="1128"/>
  <c r="D12" i="1128"/>
  <c r="R11" i="1128"/>
  <c r="L11" i="1128"/>
  <c r="D11" i="1128"/>
  <c r="L10" i="1128"/>
  <c r="D10" i="1128"/>
  <c r="L9" i="1128"/>
  <c r="D9" i="1128"/>
  <c r="R6" i="1128"/>
  <c r="R5" i="1128"/>
  <c r="R4" i="1128"/>
  <c r="R52" i="1127"/>
  <c r="R51" i="1127"/>
  <c r="D50" i="1127"/>
  <c r="R49" i="1127"/>
  <c r="G49" i="1127"/>
  <c r="D49" i="1127"/>
  <c r="R48" i="1127"/>
  <c r="D48" i="1127"/>
  <c r="D46" i="1127"/>
  <c r="D45" i="1127"/>
  <c r="D44" i="1127"/>
  <c r="R42" i="1127"/>
  <c r="L6" i="1127" s="1"/>
  <c r="D6" i="1127" s="1"/>
  <c r="D42" i="1127"/>
  <c r="R41" i="1127"/>
  <c r="L7" i="1127" s="1"/>
  <c r="D7" i="1127" s="1"/>
  <c r="D41" i="1127"/>
  <c r="R40" i="1127"/>
  <c r="D40" i="1127"/>
  <c r="R39" i="1127"/>
  <c r="D39" i="1127"/>
  <c r="R38" i="1127"/>
  <c r="D38" i="1127"/>
  <c r="R37" i="1127"/>
  <c r="D37" i="1127"/>
  <c r="R36" i="1127"/>
  <c r="D36" i="1127"/>
  <c r="R35" i="1127"/>
  <c r="D35" i="1127"/>
  <c r="R34" i="1127"/>
  <c r="D34" i="1127"/>
  <c r="D54" i="1127" s="1"/>
  <c r="H14" i="1127" s="1"/>
  <c r="R33" i="1127"/>
  <c r="L23" i="1127" s="1"/>
  <c r="D23" i="1127" s="1"/>
  <c r="R32" i="1127"/>
  <c r="R31" i="1127"/>
  <c r="R30" i="1127"/>
  <c r="R29" i="1127"/>
  <c r="R28" i="1127"/>
  <c r="L16" i="1127" s="1"/>
  <c r="D16" i="1127" s="1"/>
  <c r="D28" i="1127"/>
  <c r="R27" i="1127"/>
  <c r="D27" i="1127"/>
  <c r="R26" i="1127"/>
  <c r="L26" i="1127"/>
  <c r="D26" i="1127"/>
  <c r="R25" i="1127"/>
  <c r="L25" i="1127"/>
  <c r="D25" i="1127"/>
  <c r="R24" i="1127"/>
  <c r="D24" i="1127"/>
  <c r="R23" i="1127"/>
  <c r="R22" i="1127"/>
  <c r="L22" i="1127"/>
  <c r="D22" i="1127"/>
  <c r="R21" i="1127"/>
  <c r="D21" i="1127"/>
  <c r="R20" i="1127"/>
  <c r="L20" i="1127"/>
  <c r="D20" i="1127"/>
  <c r="R19" i="1127"/>
  <c r="L19" i="1127"/>
  <c r="D19" i="1127"/>
  <c r="R18" i="1127"/>
  <c r="D18" i="1127"/>
  <c r="R17" i="1127"/>
  <c r="D17" i="1127"/>
  <c r="R16" i="1127"/>
  <c r="S15" i="1127"/>
  <c r="R15" i="1127"/>
  <c r="D15" i="1127"/>
  <c r="S14" i="1127"/>
  <c r="R14" i="1127"/>
  <c r="D14" i="1127"/>
  <c r="R13" i="1127"/>
  <c r="D13" i="1127"/>
  <c r="R12" i="1127"/>
  <c r="L12" i="1127"/>
  <c r="D12" i="1127"/>
  <c r="R11" i="1127"/>
  <c r="L11" i="1127"/>
  <c r="D11" i="1127"/>
  <c r="L10" i="1127"/>
  <c r="D10" i="1127" s="1"/>
  <c r="L9" i="1127"/>
  <c r="D9" i="1127"/>
  <c r="L8" i="1127"/>
  <c r="D8" i="1127" s="1"/>
  <c r="R6" i="1127"/>
  <c r="R5" i="1127"/>
  <c r="R4" i="1127"/>
  <c r="G49" i="1138" l="1"/>
  <c r="G49" i="1136"/>
  <c r="D54" i="1138"/>
  <c r="H14" i="1138" s="1"/>
  <c r="H15" i="1138" s="1"/>
  <c r="H29" i="1138" s="1"/>
  <c r="D54" i="1136"/>
  <c r="H14" i="1136" s="1"/>
  <c r="G49" i="1137"/>
  <c r="D54" i="1137"/>
  <c r="H14" i="1137" s="1"/>
  <c r="G49" i="1134"/>
  <c r="G49" i="1133"/>
  <c r="D54" i="1134"/>
  <c r="H14" i="1134" s="1"/>
  <c r="D54" i="1133"/>
  <c r="H14" i="1133" s="1"/>
  <c r="D54" i="1132"/>
  <c r="H14" i="1132" s="1"/>
  <c r="G49" i="1129"/>
  <c r="G49" i="1128"/>
  <c r="G49" i="1130"/>
  <c r="D54" i="1130"/>
  <c r="H14" i="1130" s="1"/>
  <c r="D29" i="1130"/>
  <c r="H13" i="1130" s="1"/>
  <c r="D54" i="1129"/>
  <c r="H14" i="1129" s="1"/>
  <c r="D54" i="1128"/>
  <c r="H14" i="1128" s="1"/>
  <c r="D29" i="1137"/>
  <c r="H13" i="1137" s="1"/>
  <c r="D29" i="1136"/>
  <c r="H13" i="1136" s="1"/>
  <c r="D29" i="1135"/>
  <c r="H13" i="1135" s="1"/>
  <c r="H15" i="1135" s="1"/>
  <c r="H29" i="1135" s="1"/>
  <c r="G51" i="1135" s="1"/>
  <c r="D29" i="1134"/>
  <c r="H13" i="1134" s="1"/>
  <c r="D29" i="1133"/>
  <c r="H13" i="1133" s="1"/>
  <c r="D29" i="1132"/>
  <c r="H13" i="1132" s="1"/>
  <c r="D29" i="1131"/>
  <c r="H13" i="1131" s="1"/>
  <c r="H15" i="1131" s="1"/>
  <c r="H29" i="1131" s="1"/>
  <c r="G51" i="1131"/>
  <c r="D29" i="1129"/>
  <c r="H13" i="1129" s="1"/>
  <c r="D29" i="1128"/>
  <c r="H13" i="1128" s="1"/>
  <c r="D29" i="1127"/>
  <c r="H13" i="1127" s="1"/>
  <c r="H15" i="1127" s="1"/>
  <c r="H29" i="1127" s="1"/>
  <c r="G51" i="1127" s="1"/>
  <c r="H16" i="1114"/>
  <c r="H16" i="1113"/>
  <c r="H16" i="1112"/>
  <c r="C21" i="1113"/>
  <c r="G51" i="1138" l="1"/>
  <c r="H15" i="1136"/>
  <c r="H29" i="1136" s="1"/>
  <c r="G51" i="1136" s="1"/>
  <c r="H15" i="1137"/>
  <c r="H29" i="1137" s="1"/>
  <c r="G51" i="1137" s="1"/>
  <c r="H15" i="1134"/>
  <c r="H29" i="1134" s="1"/>
  <c r="G51" i="1134" s="1"/>
  <c r="H15" i="1133"/>
  <c r="H29" i="1133" s="1"/>
  <c r="G51" i="1133" s="1"/>
  <c r="H15" i="1132"/>
  <c r="H29" i="1132" s="1"/>
  <c r="G51" i="1132" s="1"/>
  <c r="H15" i="1130"/>
  <c r="H29" i="1130" s="1"/>
  <c r="G51" i="1130" s="1"/>
  <c r="H15" i="1129"/>
  <c r="H29" i="1129" s="1"/>
  <c r="G51" i="1129" s="1"/>
  <c r="H15" i="1128"/>
  <c r="H29" i="1128" s="1"/>
  <c r="G51" i="1128" s="1"/>
  <c r="H16" i="1109"/>
  <c r="H20" i="1109"/>
  <c r="K14" i="1110" l="1"/>
  <c r="R52" i="1126" l="1"/>
  <c r="R51" i="1126"/>
  <c r="D50" i="1126"/>
  <c r="R49" i="1126"/>
  <c r="D49" i="1126"/>
  <c r="R48" i="1126"/>
  <c r="D48" i="1126"/>
  <c r="D46" i="1126"/>
  <c r="D45" i="1126"/>
  <c r="D44" i="1126"/>
  <c r="R42" i="1126"/>
  <c r="L6" i="1126" s="1"/>
  <c r="D6" i="1126" s="1"/>
  <c r="D42" i="1126"/>
  <c r="R41" i="1126"/>
  <c r="L7" i="1126" s="1"/>
  <c r="D7" i="1126" s="1"/>
  <c r="D41" i="1126"/>
  <c r="R40" i="1126"/>
  <c r="D40" i="1126"/>
  <c r="R39" i="1126"/>
  <c r="H39" i="1126"/>
  <c r="D39" i="1126"/>
  <c r="R38" i="1126"/>
  <c r="H38" i="1126"/>
  <c r="D38" i="1126"/>
  <c r="R37" i="1126"/>
  <c r="H37" i="1126"/>
  <c r="D37" i="1126"/>
  <c r="R36" i="1126"/>
  <c r="H36" i="1126"/>
  <c r="D36" i="1126"/>
  <c r="R35" i="1126"/>
  <c r="L19" i="1126" s="1"/>
  <c r="D19" i="1126" s="1"/>
  <c r="H35" i="1126"/>
  <c r="D35" i="1126"/>
  <c r="R34" i="1126"/>
  <c r="L12" i="1126" s="1"/>
  <c r="D12" i="1126" s="1"/>
  <c r="H34" i="1126"/>
  <c r="D34" i="1126"/>
  <c r="R33" i="1126"/>
  <c r="R32" i="1126"/>
  <c r="R31" i="1126"/>
  <c r="R30" i="1126"/>
  <c r="R29" i="1126"/>
  <c r="R28" i="1126"/>
  <c r="L16" i="1126" s="1"/>
  <c r="D16" i="1126" s="1"/>
  <c r="D28" i="1126"/>
  <c r="R27" i="1126"/>
  <c r="D27" i="1126"/>
  <c r="R26" i="1126"/>
  <c r="L26" i="1126"/>
  <c r="D26" i="1126"/>
  <c r="R25" i="1126"/>
  <c r="L25" i="1126"/>
  <c r="D25" i="1126" s="1"/>
  <c r="R24" i="1126"/>
  <c r="D24" i="1126"/>
  <c r="R23" i="1126"/>
  <c r="L23" i="1126"/>
  <c r="D23" i="1126"/>
  <c r="R22" i="1126"/>
  <c r="L22" i="1126"/>
  <c r="D22" i="1126"/>
  <c r="R21" i="1126"/>
  <c r="D21" i="1126"/>
  <c r="R20" i="1126"/>
  <c r="L20" i="1126"/>
  <c r="D20" i="1126"/>
  <c r="R19" i="1126"/>
  <c r="R18" i="1126"/>
  <c r="D18" i="1126"/>
  <c r="R17" i="1126"/>
  <c r="D17" i="1126"/>
  <c r="R16" i="1126"/>
  <c r="S15" i="1126"/>
  <c r="R15" i="1126"/>
  <c r="D15" i="1126"/>
  <c r="S14" i="1126"/>
  <c r="R14" i="1126"/>
  <c r="D14" i="1126"/>
  <c r="R13" i="1126"/>
  <c r="D13" i="1126"/>
  <c r="R12" i="1126"/>
  <c r="R11" i="1126"/>
  <c r="L11" i="1126"/>
  <c r="D11" i="1126"/>
  <c r="L10" i="1126"/>
  <c r="D10" i="1126"/>
  <c r="L9" i="1126"/>
  <c r="D9" i="1126"/>
  <c r="L8" i="1126"/>
  <c r="D8" i="1126" s="1"/>
  <c r="R6" i="1126"/>
  <c r="R5" i="1126"/>
  <c r="R4" i="1126"/>
  <c r="R52" i="1125"/>
  <c r="R51" i="1125"/>
  <c r="D50" i="1125"/>
  <c r="R49" i="1125"/>
  <c r="D49" i="1125"/>
  <c r="R48" i="1125"/>
  <c r="D48" i="1125"/>
  <c r="D46" i="1125"/>
  <c r="D45" i="1125"/>
  <c r="D44" i="1125"/>
  <c r="R42" i="1125"/>
  <c r="L6" i="1125" s="1"/>
  <c r="D6" i="1125" s="1"/>
  <c r="D42" i="1125"/>
  <c r="R41" i="1125"/>
  <c r="L7" i="1125" s="1"/>
  <c r="D7" i="1125" s="1"/>
  <c r="D41" i="1125"/>
  <c r="R40" i="1125"/>
  <c r="D40" i="1125"/>
  <c r="R39" i="1125"/>
  <c r="L20" i="1125" s="1"/>
  <c r="D20" i="1125" s="1"/>
  <c r="H39" i="1125"/>
  <c r="D39" i="1125"/>
  <c r="R38" i="1125"/>
  <c r="L9" i="1125" s="1"/>
  <c r="D9" i="1125" s="1"/>
  <c r="H38" i="1125"/>
  <c r="D38" i="1125"/>
  <c r="R37" i="1125"/>
  <c r="H37" i="1125"/>
  <c r="D37" i="1125"/>
  <c r="R36" i="1125"/>
  <c r="H36" i="1125"/>
  <c r="D36" i="1125"/>
  <c r="R35" i="1125"/>
  <c r="L19" i="1125" s="1"/>
  <c r="D19" i="1125" s="1"/>
  <c r="H35" i="1125"/>
  <c r="D35" i="1125"/>
  <c r="R34" i="1125"/>
  <c r="L12" i="1125" s="1"/>
  <c r="D12" i="1125" s="1"/>
  <c r="H34" i="1125"/>
  <c r="D34" i="1125"/>
  <c r="R33" i="1125"/>
  <c r="R32" i="1125"/>
  <c r="R31" i="1125"/>
  <c r="R30" i="1125"/>
  <c r="R29" i="1125"/>
  <c r="R28" i="1125"/>
  <c r="D28" i="1125"/>
  <c r="R27" i="1125"/>
  <c r="D27" i="1125"/>
  <c r="R26" i="1125"/>
  <c r="L26" i="1125"/>
  <c r="D26" i="1125"/>
  <c r="R25" i="1125"/>
  <c r="L25" i="1125"/>
  <c r="D25" i="1125" s="1"/>
  <c r="R24" i="1125"/>
  <c r="L24" i="1125"/>
  <c r="D24" i="1125" s="1"/>
  <c r="R23" i="1125"/>
  <c r="L23" i="1125"/>
  <c r="D23" i="1125" s="1"/>
  <c r="R22" i="1125"/>
  <c r="L22" i="1125"/>
  <c r="D22" i="1125" s="1"/>
  <c r="R21" i="1125"/>
  <c r="L17" i="1125" s="1"/>
  <c r="D17" i="1125" s="1"/>
  <c r="D21" i="1125"/>
  <c r="R20" i="1125"/>
  <c r="R19" i="1125"/>
  <c r="R18" i="1125"/>
  <c r="D18" i="1125"/>
  <c r="R17" i="1125"/>
  <c r="R16" i="1125"/>
  <c r="L16" i="1125"/>
  <c r="D16" i="1125" s="1"/>
  <c r="R15" i="1125"/>
  <c r="D15" i="1125"/>
  <c r="R14" i="1125"/>
  <c r="D14" i="1125"/>
  <c r="R13" i="1125"/>
  <c r="D13" i="1125"/>
  <c r="R12" i="1125"/>
  <c r="R11" i="1125"/>
  <c r="L11" i="1125"/>
  <c r="D11" i="1125"/>
  <c r="L10" i="1125"/>
  <c r="D10" i="1125"/>
  <c r="L8" i="1125"/>
  <c r="D8" i="1125"/>
  <c r="R6" i="1125"/>
  <c r="R5" i="1125"/>
  <c r="R4" i="1125"/>
  <c r="R52" i="1124"/>
  <c r="R51" i="1124"/>
  <c r="D50" i="1124"/>
  <c r="R49" i="1124"/>
  <c r="D49" i="1124"/>
  <c r="R48" i="1124"/>
  <c r="D48" i="1124"/>
  <c r="D46" i="1124"/>
  <c r="D45" i="1124"/>
  <c r="P44" i="1124"/>
  <c r="R44" i="1124" s="1"/>
  <c r="D44" i="1124"/>
  <c r="R42" i="1124"/>
  <c r="D42" i="1124"/>
  <c r="R41" i="1124"/>
  <c r="L7" i="1124" s="1"/>
  <c r="D7" i="1124" s="1"/>
  <c r="D41" i="1124"/>
  <c r="R40" i="1124"/>
  <c r="D40" i="1124"/>
  <c r="R39" i="1124"/>
  <c r="L20" i="1124" s="1"/>
  <c r="D20" i="1124" s="1"/>
  <c r="H39" i="1124"/>
  <c r="D39" i="1124"/>
  <c r="R38" i="1124"/>
  <c r="H38" i="1124"/>
  <c r="D38" i="1124"/>
  <c r="R37" i="1124"/>
  <c r="H37" i="1124"/>
  <c r="D37" i="1124"/>
  <c r="R36" i="1124"/>
  <c r="H36" i="1124"/>
  <c r="D36" i="1124"/>
  <c r="R35" i="1124"/>
  <c r="H35" i="1124"/>
  <c r="D35" i="1124"/>
  <c r="R34" i="1124"/>
  <c r="H34" i="1124"/>
  <c r="D34" i="1124"/>
  <c r="R33" i="1124"/>
  <c r="R32" i="1124"/>
  <c r="R31" i="1124"/>
  <c r="R30" i="1124"/>
  <c r="R29" i="1124"/>
  <c r="R28" i="1124"/>
  <c r="D28" i="1124"/>
  <c r="R27" i="1124"/>
  <c r="L27" i="1124"/>
  <c r="D27" i="1124"/>
  <c r="R26" i="1124"/>
  <c r="L26" i="1124"/>
  <c r="D26" i="1124"/>
  <c r="R25" i="1124"/>
  <c r="D25" i="1124"/>
  <c r="R24" i="1124"/>
  <c r="L24" i="1124"/>
  <c r="D24" i="1124"/>
  <c r="R23" i="1124"/>
  <c r="L23" i="1124"/>
  <c r="D23" i="1124"/>
  <c r="R22" i="1124"/>
  <c r="D22" i="1124"/>
  <c r="R21" i="1124"/>
  <c r="D21" i="1124"/>
  <c r="R20" i="1124"/>
  <c r="R19" i="1124"/>
  <c r="D19" i="1124"/>
  <c r="R18" i="1124"/>
  <c r="D18" i="1124"/>
  <c r="R17" i="1124"/>
  <c r="L17" i="1124"/>
  <c r="D17" i="1124" s="1"/>
  <c r="R16" i="1124"/>
  <c r="L16" i="1124"/>
  <c r="D16" i="1124" s="1"/>
  <c r="R15" i="1124"/>
  <c r="D15" i="1124"/>
  <c r="R14" i="1124"/>
  <c r="D14" i="1124"/>
  <c r="R13" i="1124"/>
  <c r="D13" i="1124"/>
  <c r="R12" i="1124"/>
  <c r="L12" i="1124"/>
  <c r="D12" i="1124"/>
  <c r="R11" i="1124"/>
  <c r="L11" i="1124"/>
  <c r="D11" i="1124"/>
  <c r="L10" i="1124"/>
  <c r="D10" i="1124"/>
  <c r="L9" i="1124"/>
  <c r="D9" i="1124"/>
  <c r="L8" i="1124"/>
  <c r="D8" i="1124" s="1"/>
  <c r="R6" i="1124"/>
  <c r="L6" i="1124"/>
  <c r="D6" i="1124" s="1"/>
  <c r="R5" i="1124"/>
  <c r="R4" i="1124"/>
  <c r="R52" i="1123"/>
  <c r="R51" i="1123"/>
  <c r="D50" i="1123"/>
  <c r="R49" i="1123"/>
  <c r="G49" i="1123"/>
  <c r="D49" i="1123"/>
  <c r="R48" i="1123"/>
  <c r="D48" i="1123"/>
  <c r="D46" i="1123"/>
  <c r="D45" i="1123"/>
  <c r="D44" i="1123"/>
  <c r="R42" i="1123"/>
  <c r="D42" i="1123"/>
  <c r="R41" i="1123"/>
  <c r="L7" i="1123" s="1"/>
  <c r="D7" i="1123" s="1"/>
  <c r="D41" i="1123"/>
  <c r="R40" i="1123"/>
  <c r="L8" i="1123" s="1"/>
  <c r="D8" i="1123" s="1"/>
  <c r="D40" i="1123"/>
  <c r="R39" i="1123"/>
  <c r="D39" i="1123"/>
  <c r="R38" i="1123"/>
  <c r="D38" i="1123"/>
  <c r="R37" i="1123"/>
  <c r="D37" i="1123"/>
  <c r="R36" i="1123"/>
  <c r="D36" i="1123"/>
  <c r="R35" i="1123"/>
  <c r="L19" i="1123" s="1"/>
  <c r="D19" i="1123" s="1"/>
  <c r="D35" i="1123"/>
  <c r="D54" i="1123" s="1"/>
  <c r="H14" i="1123" s="1"/>
  <c r="R34" i="1123"/>
  <c r="D34" i="1123"/>
  <c r="R33" i="1123"/>
  <c r="R32" i="1123"/>
  <c r="L11" i="1123" s="1"/>
  <c r="D11" i="1123" s="1"/>
  <c r="R31" i="1123"/>
  <c r="R30" i="1123"/>
  <c r="R29" i="1123"/>
  <c r="R28" i="1123"/>
  <c r="L16" i="1123" s="1"/>
  <c r="D16" i="1123" s="1"/>
  <c r="D28" i="1123"/>
  <c r="R27" i="1123"/>
  <c r="D27" i="1123"/>
  <c r="R26" i="1123"/>
  <c r="L26" i="1123"/>
  <c r="D26" i="1123"/>
  <c r="R25" i="1123"/>
  <c r="L25" i="1123"/>
  <c r="D25" i="1123"/>
  <c r="R24" i="1123"/>
  <c r="D24" i="1123"/>
  <c r="R23" i="1123"/>
  <c r="L23" i="1123"/>
  <c r="D23" i="1123"/>
  <c r="R22" i="1123"/>
  <c r="L22" i="1123"/>
  <c r="D22" i="1123"/>
  <c r="R21" i="1123"/>
  <c r="D21" i="1123"/>
  <c r="R20" i="1123"/>
  <c r="L20" i="1123"/>
  <c r="D20" i="1123"/>
  <c r="R19" i="1123"/>
  <c r="R18" i="1123"/>
  <c r="D18" i="1123"/>
  <c r="R17" i="1123"/>
  <c r="D17" i="1123"/>
  <c r="R16" i="1123"/>
  <c r="S15" i="1123"/>
  <c r="R15" i="1123"/>
  <c r="D15" i="1123"/>
  <c r="S14" i="1123"/>
  <c r="R14" i="1123"/>
  <c r="D14" i="1123"/>
  <c r="R13" i="1123"/>
  <c r="D13" i="1123"/>
  <c r="R12" i="1123"/>
  <c r="L12" i="1123"/>
  <c r="D12" i="1123"/>
  <c r="R11" i="1123"/>
  <c r="L10" i="1123"/>
  <c r="D10" i="1123" s="1"/>
  <c r="L9" i="1123"/>
  <c r="D9" i="1123"/>
  <c r="R6" i="1123"/>
  <c r="L6" i="1123"/>
  <c r="D6" i="1123"/>
  <c r="R5" i="1123"/>
  <c r="R4" i="1123"/>
  <c r="G49" i="1125" l="1"/>
  <c r="G49" i="1126"/>
  <c r="G49" i="1124"/>
  <c r="D54" i="1126"/>
  <c r="H14" i="1126" s="1"/>
  <c r="D54" i="1125"/>
  <c r="H14" i="1125" s="1"/>
  <c r="D54" i="1124"/>
  <c r="H14" i="1124" s="1"/>
  <c r="D29" i="1124"/>
  <c r="H13" i="1124" s="1"/>
  <c r="D29" i="1126"/>
  <c r="H13" i="1126" s="1"/>
  <c r="D29" i="1125"/>
  <c r="H13" i="1125" s="1"/>
  <c r="D29" i="1123"/>
  <c r="H13" i="1123" s="1"/>
  <c r="H15" i="1123" s="1"/>
  <c r="H29" i="1123" s="1"/>
  <c r="G51" i="1123" s="1"/>
  <c r="H16" i="1106"/>
  <c r="H16" i="1105"/>
  <c r="H30" i="1104"/>
  <c r="H15" i="1126" l="1"/>
  <c r="H29" i="1126" s="1"/>
  <c r="G51" i="1126" s="1"/>
  <c r="H15" i="1125"/>
  <c r="H29" i="1125" s="1"/>
  <c r="G51" i="1125" s="1"/>
  <c r="H15" i="1124"/>
  <c r="H29" i="1124" s="1"/>
  <c r="G51" i="1124" s="1"/>
  <c r="H30" i="1101"/>
  <c r="H16" i="1101"/>
  <c r="H30" i="1102"/>
  <c r="H16" i="1102"/>
  <c r="H16" i="1100"/>
  <c r="C22" i="1102"/>
  <c r="L28" i="1101"/>
  <c r="H16" i="1096" l="1"/>
  <c r="H33" i="1094"/>
  <c r="D28" i="1094"/>
  <c r="D27" i="1094"/>
  <c r="D26" i="1094"/>
  <c r="D25" i="1094"/>
  <c r="H36" i="1091" l="1"/>
  <c r="D28" i="1091" l="1"/>
  <c r="D27" i="1091"/>
  <c r="D26" i="1091"/>
  <c r="D25" i="1091"/>
  <c r="D32" i="1091"/>
  <c r="D33" i="1091"/>
  <c r="D34" i="1091"/>
  <c r="D35" i="1091"/>
  <c r="H32" i="1090" l="1"/>
  <c r="L27" i="1090"/>
  <c r="D27" i="1090" s="1"/>
  <c r="D28" i="1090"/>
  <c r="D26" i="1090"/>
  <c r="D25" i="1090"/>
  <c r="C21" i="1090"/>
  <c r="R52" i="1122" l="1"/>
  <c r="R51" i="1122"/>
  <c r="D50" i="1122"/>
  <c r="R49" i="1122"/>
  <c r="D49" i="1122"/>
  <c r="R48" i="1122"/>
  <c r="D48" i="1122"/>
  <c r="D46" i="1122"/>
  <c r="D45" i="1122"/>
  <c r="D44" i="1122"/>
  <c r="R42" i="1122"/>
  <c r="D42" i="1122"/>
  <c r="R41" i="1122"/>
  <c r="D41" i="1122"/>
  <c r="R40" i="1122"/>
  <c r="D40" i="1122"/>
  <c r="R39" i="1122"/>
  <c r="H39" i="1122"/>
  <c r="D39" i="1122"/>
  <c r="R38" i="1122"/>
  <c r="L9" i="1122" s="1"/>
  <c r="D9" i="1122" s="1"/>
  <c r="H38" i="1122"/>
  <c r="D38" i="1122"/>
  <c r="R37" i="1122"/>
  <c r="H37" i="1122"/>
  <c r="D37" i="1122"/>
  <c r="R36" i="1122"/>
  <c r="L10" i="1122" s="1"/>
  <c r="D10" i="1122" s="1"/>
  <c r="H36" i="1122"/>
  <c r="D36" i="1122"/>
  <c r="R35" i="1122"/>
  <c r="H35" i="1122"/>
  <c r="D35" i="1122"/>
  <c r="R34" i="1122"/>
  <c r="L12" i="1122" s="1"/>
  <c r="D12" i="1122" s="1"/>
  <c r="H34" i="1122"/>
  <c r="G49" i="1122" s="1"/>
  <c r="D34" i="1122"/>
  <c r="R33" i="1122"/>
  <c r="R32" i="1122"/>
  <c r="R31" i="1122"/>
  <c r="R30" i="1122"/>
  <c r="R29" i="1122"/>
  <c r="R28" i="1122"/>
  <c r="D28" i="1122"/>
  <c r="R27" i="1122"/>
  <c r="D27" i="1122"/>
  <c r="R26" i="1122"/>
  <c r="L26" i="1122"/>
  <c r="D26" i="1122"/>
  <c r="R25" i="1122"/>
  <c r="L25" i="1122"/>
  <c r="D25" i="1122" s="1"/>
  <c r="R24" i="1122"/>
  <c r="D24" i="1122"/>
  <c r="R23" i="1122"/>
  <c r="L23" i="1122"/>
  <c r="D23" i="1122"/>
  <c r="R22" i="1122"/>
  <c r="L22" i="1122"/>
  <c r="D22" i="1122" s="1"/>
  <c r="R21" i="1122"/>
  <c r="D21" i="1122"/>
  <c r="R20" i="1122"/>
  <c r="L20" i="1122"/>
  <c r="D20" i="1122"/>
  <c r="R19" i="1122"/>
  <c r="L19" i="1122"/>
  <c r="D19" i="1122" s="1"/>
  <c r="R18" i="1122"/>
  <c r="D18" i="1122"/>
  <c r="R17" i="1122"/>
  <c r="D17" i="1122"/>
  <c r="R16" i="1122"/>
  <c r="L16" i="1122"/>
  <c r="D16" i="1122" s="1"/>
  <c r="S15" i="1122"/>
  <c r="R15" i="1122"/>
  <c r="D15" i="1122"/>
  <c r="S14" i="1122"/>
  <c r="R14" i="1122"/>
  <c r="D14" i="1122"/>
  <c r="R13" i="1122"/>
  <c r="D13" i="1122"/>
  <c r="R12" i="1122"/>
  <c r="R11" i="1122"/>
  <c r="L11" i="1122"/>
  <c r="D11" i="1122" s="1"/>
  <c r="L8" i="1122"/>
  <c r="D8" i="1122"/>
  <c r="L7" i="1122"/>
  <c r="D7" i="1122" s="1"/>
  <c r="R6" i="1122"/>
  <c r="L6" i="1122"/>
  <c r="D6" i="1122" s="1"/>
  <c r="R5" i="1122"/>
  <c r="R4" i="1122"/>
  <c r="R52" i="1121"/>
  <c r="R51" i="1121"/>
  <c r="D50" i="1121"/>
  <c r="R49" i="1121"/>
  <c r="D49" i="1121"/>
  <c r="R48" i="1121"/>
  <c r="D48" i="1121"/>
  <c r="D46" i="1121"/>
  <c r="D45" i="1121"/>
  <c r="D44" i="1121"/>
  <c r="R42" i="1121"/>
  <c r="D42" i="1121"/>
  <c r="R41" i="1121"/>
  <c r="L7" i="1121" s="1"/>
  <c r="D7" i="1121" s="1"/>
  <c r="D41" i="1121"/>
  <c r="R40" i="1121"/>
  <c r="D40" i="1121"/>
  <c r="R39" i="1121"/>
  <c r="H39" i="1121"/>
  <c r="D39" i="1121"/>
  <c r="R38" i="1121"/>
  <c r="H38" i="1121"/>
  <c r="D38" i="1121"/>
  <c r="R37" i="1121"/>
  <c r="H37" i="1121"/>
  <c r="D37" i="1121"/>
  <c r="R36" i="1121"/>
  <c r="H36" i="1121"/>
  <c r="D36" i="1121"/>
  <c r="R35" i="1121"/>
  <c r="H35" i="1121"/>
  <c r="D35" i="1121"/>
  <c r="R34" i="1121"/>
  <c r="L12" i="1121" s="1"/>
  <c r="D12" i="1121" s="1"/>
  <c r="H34" i="1121"/>
  <c r="D34" i="1121"/>
  <c r="R33" i="1121"/>
  <c r="L23" i="1121" s="1"/>
  <c r="D23" i="1121" s="1"/>
  <c r="R32" i="1121"/>
  <c r="L11" i="1121" s="1"/>
  <c r="D11" i="1121" s="1"/>
  <c r="R31" i="1121"/>
  <c r="R30" i="1121"/>
  <c r="R29" i="1121"/>
  <c r="R28" i="1121"/>
  <c r="D28" i="1121"/>
  <c r="R27" i="1121"/>
  <c r="D27" i="1121"/>
  <c r="R26" i="1121"/>
  <c r="L26" i="1121"/>
  <c r="D26" i="1121"/>
  <c r="R25" i="1121"/>
  <c r="L25" i="1121"/>
  <c r="D25" i="1121"/>
  <c r="R24" i="1121"/>
  <c r="L24" i="1121"/>
  <c r="D24" i="1121"/>
  <c r="R23" i="1121"/>
  <c r="R22" i="1121"/>
  <c r="L22" i="1121"/>
  <c r="D22" i="1121" s="1"/>
  <c r="R21" i="1121"/>
  <c r="L17" i="1121" s="1"/>
  <c r="D17" i="1121" s="1"/>
  <c r="D21" i="1121"/>
  <c r="R20" i="1121"/>
  <c r="L20" i="1121"/>
  <c r="D20" i="1121" s="1"/>
  <c r="R19" i="1121"/>
  <c r="L19" i="1121"/>
  <c r="D19" i="1121" s="1"/>
  <c r="R18" i="1121"/>
  <c r="D18" i="1121"/>
  <c r="R17" i="1121"/>
  <c r="R16" i="1121"/>
  <c r="L16" i="1121"/>
  <c r="D16" i="1121" s="1"/>
  <c r="R15" i="1121"/>
  <c r="D15" i="1121"/>
  <c r="R14" i="1121"/>
  <c r="D14" i="1121"/>
  <c r="R13" i="1121"/>
  <c r="D13" i="1121"/>
  <c r="R12" i="1121"/>
  <c r="R11" i="1121"/>
  <c r="L10" i="1121"/>
  <c r="D10" i="1121"/>
  <c r="L9" i="1121"/>
  <c r="D9" i="1121"/>
  <c r="L8" i="1121"/>
  <c r="D8" i="1121" s="1"/>
  <c r="R6" i="1121"/>
  <c r="L6" i="1121"/>
  <c r="D6" i="1121"/>
  <c r="R5" i="1121"/>
  <c r="R4" i="1121"/>
  <c r="R52" i="1120"/>
  <c r="R51" i="1120"/>
  <c r="D50" i="1120"/>
  <c r="R49" i="1120"/>
  <c r="D49" i="1120"/>
  <c r="R48" i="1120"/>
  <c r="D48" i="1120"/>
  <c r="D46" i="1120"/>
  <c r="D45" i="1120"/>
  <c r="P44" i="1120"/>
  <c r="R44" i="1120" s="1"/>
  <c r="D44" i="1120"/>
  <c r="R42" i="1120"/>
  <c r="D42" i="1120"/>
  <c r="R41" i="1120"/>
  <c r="D41" i="1120"/>
  <c r="R40" i="1120"/>
  <c r="L8" i="1120" s="1"/>
  <c r="D8" i="1120" s="1"/>
  <c r="D40" i="1120"/>
  <c r="R39" i="1120"/>
  <c r="H39" i="1120"/>
  <c r="D39" i="1120"/>
  <c r="R38" i="1120"/>
  <c r="H38" i="1120"/>
  <c r="D38" i="1120"/>
  <c r="R37" i="1120"/>
  <c r="H37" i="1120"/>
  <c r="D37" i="1120"/>
  <c r="R36" i="1120"/>
  <c r="H36" i="1120"/>
  <c r="D36" i="1120"/>
  <c r="R35" i="1120"/>
  <c r="H35" i="1120"/>
  <c r="D35" i="1120"/>
  <c r="R34" i="1120"/>
  <c r="L12" i="1120" s="1"/>
  <c r="D12" i="1120" s="1"/>
  <c r="H34" i="1120"/>
  <c r="D34" i="1120"/>
  <c r="R33" i="1120"/>
  <c r="R32" i="1120"/>
  <c r="R31" i="1120"/>
  <c r="R30" i="1120"/>
  <c r="R29" i="1120"/>
  <c r="R28" i="1120"/>
  <c r="D28" i="1120"/>
  <c r="R27" i="1120"/>
  <c r="L27" i="1120"/>
  <c r="D27" i="1120"/>
  <c r="R26" i="1120"/>
  <c r="L26" i="1120"/>
  <c r="D26" i="1120" s="1"/>
  <c r="R25" i="1120"/>
  <c r="D25" i="1120"/>
  <c r="R24" i="1120"/>
  <c r="L24" i="1120"/>
  <c r="D24" i="1120" s="1"/>
  <c r="R23" i="1120"/>
  <c r="L23" i="1120"/>
  <c r="D23" i="1120"/>
  <c r="R22" i="1120"/>
  <c r="D22" i="1120"/>
  <c r="R21" i="1120"/>
  <c r="D21" i="1120"/>
  <c r="R20" i="1120"/>
  <c r="L20" i="1120"/>
  <c r="D20" i="1120"/>
  <c r="R19" i="1120"/>
  <c r="D19" i="1120"/>
  <c r="R18" i="1120"/>
  <c r="D18" i="1120"/>
  <c r="R17" i="1120"/>
  <c r="L17" i="1120"/>
  <c r="D17" i="1120"/>
  <c r="R16" i="1120"/>
  <c r="L16" i="1120"/>
  <c r="D16" i="1120" s="1"/>
  <c r="R15" i="1120"/>
  <c r="D15" i="1120"/>
  <c r="R14" i="1120"/>
  <c r="D14" i="1120"/>
  <c r="R13" i="1120"/>
  <c r="D13" i="1120"/>
  <c r="R12" i="1120"/>
  <c r="R11" i="1120"/>
  <c r="L11" i="1120"/>
  <c r="D11" i="1120"/>
  <c r="L10" i="1120"/>
  <c r="D10" i="1120"/>
  <c r="L9" i="1120"/>
  <c r="D9" i="1120" s="1"/>
  <c r="L7" i="1120"/>
  <c r="D7" i="1120" s="1"/>
  <c r="R6" i="1120"/>
  <c r="L6" i="1120"/>
  <c r="D6" i="1120" s="1"/>
  <c r="R5" i="1120"/>
  <c r="R4" i="1120"/>
  <c r="R52" i="1119"/>
  <c r="R51" i="1119"/>
  <c r="D50" i="1119"/>
  <c r="R49" i="1119"/>
  <c r="G49" i="1119"/>
  <c r="D49" i="1119"/>
  <c r="R48" i="1119"/>
  <c r="D48" i="1119"/>
  <c r="D46" i="1119"/>
  <c r="D45" i="1119"/>
  <c r="D44" i="1119"/>
  <c r="R42" i="1119"/>
  <c r="L6" i="1119" s="1"/>
  <c r="D6" i="1119" s="1"/>
  <c r="D42" i="1119"/>
  <c r="R41" i="1119"/>
  <c r="L7" i="1119" s="1"/>
  <c r="D7" i="1119" s="1"/>
  <c r="D41" i="1119"/>
  <c r="R40" i="1119"/>
  <c r="D40" i="1119"/>
  <c r="R39" i="1119"/>
  <c r="D39" i="1119"/>
  <c r="R38" i="1119"/>
  <c r="L9" i="1119" s="1"/>
  <c r="D9" i="1119" s="1"/>
  <c r="D38" i="1119"/>
  <c r="R37" i="1119"/>
  <c r="D37" i="1119"/>
  <c r="R36" i="1119"/>
  <c r="D36" i="1119"/>
  <c r="R35" i="1119"/>
  <c r="L19" i="1119" s="1"/>
  <c r="D19" i="1119" s="1"/>
  <c r="D35" i="1119"/>
  <c r="D54" i="1119" s="1"/>
  <c r="H14" i="1119" s="1"/>
  <c r="R34" i="1119"/>
  <c r="D34" i="1119"/>
  <c r="R33" i="1119"/>
  <c r="R32" i="1119"/>
  <c r="L11" i="1119" s="1"/>
  <c r="D11" i="1119" s="1"/>
  <c r="R31" i="1119"/>
  <c r="R30" i="1119"/>
  <c r="R29" i="1119"/>
  <c r="R28" i="1119"/>
  <c r="D28" i="1119"/>
  <c r="R27" i="1119"/>
  <c r="D27" i="1119"/>
  <c r="R26" i="1119"/>
  <c r="L26" i="1119"/>
  <c r="D26" i="1119"/>
  <c r="R25" i="1119"/>
  <c r="L25" i="1119"/>
  <c r="D25" i="1119"/>
  <c r="R24" i="1119"/>
  <c r="D24" i="1119"/>
  <c r="R23" i="1119"/>
  <c r="L23" i="1119"/>
  <c r="D23" i="1119"/>
  <c r="R22" i="1119"/>
  <c r="L22" i="1119"/>
  <c r="D22" i="1119" s="1"/>
  <c r="R21" i="1119"/>
  <c r="D21" i="1119"/>
  <c r="R20" i="1119"/>
  <c r="L20" i="1119"/>
  <c r="D20" i="1119"/>
  <c r="R19" i="1119"/>
  <c r="R18" i="1119"/>
  <c r="D18" i="1119"/>
  <c r="R17" i="1119"/>
  <c r="D17" i="1119"/>
  <c r="R16" i="1119"/>
  <c r="L16" i="1119"/>
  <c r="D16" i="1119" s="1"/>
  <c r="S15" i="1119"/>
  <c r="R15" i="1119"/>
  <c r="D15" i="1119"/>
  <c r="S14" i="1119"/>
  <c r="R14" i="1119"/>
  <c r="D14" i="1119"/>
  <c r="R13" i="1119"/>
  <c r="D13" i="1119"/>
  <c r="R12" i="1119"/>
  <c r="L12" i="1119"/>
  <c r="D12" i="1119"/>
  <c r="R11" i="1119"/>
  <c r="L10" i="1119"/>
  <c r="D10" i="1119" s="1"/>
  <c r="L8" i="1119"/>
  <c r="D8" i="1119" s="1"/>
  <c r="R6" i="1119"/>
  <c r="R5" i="1119"/>
  <c r="R4" i="1119"/>
  <c r="R52" i="1118"/>
  <c r="R51" i="1118"/>
  <c r="D50" i="1118"/>
  <c r="R49" i="1118"/>
  <c r="D49" i="1118"/>
  <c r="R48" i="1118"/>
  <c r="D48" i="1118"/>
  <c r="D46" i="1118"/>
  <c r="D45" i="1118"/>
  <c r="D44" i="1118"/>
  <c r="R42" i="1118"/>
  <c r="L6" i="1118" s="1"/>
  <c r="D6" i="1118" s="1"/>
  <c r="D42" i="1118"/>
  <c r="R41" i="1118"/>
  <c r="L7" i="1118" s="1"/>
  <c r="D7" i="1118" s="1"/>
  <c r="D41" i="1118"/>
  <c r="R40" i="1118"/>
  <c r="D40" i="1118"/>
  <c r="R39" i="1118"/>
  <c r="H39" i="1118"/>
  <c r="D39" i="1118"/>
  <c r="R38" i="1118"/>
  <c r="H38" i="1118"/>
  <c r="D38" i="1118"/>
  <c r="R37" i="1118"/>
  <c r="H37" i="1118"/>
  <c r="D37" i="1118"/>
  <c r="R36" i="1118"/>
  <c r="L10" i="1118" s="1"/>
  <c r="D10" i="1118" s="1"/>
  <c r="H36" i="1118"/>
  <c r="D36" i="1118"/>
  <c r="R35" i="1118"/>
  <c r="L19" i="1118" s="1"/>
  <c r="D19" i="1118" s="1"/>
  <c r="H35" i="1118"/>
  <c r="D35" i="1118"/>
  <c r="R34" i="1118"/>
  <c r="L12" i="1118" s="1"/>
  <c r="D12" i="1118" s="1"/>
  <c r="H34" i="1118"/>
  <c r="D34" i="1118"/>
  <c r="R33" i="1118"/>
  <c r="L23" i="1118" s="1"/>
  <c r="D23" i="1118" s="1"/>
  <c r="R32" i="1118"/>
  <c r="R31" i="1118"/>
  <c r="R30" i="1118"/>
  <c r="R29" i="1118"/>
  <c r="R28" i="1118"/>
  <c r="L16" i="1118" s="1"/>
  <c r="D16" i="1118" s="1"/>
  <c r="D28" i="1118"/>
  <c r="R27" i="1118"/>
  <c r="D27" i="1118"/>
  <c r="R26" i="1118"/>
  <c r="L26" i="1118"/>
  <c r="D26" i="1118"/>
  <c r="R25" i="1118"/>
  <c r="L25" i="1118"/>
  <c r="D25" i="1118"/>
  <c r="R24" i="1118"/>
  <c r="D24" i="1118"/>
  <c r="R23" i="1118"/>
  <c r="R22" i="1118"/>
  <c r="L22" i="1118"/>
  <c r="D22" i="1118"/>
  <c r="R21" i="1118"/>
  <c r="D21" i="1118"/>
  <c r="R20" i="1118"/>
  <c r="L20" i="1118"/>
  <c r="D20" i="1118"/>
  <c r="R19" i="1118"/>
  <c r="R18" i="1118"/>
  <c r="D18" i="1118"/>
  <c r="R17" i="1118"/>
  <c r="D17" i="1118"/>
  <c r="R16" i="1118"/>
  <c r="S15" i="1118"/>
  <c r="R15" i="1118"/>
  <c r="D15" i="1118"/>
  <c r="S14" i="1118"/>
  <c r="R14" i="1118"/>
  <c r="D14" i="1118"/>
  <c r="R13" i="1118"/>
  <c r="D13" i="1118"/>
  <c r="R12" i="1118"/>
  <c r="R11" i="1118"/>
  <c r="L11" i="1118"/>
  <c r="D11" i="1118"/>
  <c r="L9" i="1118"/>
  <c r="D9" i="1118"/>
  <c r="L8" i="1118"/>
  <c r="D8" i="1118"/>
  <c r="R6" i="1118"/>
  <c r="R5" i="1118"/>
  <c r="R4" i="1118"/>
  <c r="R58" i="1117"/>
  <c r="R57" i="1117"/>
  <c r="D56" i="1117"/>
  <c r="R55" i="1117"/>
  <c r="D55" i="1117"/>
  <c r="R54" i="1117"/>
  <c r="D54" i="1117"/>
  <c r="D52" i="1117"/>
  <c r="D51" i="1117"/>
  <c r="D50" i="1117"/>
  <c r="R48" i="1117"/>
  <c r="D48" i="1117"/>
  <c r="R47" i="1117"/>
  <c r="L7" i="1117" s="1"/>
  <c r="D7" i="1117" s="1"/>
  <c r="D47" i="1117"/>
  <c r="R46" i="1117"/>
  <c r="L8" i="1117" s="1"/>
  <c r="D8" i="1117" s="1"/>
  <c r="D46" i="1117"/>
  <c r="R45" i="1117"/>
  <c r="L20" i="1117" s="1"/>
  <c r="D20" i="1117" s="1"/>
  <c r="H45" i="1117"/>
  <c r="D45" i="1117"/>
  <c r="R44" i="1117"/>
  <c r="H44" i="1117"/>
  <c r="D44" i="1117"/>
  <c r="R43" i="1117"/>
  <c r="H43" i="1117"/>
  <c r="D43" i="1117"/>
  <c r="R42" i="1117"/>
  <c r="H42" i="1117"/>
  <c r="D42" i="1117"/>
  <c r="R41" i="1117"/>
  <c r="L19" i="1117" s="1"/>
  <c r="D19" i="1117" s="1"/>
  <c r="H41" i="1117"/>
  <c r="D41" i="1117"/>
  <c r="R40" i="1117"/>
  <c r="L12" i="1117" s="1"/>
  <c r="D12" i="1117" s="1"/>
  <c r="H40" i="1117"/>
  <c r="D40" i="1117"/>
  <c r="R39" i="1117"/>
  <c r="R38" i="1117"/>
  <c r="R37" i="1117"/>
  <c r="R36" i="1117"/>
  <c r="R35" i="1117"/>
  <c r="R34" i="1117"/>
  <c r="L16" i="1117" s="1"/>
  <c r="D16" i="1117" s="1"/>
  <c r="D34" i="1117"/>
  <c r="R33" i="1117"/>
  <c r="D33" i="1117"/>
  <c r="R32" i="1117"/>
  <c r="L32" i="1117"/>
  <c r="D32" i="1117"/>
  <c r="R26" i="1117"/>
  <c r="L26" i="1117"/>
  <c r="D26" i="1117" s="1"/>
  <c r="R24" i="1117"/>
  <c r="L24" i="1117"/>
  <c r="D24" i="1117" s="1"/>
  <c r="R23" i="1117"/>
  <c r="L23" i="1117"/>
  <c r="D23" i="1117"/>
  <c r="R22" i="1117"/>
  <c r="L22" i="1117"/>
  <c r="D22" i="1117" s="1"/>
  <c r="R21" i="1117"/>
  <c r="D21" i="1117"/>
  <c r="R20" i="1117"/>
  <c r="R19" i="1117"/>
  <c r="R18" i="1117"/>
  <c r="D18" i="1117"/>
  <c r="R17" i="1117"/>
  <c r="L17" i="1117"/>
  <c r="D17" i="1117"/>
  <c r="R16" i="1117"/>
  <c r="R15" i="1117"/>
  <c r="D15" i="1117"/>
  <c r="R14" i="1117"/>
  <c r="D14" i="1117"/>
  <c r="R13" i="1117"/>
  <c r="D13" i="1117"/>
  <c r="R12" i="1117"/>
  <c r="R11" i="1117"/>
  <c r="L11" i="1117"/>
  <c r="D11" i="1117"/>
  <c r="L10" i="1117"/>
  <c r="D10" i="1117" s="1"/>
  <c r="L9" i="1117"/>
  <c r="D9" i="1117" s="1"/>
  <c r="R6" i="1117"/>
  <c r="L6" i="1117"/>
  <c r="D6" i="1117"/>
  <c r="R5" i="1117"/>
  <c r="R4" i="1117"/>
  <c r="R52" i="1116"/>
  <c r="R51" i="1116"/>
  <c r="D50" i="1116"/>
  <c r="R49" i="1116"/>
  <c r="D49" i="1116"/>
  <c r="R48" i="1116"/>
  <c r="D48" i="1116"/>
  <c r="D46" i="1116"/>
  <c r="D45" i="1116"/>
  <c r="P44" i="1116"/>
  <c r="R44" i="1116" s="1"/>
  <c r="D44" i="1116"/>
  <c r="R42" i="1116"/>
  <c r="L6" i="1116" s="1"/>
  <c r="D6" i="1116" s="1"/>
  <c r="D42" i="1116"/>
  <c r="R41" i="1116"/>
  <c r="L7" i="1116" s="1"/>
  <c r="D7" i="1116" s="1"/>
  <c r="D41" i="1116"/>
  <c r="R40" i="1116"/>
  <c r="L8" i="1116" s="1"/>
  <c r="D8" i="1116" s="1"/>
  <c r="D40" i="1116"/>
  <c r="R39" i="1116"/>
  <c r="H39" i="1116"/>
  <c r="D39" i="1116"/>
  <c r="R38" i="1116"/>
  <c r="H38" i="1116"/>
  <c r="D38" i="1116"/>
  <c r="R37" i="1116"/>
  <c r="H37" i="1116"/>
  <c r="D37" i="1116"/>
  <c r="R36" i="1116"/>
  <c r="H36" i="1116"/>
  <c r="D36" i="1116"/>
  <c r="R35" i="1116"/>
  <c r="H35" i="1116"/>
  <c r="D35" i="1116"/>
  <c r="R34" i="1116"/>
  <c r="H34" i="1116"/>
  <c r="D34" i="1116"/>
  <c r="R33" i="1116"/>
  <c r="R32" i="1116"/>
  <c r="R31" i="1116"/>
  <c r="R30" i="1116"/>
  <c r="R29" i="1116"/>
  <c r="R28" i="1116"/>
  <c r="D28" i="1116"/>
  <c r="R27" i="1116"/>
  <c r="L27" i="1116"/>
  <c r="D27" i="1116"/>
  <c r="R26" i="1116"/>
  <c r="L26" i="1116"/>
  <c r="D26" i="1116"/>
  <c r="R25" i="1116"/>
  <c r="D25" i="1116"/>
  <c r="R24" i="1116"/>
  <c r="L24" i="1116"/>
  <c r="D24" i="1116"/>
  <c r="R23" i="1116"/>
  <c r="L23" i="1116"/>
  <c r="D23" i="1116"/>
  <c r="R22" i="1116"/>
  <c r="D22" i="1116"/>
  <c r="R21" i="1116"/>
  <c r="D21" i="1116"/>
  <c r="R20" i="1116"/>
  <c r="L20" i="1116"/>
  <c r="D20" i="1116" s="1"/>
  <c r="R19" i="1116"/>
  <c r="D19" i="1116"/>
  <c r="R18" i="1116"/>
  <c r="D18" i="1116"/>
  <c r="R17" i="1116"/>
  <c r="L17" i="1116"/>
  <c r="D17" i="1116" s="1"/>
  <c r="R16" i="1116"/>
  <c r="L16" i="1116"/>
  <c r="D16" i="1116" s="1"/>
  <c r="R15" i="1116"/>
  <c r="D15" i="1116"/>
  <c r="R14" i="1116"/>
  <c r="D14" i="1116"/>
  <c r="R13" i="1116"/>
  <c r="D13" i="1116"/>
  <c r="R12" i="1116"/>
  <c r="L12" i="1116"/>
  <c r="D12" i="1116"/>
  <c r="R11" i="1116"/>
  <c r="L11" i="1116"/>
  <c r="D11" i="1116"/>
  <c r="L10" i="1116"/>
  <c r="D10" i="1116"/>
  <c r="L9" i="1116"/>
  <c r="D9" i="1116"/>
  <c r="R6" i="1116"/>
  <c r="R5" i="1116"/>
  <c r="R4" i="1116"/>
  <c r="R52" i="1115"/>
  <c r="R51" i="1115"/>
  <c r="D50" i="1115"/>
  <c r="R49" i="1115"/>
  <c r="G49" i="1115"/>
  <c r="D49" i="1115"/>
  <c r="R48" i="1115"/>
  <c r="D48" i="1115"/>
  <c r="D46" i="1115"/>
  <c r="D45" i="1115"/>
  <c r="D44" i="1115"/>
  <c r="R42" i="1115"/>
  <c r="L6" i="1115" s="1"/>
  <c r="D6" i="1115" s="1"/>
  <c r="D42" i="1115"/>
  <c r="R41" i="1115"/>
  <c r="L7" i="1115" s="1"/>
  <c r="D7" i="1115" s="1"/>
  <c r="D41" i="1115"/>
  <c r="R40" i="1115"/>
  <c r="D40" i="1115"/>
  <c r="R39" i="1115"/>
  <c r="D39" i="1115"/>
  <c r="D54" i="1115" s="1"/>
  <c r="H14" i="1115" s="1"/>
  <c r="R38" i="1115"/>
  <c r="D38" i="1115"/>
  <c r="R37" i="1115"/>
  <c r="D37" i="1115"/>
  <c r="R36" i="1115"/>
  <c r="D36" i="1115"/>
  <c r="R35" i="1115"/>
  <c r="D35" i="1115"/>
  <c r="R34" i="1115"/>
  <c r="D34" i="1115"/>
  <c r="R33" i="1115"/>
  <c r="R32" i="1115"/>
  <c r="L11" i="1115" s="1"/>
  <c r="D11" i="1115" s="1"/>
  <c r="R31" i="1115"/>
  <c r="R30" i="1115"/>
  <c r="R29" i="1115"/>
  <c r="R28" i="1115"/>
  <c r="L16" i="1115" s="1"/>
  <c r="D16" i="1115" s="1"/>
  <c r="D28" i="1115"/>
  <c r="R27" i="1115"/>
  <c r="D27" i="1115"/>
  <c r="R26" i="1115"/>
  <c r="L26" i="1115"/>
  <c r="D26" i="1115"/>
  <c r="R25" i="1115"/>
  <c r="L25" i="1115"/>
  <c r="D25" i="1115"/>
  <c r="R24" i="1115"/>
  <c r="D24" i="1115"/>
  <c r="R23" i="1115"/>
  <c r="L23" i="1115"/>
  <c r="D23" i="1115"/>
  <c r="R22" i="1115"/>
  <c r="L22" i="1115"/>
  <c r="D22" i="1115" s="1"/>
  <c r="R21" i="1115"/>
  <c r="D21" i="1115"/>
  <c r="R20" i="1115"/>
  <c r="L20" i="1115"/>
  <c r="D20" i="1115"/>
  <c r="R19" i="1115"/>
  <c r="L19" i="1115"/>
  <c r="D19" i="1115"/>
  <c r="R18" i="1115"/>
  <c r="D18" i="1115"/>
  <c r="R17" i="1115"/>
  <c r="D17" i="1115"/>
  <c r="R16" i="1115"/>
  <c r="S15" i="1115"/>
  <c r="R15" i="1115"/>
  <c r="D15" i="1115"/>
  <c r="S14" i="1115"/>
  <c r="R14" i="1115"/>
  <c r="D14" i="1115"/>
  <c r="R13" i="1115"/>
  <c r="D13" i="1115"/>
  <c r="R12" i="1115"/>
  <c r="L12" i="1115"/>
  <c r="D12" i="1115"/>
  <c r="R11" i="1115"/>
  <c r="L10" i="1115"/>
  <c r="D10" i="1115" s="1"/>
  <c r="L9" i="1115"/>
  <c r="D9" i="1115" s="1"/>
  <c r="L8" i="1115"/>
  <c r="D8" i="1115"/>
  <c r="R6" i="1115"/>
  <c r="R5" i="1115"/>
  <c r="R4" i="1115"/>
  <c r="R52" i="1114"/>
  <c r="R51" i="1114"/>
  <c r="D50" i="1114"/>
  <c r="R49" i="1114"/>
  <c r="D49" i="1114"/>
  <c r="R48" i="1114"/>
  <c r="D48" i="1114"/>
  <c r="D46" i="1114"/>
  <c r="D45" i="1114"/>
  <c r="D44" i="1114"/>
  <c r="R42" i="1114"/>
  <c r="L6" i="1114" s="1"/>
  <c r="D6" i="1114" s="1"/>
  <c r="D42" i="1114"/>
  <c r="R41" i="1114"/>
  <c r="D41" i="1114"/>
  <c r="R40" i="1114"/>
  <c r="D40" i="1114"/>
  <c r="R39" i="1114"/>
  <c r="H39" i="1114"/>
  <c r="D39" i="1114"/>
  <c r="R38" i="1114"/>
  <c r="L9" i="1114" s="1"/>
  <c r="D9" i="1114" s="1"/>
  <c r="H38" i="1114"/>
  <c r="D38" i="1114"/>
  <c r="R37" i="1114"/>
  <c r="H37" i="1114"/>
  <c r="D37" i="1114"/>
  <c r="R36" i="1114"/>
  <c r="L10" i="1114" s="1"/>
  <c r="D10" i="1114" s="1"/>
  <c r="H36" i="1114"/>
  <c r="D36" i="1114"/>
  <c r="R35" i="1114"/>
  <c r="H35" i="1114"/>
  <c r="D35" i="1114"/>
  <c r="R34" i="1114"/>
  <c r="L12" i="1114" s="1"/>
  <c r="D12" i="1114" s="1"/>
  <c r="H34" i="1114"/>
  <c r="D34" i="1114"/>
  <c r="R33" i="1114"/>
  <c r="L23" i="1114" s="1"/>
  <c r="D23" i="1114" s="1"/>
  <c r="R32" i="1114"/>
  <c r="L11" i="1114" s="1"/>
  <c r="D11" i="1114" s="1"/>
  <c r="R31" i="1114"/>
  <c r="R30" i="1114"/>
  <c r="R29" i="1114"/>
  <c r="R28" i="1114"/>
  <c r="L16" i="1114" s="1"/>
  <c r="D16" i="1114" s="1"/>
  <c r="D28" i="1114"/>
  <c r="R27" i="1114"/>
  <c r="D27" i="1114"/>
  <c r="R26" i="1114"/>
  <c r="L26" i="1114"/>
  <c r="D26" i="1114"/>
  <c r="R25" i="1114"/>
  <c r="L25" i="1114"/>
  <c r="D25" i="1114"/>
  <c r="R24" i="1114"/>
  <c r="D24" i="1114"/>
  <c r="R23" i="1114"/>
  <c r="R22" i="1114"/>
  <c r="L22" i="1114"/>
  <c r="D22" i="1114"/>
  <c r="R21" i="1114"/>
  <c r="D21" i="1114"/>
  <c r="R20" i="1114"/>
  <c r="L20" i="1114"/>
  <c r="D20" i="1114"/>
  <c r="R19" i="1114"/>
  <c r="L19" i="1114"/>
  <c r="D19" i="1114"/>
  <c r="R18" i="1114"/>
  <c r="D18" i="1114"/>
  <c r="R17" i="1114"/>
  <c r="D17" i="1114"/>
  <c r="R16" i="1114"/>
  <c r="S15" i="1114"/>
  <c r="R15" i="1114"/>
  <c r="D15" i="1114"/>
  <c r="S14" i="1114"/>
  <c r="R14" i="1114"/>
  <c r="D14" i="1114"/>
  <c r="R13" i="1114"/>
  <c r="D13" i="1114"/>
  <c r="R12" i="1114"/>
  <c r="R11" i="1114"/>
  <c r="L8" i="1114"/>
  <c r="D8" i="1114" s="1"/>
  <c r="L7" i="1114"/>
  <c r="D7" i="1114"/>
  <c r="R6" i="1114"/>
  <c r="R5" i="1114"/>
  <c r="R4" i="1114"/>
  <c r="R52" i="1113"/>
  <c r="R51" i="1113"/>
  <c r="D50" i="1113"/>
  <c r="R49" i="1113"/>
  <c r="D49" i="1113"/>
  <c r="R48" i="1113"/>
  <c r="D48" i="1113"/>
  <c r="D46" i="1113"/>
  <c r="D45" i="1113"/>
  <c r="D44" i="1113"/>
  <c r="R42" i="1113"/>
  <c r="D42" i="1113"/>
  <c r="R41" i="1113"/>
  <c r="D41" i="1113"/>
  <c r="R40" i="1113"/>
  <c r="D40" i="1113"/>
  <c r="R39" i="1113"/>
  <c r="L20" i="1113" s="1"/>
  <c r="D20" i="1113" s="1"/>
  <c r="H39" i="1113"/>
  <c r="D39" i="1113"/>
  <c r="R38" i="1113"/>
  <c r="H38" i="1113"/>
  <c r="D38" i="1113"/>
  <c r="R37" i="1113"/>
  <c r="H37" i="1113"/>
  <c r="D37" i="1113"/>
  <c r="R36" i="1113"/>
  <c r="L10" i="1113" s="1"/>
  <c r="D10" i="1113" s="1"/>
  <c r="H36" i="1113"/>
  <c r="D36" i="1113"/>
  <c r="R35" i="1113"/>
  <c r="L19" i="1113" s="1"/>
  <c r="D19" i="1113" s="1"/>
  <c r="H35" i="1113"/>
  <c r="D35" i="1113"/>
  <c r="R34" i="1113"/>
  <c r="L12" i="1113" s="1"/>
  <c r="D12" i="1113" s="1"/>
  <c r="H34" i="1113"/>
  <c r="D34" i="1113"/>
  <c r="R33" i="1113"/>
  <c r="R32" i="1113"/>
  <c r="R31" i="1113"/>
  <c r="R30" i="1113"/>
  <c r="R29" i="1113"/>
  <c r="R28" i="1113"/>
  <c r="L16" i="1113" s="1"/>
  <c r="D16" i="1113" s="1"/>
  <c r="D28" i="1113"/>
  <c r="R27" i="1113"/>
  <c r="D27" i="1113"/>
  <c r="R26" i="1113"/>
  <c r="L26" i="1113"/>
  <c r="D26" i="1113"/>
  <c r="R25" i="1113"/>
  <c r="L25" i="1113"/>
  <c r="D25" i="1113" s="1"/>
  <c r="R24" i="1113"/>
  <c r="L24" i="1113"/>
  <c r="D24" i="1113"/>
  <c r="R23" i="1113"/>
  <c r="L23" i="1113"/>
  <c r="D23" i="1113" s="1"/>
  <c r="R22" i="1113"/>
  <c r="L22" i="1113"/>
  <c r="D22" i="1113"/>
  <c r="R21" i="1113"/>
  <c r="D21" i="1113"/>
  <c r="R20" i="1113"/>
  <c r="R19" i="1113"/>
  <c r="R18" i="1113"/>
  <c r="D18" i="1113"/>
  <c r="R17" i="1113"/>
  <c r="L17" i="1113"/>
  <c r="D17" i="1113" s="1"/>
  <c r="R16" i="1113"/>
  <c r="R15" i="1113"/>
  <c r="D15" i="1113"/>
  <c r="R14" i="1113"/>
  <c r="D14" i="1113"/>
  <c r="R13" i="1113"/>
  <c r="D13" i="1113"/>
  <c r="R12" i="1113"/>
  <c r="R11" i="1113"/>
  <c r="L11" i="1113"/>
  <c r="D11" i="1113" s="1"/>
  <c r="L9" i="1113"/>
  <c r="D9" i="1113" s="1"/>
  <c r="L8" i="1113"/>
  <c r="D8" i="1113"/>
  <c r="L7" i="1113"/>
  <c r="D7" i="1113" s="1"/>
  <c r="R6" i="1113"/>
  <c r="L6" i="1113"/>
  <c r="D6" i="1113"/>
  <c r="R5" i="1113"/>
  <c r="R4" i="1113"/>
  <c r="R52" i="1112"/>
  <c r="R51" i="1112"/>
  <c r="D50" i="1112"/>
  <c r="R49" i="1112"/>
  <c r="D49" i="1112"/>
  <c r="R48" i="1112"/>
  <c r="D48" i="1112"/>
  <c r="D46" i="1112"/>
  <c r="D45" i="1112"/>
  <c r="P44" i="1112"/>
  <c r="R44" i="1112" s="1"/>
  <c r="D44" i="1112"/>
  <c r="R42" i="1112"/>
  <c r="L6" i="1112" s="1"/>
  <c r="D6" i="1112" s="1"/>
  <c r="D42" i="1112"/>
  <c r="R41" i="1112"/>
  <c r="L7" i="1112" s="1"/>
  <c r="D7" i="1112" s="1"/>
  <c r="D41" i="1112"/>
  <c r="R40" i="1112"/>
  <c r="D40" i="1112"/>
  <c r="R39" i="1112"/>
  <c r="L20" i="1112" s="1"/>
  <c r="D20" i="1112" s="1"/>
  <c r="H39" i="1112"/>
  <c r="D39" i="1112"/>
  <c r="R38" i="1112"/>
  <c r="H38" i="1112"/>
  <c r="D38" i="1112"/>
  <c r="R37" i="1112"/>
  <c r="H37" i="1112"/>
  <c r="D37" i="1112"/>
  <c r="R36" i="1112"/>
  <c r="H36" i="1112"/>
  <c r="D36" i="1112"/>
  <c r="R35" i="1112"/>
  <c r="H35" i="1112"/>
  <c r="D35" i="1112"/>
  <c r="R34" i="1112"/>
  <c r="H34" i="1112"/>
  <c r="D34" i="1112"/>
  <c r="R33" i="1112"/>
  <c r="R32" i="1112"/>
  <c r="R31" i="1112"/>
  <c r="R30" i="1112"/>
  <c r="R29" i="1112"/>
  <c r="R28" i="1112"/>
  <c r="L16" i="1112" s="1"/>
  <c r="D16" i="1112" s="1"/>
  <c r="D28" i="1112"/>
  <c r="R27" i="1112"/>
  <c r="L27" i="1112"/>
  <c r="D27" i="1112"/>
  <c r="R26" i="1112"/>
  <c r="L26" i="1112"/>
  <c r="D26" i="1112"/>
  <c r="R25" i="1112"/>
  <c r="D25" i="1112"/>
  <c r="R24" i="1112"/>
  <c r="L24" i="1112"/>
  <c r="D24" i="1112" s="1"/>
  <c r="R23" i="1112"/>
  <c r="L23" i="1112"/>
  <c r="D23" i="1112"/>
  <c r="R22" i="1112"/>
  <c r="D22" i="1112"/>
  <c r="R21" i="1112"/>
  <c r="D21" i="1112"/>
  <c r="R20" i="1112"/>
  <c r="R19" i="1112"/>
  <c r="D19" i="1112"/>
  <c r="R18" i="1112"/>
  <c r="D18" i="1112"/>
  <c r="R17" i="1112"/>
  <c r="L17" i="1112"/>
  <c r="D17" i="1112"/>
  <c r="R16" i="1112"/>
  <c r="R15" i="1112"/>
  <c r="D15" i="1112"/>
  <c r="R14" i="1112"/>
  <c r="D14" i="1112"/>
  <c r="R13" i="1112"/>
  <c r="D13" i="1112"/>
  <c r="R12" i="1112"/>
  <c r="L12" i="1112"/>
  <c r="D12" i="1112" s="1"/>
  <c r="R11" i="1112"/>
  <c r="L11" i="1112"/>
  <c r="D11" i="1112"/>
  <c r="L10" i="1112"/>
  <c r="D10" i="1112"/>
  <c r="L9" i="1112"/>
  <c r="D9" i="1112"/>
  <c r="L8" i="1112"/>
  <c r="D8" i="1112" s="1"/>
  <c r="R6" i="1112"/>
  <c r="R5" i="1112"/>
  <c r="R4" i="1112"/>
  <c r="R52" i="1111"/>
  <c r="R51" i="1111"/>
  <c r="D50" i="1111"/>
  <c r="R49" i="1111"/>
  <c r="G49" i="1111"/>
  <c r="D49" i="1111"/>
  <c r="R48" i="1111"/>
  <c r="D48" i="1111"/>
  <c r="D46" i="1111"/>
  <c r="D45" i="1111"/>
  <c r="D44" i="1111"/>
  <c r="R42" i="1111"/>
  <c r="D42" i="1111"/>
  <c r="R41" i="1111"/>
  <c r="L7" i="1111" s="1"/>
  <c r="D7" i="1111" s="1"/>
  <c r="D41" i="1111"/>
  <c r="R40" i="1111"/>
  <c r="L8" i="1111" s="1"/>
  <c r="D8" i="1111" s="1"/>
  <c r="D40" i="1111"/>
  <c r="R39" i="1111"/>
  <c r="D39" i="1111"/>
  <c r="R38" i="1111"/>
  <c r="L9" i="1111" s="1"/>
  <c r="D9" i="1111" s="1"/>
  <c r="D38" i="1111"/>
  <c r="R37" i="1111"/>
  <c r="D37" i="1111"/>
  <c r="R36" i="1111"/>
  <c r="D36" i="1111"/>
  <c r="R35" i="1111"/>
  <c r="L19" i="1111" s="1"/>
  <c r="D19" i="1111" s="1"/>
  <c r="D35" i="1111"/>
  <c r="D54" i="1111" s="1"/>
  <c r="H14" i="1111" s="1"/>
  <c r="R34" i="1111"/>
  <c r="L12" i="1111" s="1"/>
  <c r="D12" i="1111" s="1"/>
  <c r="D34" i="1111"/>
  <c r="R33" i="1111"/>
  <c r="L23" i="1111" s="1"/>
  <c r="D23" i="1111" s="1"/>
  <c r="R32" i="1111"/>
  <c r="L11" i="1111" s="1"/>
  <c r="D11" i="1111" s="1"/>
  <c r="R31" i="1111"/>
  <c r="R30" i="1111"/>
  <c r="R29" i="1111"/>
  <c r="R28" i="1111"/>
  <c r="D28" i="1111"/>
  <c r="R27" i="1111"/>
  <c r="D27" i="1111"/>
  <c r="R26" i="1111"/>
  <c r="L26" i="1111"/>
  <c r="D26" i="1111"/>
  <c r="R25" i="1111"/>
  <c r="L25" i="1111"/>
  <c r="D25" i="1111"/>
  <c r="R24" i="1111"/>
  <c r="D24" i="1111"/>
  <c r="R23" i="1111"/>
  <c r="R22" i="1111"/>
  <c r="L22" i="1111"/>
  <c r="D22" i="1111"/>
  <c r="R21" i="1111"/>
  <c r="D21" i="1111"/>
  <c r="R20" i="1111"/>
  <c r="L20" i="1111"/>
  <c r="D20" i="1111"/>
  <c r="R19" i="1111"/>
  <c r="R18" i="1111"/>
  <c r="D18" i="1111"/>
  <c r="R17" i="1111"/>
  <c r="D17" i="1111"/>
  <c r="R16" i="1111"/>
  <c r="L16" i="1111"/>
  <c r="D16" i="1111" s="1"/>
  <c r="S15" i="1111"/>
  <c r="R15" i="1111"/>
  <c r="D15" i="1111"/>
  <c r="S14" i="1111"/>
  <c r="R14" i="1111"/>
  <c r="D14" i="1111"/>
  <c r="R13" i="1111"/>
  <c r="D13" i="1111"/>
  <c r="R12" i="1111"/>
  <c r="R11" i="1111"/>
  <c r="L10" i="1111"/>
  <c r="D10" i="1111" s="1"/>
  <c r="R6" i="1111"/>
  <c r="L6" i="1111"/>
  <c r="D6" i="1111"/>
  <c r="D29" i="1111" s="1"/>
  <c r="H13" i="1111" s="1"/>
  <c r="H15" i="1111" s="1"/>
  <c r="H29" i="1111" s="1"/>
  <c r="R5" i="1111"/>
  <c r="R4" i="1111"/>
  <c r="R52" i="1110"/>
  <c r="R51" i="1110"/>
  <c r="D50" i="1110"/>
  <c r="R49" i="1110"/>
  <c r="D49" i="1110"/>
  <c r="R48" i="1110"/>
  <c r="D48" i="1110"/>
  <c r="D46" i="1110"/>
  <c r="D45" i="1110"/>
  <c r="D44" i="1110"/>
  <c r="R42" i="1110"/>
  <c r="D42" i="1110"/>
  <c r="R41" i="1110"/>
  <c r="L7" i="1110" s="1"/>
  <c r="D7" i="1110" s="1"/>
  <c r="D41" i="1110"/>
  <c r="R40" i="1110"/>
  <c r="D40" i="1110"/>
  <c r="R39" i="1110"/>
  <c r="H39" i="1110"/>
  <c r="D39" i="1110"/>
  <c r="R38" i="1110"/>
  <c r="H38" i="1110"/>
  <c r="D38" i="1110"/>
  <c r="R37" i="1110"/>
  <c r="H37" i="1110"/>
  <c r="D37" i="1110"/>
  <c r="R36" i="1110"/>
  <c r="H36" i="1110"/>
  <c r="D36" i="1110"/>
  <c r="R35" i="1110"/>
  <c r="L19" i="1110" s="1"/>
  <c r="D19" i="1110" s="1"/>
  <c r="H35" i="1110"/>
  <c r="D35" i="1110"/>
  <c r="R34" i="1110"/>
  <c r="H34" i="1110"/>
  <c r="D34" i="1110"/>
  <c r="R33" i="1110"/>
  <c r="L23" i="1110" s="1"/>
  <c r="D23" i="1110" s="1"/>
  <c r="R32" i="1110"/>
  <c r="L11" i="1110" s="1"/>
  <c r="D11" i="1110" s="1"/>
  <c r="R31" i="1110"/>
  <c r="R30" i="1110"/>
  <c r="R29" i="1110"/>
  <c r="R28" i="1110"/>
  <c r="D28" i="1110"/>
  <c r="R27" i="1110"/>
  <c r="D27" i="1110"/>
  <c r="R26" i="1110"/>
  <c r="L26" i="1110"/>
  <c r="D26" i="1110" s="1"/>
  <c r="R25" i="1110"/>
  <c r="L25" i="1110"/>
  <c r="D25" i="1110" s="1"/>
  <c r="R24" i="1110"/>
  <c r="D24" i="1110"/>
  <c r="R23" i="1110"/>
  <c r="R22" i="1110"/>
  <c r="L22" i="1110"/>
  <c r="D22" i="1110"/>
  <c r="R21" i="1110"/>
  <c r="D21" i="1110"/>
  <c r="R20" i="1110"/>
  <c r="L20" i="1110"/>
  <c r="D20" i="1110" s="1"/>
  <c r="R19" i="1110"/>
  <c r="R18" i="1110"/>
  <c r="D18" i="1110"/>
  <c r="R17" i="1110"/>
  <c r="D17" i="1110"/>
  <c r="R16" i="1110"/>
  <c r="L16" i="1110"/>
  <c r="D16" i="1110" s="1"/>
  <c r="S15" i="1110"/>
  <c r="R15" i="1110"/>
  <c r="D15" i="1110"/>
  <c r="S14" i="1110"/>
  <c r="R14" i="1110"/>
  <c r="D14" i="1110"/>
  <c r="R13" i="1110"/>
  <c r="D13" i="1110"/>
  <c r="R12" i="1110"/>
  <c r="L12" i="1110"/>
  <c r="D12" i="1110"/>
  <c r="R11" i="1110"/>
  <c r="L10" i="1110"/>
  <c r="D10" i="1110"/>
  <c r="L9" i="1110"/>
  <c r="D9" i="1110" s="1"/>
  <c r="L8" i="1110"/>
  <c r="D8" i="1110"/>
  <c r="R6" i="1110"/>
  <c r="L6" i="1110"/>
  <c r="D6" i="1110"/>
  <c r="R5" i="1110"/>
  <c r="R4" i="1110"/>
  <c r="R52" i="1109"/>
  <c r="R51" i="1109"/>
  <c r="D50" i="1109"/>
  <c r="R49" i="1109"/>
  <c r="D49" i="1109"/>
  <c r="R48" i="1109"/>
  <c r="D48" i="1109"/>
  <c r="D46" i="1109"/>
  <c r="D45" i="1109"/>
  <c r="D44" i="1109"/>
  <c r="R42" i="1109"/>
  <c r="D42" i="1109"/>
  <c r="R41" i="1109"/>
  <c r="L7" i="1109" s="1"/>
  <c r="D7" i="1109" s="1"/>
  <c r="D41" i="1109"/>
  <c r="R40" i="1109"/>
  <c r="L8" i="1109" s="1"/>
  <c r="D8" i="1109" s="1"/>
  <c r="D40" i="1109"/>
  <c r="R39" i="1109"/>
  <c r="H39" i="1109"/>
  <c r="D39" i="1109"/>
  <c r="R38" i="1109"/>
  <c r="L9" i="1109" s="1"/>
  <c r="D9" i="1109" s="1"/>
  <c r="H38" i="1109"/>
  <c r="G49" i="1109" s="1"/>
  <c r="D38" i="1109"/>
  <c r="R37" i="1109"/>
  <c r="H37" i="1109"/>
  <c r="D37" i="1109"/>
  <c r="R36" i="1109"/>
  <c r="H36" i="1109"/>
  <c r="D36" i="1109"/>
  <c r="R35" i="1109"/>
  <c r="H35" i="1109"/>
  <c r="D35" i="1109"/>
  <c r="R34" i="1109"/>
  <c r="H34" i="1109"/>
  <c r="D34" i="1109"/>
  <c r="R33" i="1109"/>
  <c r="L23" i="1109" s="1"/>
  <c r="D23" i="1109" s="1"/>
  <c r="R32" i="1109"/>
  <c r="L11" i="1109" s="1"/>
  <c r="D11" i="1109" s="1"/>
  <c r="R31" i="1109"/>
  <c r="R30" i="1109"/>
  <c r="R29" i="1109"/>
  <c r="R28" i="1109"/>
  <c r="L16" i="1109" s="1"/>
  <c r="D16" i="1109" s="1"/>
  <c r="D28" i="1109"/>
  <c r="R27" i="1109"/>
  <c r="D27" i="1109"/>
  <c r="R26" i="1109"/>
  <c r="L26" i="1109"/>
  <c r="D26" i="1109" s="1"/>
  <c r="R25" i="1109"/>
  <c r="L25" i="1109"/>
  <c r="D25" i="1109"/>
  <c r="R24" i="1109"/>
  <c r="L24" i="1109"/>
  <c r="D24" i="1109"/>
  <c r="R23" i="1109"/>
  <c r="R22" i="1109"/>
  <c r="L22" i="1109"/>
  <c r="D22" i="1109"/>
  <c r="R21" i="1109"/>
  <c r="L17" i="1109" s="1"/>
  <c r="D17" i="1109" s="1"/>
  <c r="D21" i="1109"/>
  <c r="R20" i="1109"/>
  <c r="L20" i="1109"/>
  <c r="D20" i="1109" s="1"/>
  <c r="R19" i="1109"/>
  <c r="L19" i="1109"/>
  <c r="D19" i="1109"/>
  <c r="R18" i="1109"/>
  <c r="D18" i="1109"/>
  <c r="R17" i="1109"/>
  <c r="R16" i="1109"/>
  <c r="R15" i="1109"/>
  <c r="D15" i="1109"/>
  <c r="R14" i="1109"/>
  <c r="D14" i="1109"/>
  <c r="R13" i="1109"/>
  <c r="D13" i="1109"/>
  <c r="R12" i="1109"/>
  <c r="L12" i="1109"/>
  <c r="D12" i="1109" s="1"/>
  <c r="R11" i="1109"/>
  <c r="L10" i="1109"/>
  <c r="D10" i="1109"/>
  <c r="R6" i="1109"/>
  <c r="L6" i="1109"/>
  <c r="D6" i="1109"/>
  <c r="R5" i="1109"/>
  <c r="R4" i="1109"/>
  <c r="R52" i="1108"/>
  <c r="R51" i="1108"/>
  <c r="D50" i="1108"/>
  <c r="R49" i="1108"/>
  <c r="D49" i="1108"/>
  <c r="R48" i="1108"/>
  <c r="D48" i="1108"/>
  <c r="D46" i="1108"/>
  <c r="D45" i="1108"/>
  <c r="P44" i="1108"/>
  <c r="R44" i="1108" s="1"/>
  <c r="D44" i="1108"/>
  <c r="R42" i="1108"/>
  <c r="D42" i="1108"/>
  <c r="R41" i="1108"/>
  <c r="D41" i="1108"/>
  <c r="R40" i="1108"/>
  <c r="L8" i="1108" s="1"/>
  <c r="D8" i="1108" s="1"/>
  <c r="D40" i="1108"/>
  <c r="R39" i="1108"/>
  <c r="H39" i="1108"/>
  <c r="D39" i="1108"/>
  <c r="R38" i="1108"/>
  <c r="H38" i="1108"/>
  <c r="D38" i="1108"/>
  <c r="R37" i="1108"/>
  <c r="H37" i="1108"/>
  <c r="D37" i="1108"/>
  <c r="R36" i="1108"/>
  <c r="H36" i="1108"/>
  <c r="D36" i="1108"/>
  <c r="R35" i="1108"/>
  <c r="H35" i="1108"/>
  <c r="D35" i="1108"/>
  <c r="R34" i="1108"/>
  <c r="L12" i="1108" s="1"/>
  <c r="D12" i="1108" s="1"/>
  <c r="H34" i="1108"/>
  <c r="D34" i="1108"/>
  <c r="R33" i="1108"/>
  <c r="R32" i="1108"/>
  <c r="L11" i="1108" s="1"/>
  <c r="D11" i="1108" s="1"/>
  <c r="R31" i="1108"/>
  <c r="R30" i="1108"/>
  <c r="R29" i="1108"/>
  <c r="R28" i="1108"/>
  <c r="D28" i="1108"/>
  <c r="R27" i="1108"/>
  <c r="L27" i="1108"/>
  <c r="D27" i="1108"/>
  <c r="R26" i="1108"/>
  <c r="L26" i="1108"/>
  <c r="D26" i="1108" s="1"/>
  <c r="R25" i="1108"/>
  <c r="D25" i="1108"/>
  <c r="R24" i="1108"/>
  <c r="L24" i="1108"/>
  <c r="D24" i="1108"/>
  <c r="R23" i="1108"/>
  <c r="L23" i="1108"/>
  <c r="D23" i="1108"/>
  <c r="R22" i="1108"/>
  <c r="D22" i="1108"/>
  <c r="R21" i="1108"/>
  <c r="D21" i="1108"/>
  <c r="R20" i="1108"/>
  <c r="L20" i="1108"/>
  <c r="D20" i="1108"/>
  <c r="R19" i="1108"/>
  <c r="D19" i="1108"/>
  <c r="R18" i="1108"/>
  <c r="D18" i="1108"/>
  <c r="R17" i="1108"/>
  <c r="L17" i="1108"/>
  <c r="D17" i="1108" s="1"/>
  <c r="R16" i="1108"/>
  <c r="L16" i="1108"/>
  <c r="D16" i="1108" s="1"/>
  <c r="R15" i="1108"/>
  <c r="D15" i="1108"/>
  <c r="R14" i="1108"/>
  <c r="D14" i="1108"/>
  <c r="R13" i="1108"/>
  <c r="D13" i="1108"/>
  <c r="R12" i="1108"/>
  <c r="R11" i="1108"/>
  <c r="L10" i="1108"/>
  <c r="D10" i="1108"/>
  <c r="L9" i="1108"/>
  <c r="D9" i="1108"/>
  <c r="L7" i="1108"/>
  <c r="D7" i="1108" s="1"/>
  <c r="R6" i="1108"/>
  <c r="L6" i="1108"/>
  <c r="D6" i="1108"/>
  <c r="R5" i="1108"/>
  <c r="R4" i="1108"/>
  <c r="R52" i="1107"/>
  <c r="R51" i="1107"/>
  <c r="D50" i="1107"/>
  <c r="R49" i="1107"/>
  <c r="G49" i="1107"/>
  <c r="D49" i="1107"/>
  <c r="R48" i="1107"/>
  <c r="D48" i="1107"/>
  <c r="D46" i="1107"/>
  <c r="D45" i="1107"/>
  <c r="D44" i="1107"/>
  <c r="R42" i="1107"/>
  <c r="D42" i="1107"/>
  <c r="R41" i="1107"/>
  <c r="L7" i="1107" s="1"/>
  <c r="D7" i="1107" s="1"/>
  <c r="D41" i="1107"/>
  <c r="R40" i="1107"/>
  <c r="L8" i="1107" s="1"/>
  <c r="D8" i="1107" s="1"/>
  <c r="D40" i="1107"/>
  <c r="R39" i="1107"/>
  <c r="D39" i="1107"/>
  <c r="R38" i="1107"/>
  <c r="D38" i="1107"/>
  <c r="R37" i="1107"/>
  <c r="D37" i="1107"/>
  <c r="R36" i="1107"/>
  <c r="L10" i="1107" s="1"/>
  <c r="D10" i="1107" s="1"/>
  <c r="D36" i="1107"/>
  <c r="D54" i="1107" s="1"/>
  <c r="H14" i="1107" s="1"/>
  <c r="R35" i="1107"/>
  <c r="D35" i="1107"/>
  <c r="R34" i="1107"/>
  <c r="L12" i="1107" s="1"/>
  <c r="D12" i="1107" s="1"/>
  <c r="D34" i="1107"/>
  <c r="R33" i="1107"/>
  <c r="L23" i="1107" s="1"/>
  <c r="D23" i="1107" s="1"/>
  <c r="R32" i="1107"/>
  <c r="R31" i="1107"/>
  <c r="R30" i="1107"/>
  <c r="R29" i="1107"/>
  <c r="R28" i="1107"/>
  <c r="L16" i="1107" s="1"/>
  <c r="D16" i="1107" s="1"/>
  <c r="D28" i="1107"/>
  <c r="R27" i="1107"/>
  <c r="D27" i="1107"/>
  <c r="R26" i="1107"/>
  <c r="L26" i="1107"/>
  <c r="D26" i="1107"/>
  <c r="R25" i="1107"/>
  <c r="L25" i="1107"/>
  <c r="D25" i="1107"/>
  <c r="R24" i="1107"/>
  <c r="D24" i="1107"/>
  <c r="R23" i="1107"/>
  <c r="R22" i="1107"/>
  <c r="L22" i="1107"/>
  <c r="D22" i="1107" s="1"/>
  <c r="R21" i="1107"/>
  <c r="D21" i="1107"/>
  <c r="R20" i="1107"/>
  <c r="L20" i="1107"/>
  <c r="D20" i="1107"/>
  <c r="R19" i="1107"/>
  <c r="L19" i="1107"/>
  <c r="D19" i="1107"/>
  <c r="R18" i="1107"/>
  <c r="D18" i="1107"/>
  <c r="R17" i="1107"/>
  <c r="D17" i="1107"/>
  <c r="R16" i="1107"/>
  <c r="S15" i="1107"/>
  <c r="R15" i="1107"/>
  <c r="D15" i="1107"/>
  <c r="S14" i="1107"/>
  <c r="R14" i="1107"/>
  <c r="D14" i="1107"/>
  <c r="R13" i="1107"/>
  <c r="D13" i="1107"/>
  <c r="R12" i="1107"/>
  <c r="R11" i="1107"/>
  <c r="L11" i="1107"/>
  <c r="D11" i="1107" s="1"/>
  <c r="L9" i="1107"/>
  <c r="D9" i="1107" s="1"/>
  <c r="R6" i="1107"/>
  <c r="L6" i="1107"/>
  <c r="D6" i="1107"/>
  <c r="R5" i="1107"/>
  <c r="R4" i="1107"/>
  <c r="G49" i="1121" l="1"/>
  <c r="G49" i="1120"/>
  <c r="D54" i="1122"/>
  <c r="H14" i="1122" s="1"/>
  <c r="D54" i="1121"/>
  <c r="H14" i="1121" s="1"/>
  <c r="D29" i="1121"/>
  <c r="H13" i="1121" s="1"/>
  <c r="D54" i="1120"/>
  <c r="H14" i="1120" s="1"/>
  <c r="D29" i="1120"/>
  <c r="H13" i="1120" s="1"/>
  <c r="G49" i="1118"/>
  <c r="G49" i="1116"/>
  <c r="D54" i="1118"/>
  <c r="H14" i="1118" s="1"/>
  <c r="D54" i="1116"/>
  <c r="H14" i="1116" s="1"/>
  <c r="G55" i="1117"/>
  <c r="D60" i="1117"/>
  <c r="H14" i="1117" s="1"/>
  <c r="G49" i="1114"/>
  <c r="G49" i="1113"/>
  <c r="G49" i="1112"/>
  <c r="D54" i="1114"/>
  <c r="H14" i="1114" s="1"/>
  <c r="D54" i="1113"/>
  <c r="H14" i="1113" s="1"/>
  <c r="D54" i="1112"/>
  <c r="H14" i="1112" s="1"/>
  <c r="G49" i="1110"/>
  <c r="G49" i="1108"/>
  <c r="D54" i="1110"/>
  <c r="H14" i="1110" s="1"/>
  <c r="D54" i="1109"/>
  <c r="H14" i="1109" s="1"/>
  <c r="D54" i="1108"/>
  <c r="H14" i="1108" s="1"/>
  <c r="D29" i="1122"/>
  <c r="H13" i="1122" s="1"/>
  <c r="D29" i="1119"/>
  <c r="H13" i="1119" s="1"/>
  <c r="H15" i="1119" s="1"/>
  <c r="H29" i="1119" s="1"/>
  <c r="G51" i="1119" s="1"/>
  <c r="D29" i="1118"/>
  <c r="H13" i="1118" s="1"/>
  <c r="D35" i="1117"/>
  <c r="H13" i="1117" s="1"/>
  <c r="D29" i="1116"/>
  <c r="H13" i="1116" s="1"/>
  <c r="D29" i="1115"/>
  <c r="H13" i="1115" s="1"/>
  <c r="H15" i="1115" s="1"/>
  <c r="H29" i="1115" s="1"/>
  <c r="G51" i="1115" s="1"/>
  <c r="D29" i="1114"/>
  <c r="H13" i="1114" s="1"/>
  <c r="D29" i="1113"/>
  <c r="H13" i="1113" s="1"/>
  <c r="D29" i="1112"/>
  <c r="H13" i="1112" s="1"/>
  <c r="G51" i="1111"/>
  <c r="D29" i="1110"/>
  <c r="H13" i="1110" s="1"/>
  <c r="D29" i="1109"/>
  <c r="H13" i="1109" s="1"/>
  <c r="D29" i="1108"/>
  <c r="H13" i="1108" s="1"/>
  <c r="D29" i="1107"/>
  <c r="H13" i="1107" s="1"/>
  <c r="H15" i="1107" s="1"/>
  <c r="H29" i="1107" s="1"/>
  <c r="G51" i="1107"/>
  <c r="R52" i="1106"/>
  <c r="R51" i="1106"/>
  <c r="D50" i="1106"/>
  <c r="R49" i="1106"/>
  <c r="D49" i="1106"/>
  <c r="R48" i="1106"/>
  <c r="D48" i="1106"/>
  <c r="D46" i="1106"/>
  <c r="D45" i="1106"/>
  <c r="D44" i="1106"/>
  <c r="R42" i="1106"/>
  <c r="L6" i="1106" s="1"/>
  <c r="D6" i="1106" s="1"/>
  <c r="D42" i="1106"/>
  <c r="R41" i="1106"/>
  <c r="D41" i="1106"/>
  <c r="R40" i="1106"/>
  <c r="D40" i="1106"/>
  <c r="R39" i="1106"/>
  <c r="H39" i="1106"/>
  <c r="D39" i="1106"/>
  <c r="R38" i="1106"/>
  <c r="H38" i="1106"/>
  <c r="D38" i="1106"/>
  <c r="R37" i="1106"/>
  <c r="H37" i="1106"/>
  <c r="D37" i="1106"/>
  <c r="R36" i="1106"/>
  <c r="L10" i="1106" s="1"/>
  <c r="D10" i="1106" s="1"/>
  <c r="H36" i="1106"/>
  <c r="D36" i="1106"/>
  <c r="R35" i="1106"/>
  <c r="H35" i="1106"/>
  <c r="D35" i="1106"/>
  <c r="R34" i="1106"/>
  <c r="L12" i="1106" s="1"/>
  <c r="D12" i="1106" s="1"/>
  <c r="H34" i="1106"/>
  <c r="D34" i="1106"/>
  <c r="R33" i="1106"/>
  <c r="R32" i="1106"/>
  <c r="R31" i="1106"/>
  <c r="R30" i="1106"/>
  <c r="R29" i="1106"/>
  <c r="R28" i="1106"/>
  <c r="L16" i="1106" s="1"/>
  <c r="D16" i="1106" s="1"/>
  <c r="D28" i="1106"/>
  <c r="R27" i="1106"/>
  <c r="D27" i="1106"/>
  <c r="R26" i="1106"/>
  <c r="L26" i="1106"/>
  <c r="D26" i="1106"/>
  <c r="R25" i="1106"/>
  <c r="L25" i="1106"/>
  <c r="D25" i="1106" s="1"/>
  <c r="R24" i="1106"/>
  <c r="D24" i="1106"/>
  <c r="R23" i="1106"/>
  <c r="L23" i="1106"/>
  <c r="D23" i="1106" s="1"/>
  <c r="R22" i="1106"/>
  <c r="L22" i="1106"/>
  <c r="D22" i="1106"/>
  <c r="R21" i="1106"/>
  <c r="D21" i="1106"/>
  <c r="R20" i="1106"/>
  <c r="L20" i="1106"/>
  <c r="D20" i="1106"/>
  <c r="R19" i="1106"/>
  <c r="L19" i="1106"/>
  <c r="D19" i="1106" s="1"/>
  <c r="R18" i="1106"/>
  <c r="D18" i="1106"/>
  <c r="R17" i="1106"/>
  <c r="D17" i="1106"/>
  <c r="R16" i="1106"/>
  <c r="S15" i="1106"/>
  <c r="R15" i="1106"/>
  <c r="D15" i="1106"/>
  <c r="S14" i="1106"/>
  <c r="R14" i="1106"/>
  <c r="D14" i="1106"/>
  <c r="R13" i="1106"/>
  <c r="D13" i="1106"/>
  <c r="R12" i="1106"/>
  <c r="R11" i="1106"/>
  <c r="L11" i="1106"/>
  <c r="D11" i="1106"/>
  <c r="L9" i="1106"/>
  <c r="D9" i="1106"/>
  <c r="L8" i="1106"/>
  <c r="D8" i="1106"/>
  <c r="L7" i="1106"/>
  <c r="D7" i="1106" s="1"/>
  <c r="R6" i="1106"/>
  <c r="R5" i="1106"/>
  <c r="R4" i="1106"/>
  <c r="R53" i="1105"/>
  <c r="R52" i="1105"/>
  <c r="D51" i="1105"/>
  <c r="R50" i="1105"/>
  <c r="D50" i="1105"/>
  <c r="R49" i="1105"/>
  <c r="D49" i="1105"/>
  <c r="D47" i="1105"/>
  <c r="D46" i="1105"/>
  <c r="D45" i="1105"/>
  <c r="R43" i="1105"/>
  <c r="D43" i="1105"/>
  <c r="R42" i="1105"/>
  <c r="D42" i="1105"/>
  <c r="R41" i="1105"/>
  <c r="D41" i="1105"/>
  <c r="R40" i="1105"/>
  <c r="L20" i="1105" s="1"/>
  <c r="D20" i="1105" s="1"/>
  <c r="H40" i="1105"/>
  <c r="D40" i="1105"/>
  <c r="R39" i="1105"/>
  <c r="L9" i="1105" s="1"/>
  <c r="D9" i="1105" s="1"/>
  <c r="H39" i="1105"/>
  <c r="D39" i="1105"/>
  <c r="R38" i="1105"/>
  <c r="H38" i="1105"/>
  <c r="D38" i="1105"/>
  <c r="R37" i="1105"/>
  <c r="L10" i="1105" s="1"/>
  <c r="D10" i="1105" s="1"/>
  <c r="H37" i="1105"/>
  <c r="D37" i="1105"/>
  <c r="R36" i="1105"/>
  <c r="H36" i="1105"/>
  <c r="D36" i="1105"/>
  <c r="R35" i="1105"/>
  <c r="H35" i="1105"/>
  <c r="D35" i="1105"/>
  <c r="R34" i="1105"/>
  <c r="R33" i="1105"/>
  <c r="L11" i="1105" s="1"/>
  <c r="D11" i="1105" s="1"/>
  <c r="R32" i="1105"/>
  <c r="R31" i="1105"/>
  <c r="R30" i="1105"/>
  <c r="R29" i="1105"/>
  <c r="D29" i="1105"/>
  <c r="R28" i="1105"/>
  <c r="D28" i="1105"/>
  <c r="R27" i="1105"/>
  <c r="L27" i="1105"/>
  <c r="D27" i="1105"/>
  <c r="R26" i="1105"/>
  <c r="L26" i="1105"/>
  <c r="D26" i="1105"/>
  <c r="R24" i="1105"/>
  <c r="L24" i="1105"/>
  <c r="D24" i="1105"/>
  <c r="R23" i="1105"/>
  <c r="L23" i="1105"/>
  <c r="D23" i="1105" s="1"/>
  <c r="R22" i="1105"/>
  <c r="L22" i="1105"/>
  <c r="D22" i="1105" s="1"/>
  <c r="R21" i="1105"/>
  <c r="D21" i="1105"/>
  <c r="R20" i="1105"/>
  <c r="R19" i="1105"/>
  <c r="L19" i="1105"/>
  <c r="D19" i="1105"/>
  <c r="R18" i="1105"/>
  <c r="D18" i="1105"/>
  <c r="R17" i="1105"/>
  <c r="L17" i="1105"/>
  <c r="D17" i="1105" s="1"/>
  <c r="R16" i="1105"/>
  <c r="L16" i="1105"/>
  <c r="D16" i="1105" s="1"/>
  <c r="R15" i="1105"/>
  <c r="D15" i="1105"/>
  <c r="R14" i="1105"/>
  <c r="D14" i="1105"/>
  <c r="R13" i="1105"/>
  <c r="D13" i="1105"/>
  <c r="R12" i="1105"/>
  <c r="L12" i="1105"/>
  <c r="D12" i="1105"/>
  <c r="R11" i="1105"/>
  <c r="L8" i="1105"/>
  <c r="D8" i="1105"/>
  <c r="L7" i="1105"/>
  <c r="D7" i="1105"/>
  <c r="R6" i="1105"/>
  <c r="L6" i="1105"/>
  <c r="D6" i="1105"/>
  <c r="R5" i="1105"/>
  <c r="R4" i="1105"/>
  <c r="R53" i="1104"/>
  <c r="R52" i="1104"/>
  <c r="D51" i="1104"/>
  <c r="R50" i="1104"/>
  <c r="D50" i="1104"/>
  <c r="R49" i="1104"/>
  <c r="D49" i="1104"/>
  <c r="D47" i="1104"/>
  <c r="D46" i="1104"/>
  <c r="P45" i="1104"/>
  <c r="R45" i="1104" s="1"/>
  <c r="D45" i="1104"/>
  <c r="R43" i="1104"/>
  <c r="L6" i="1104" s="1"/>
  <c r="D6" i="1104" s="1"/>
  <c r="D43" i="1104"/>
  <c r="R42" i="1104"/>
  <c r="D42" i="1104"/>
  <c r="R41" i="1104"/>
  <c r="L8" i="1104" s="1"/>
  <c r="D8" i="1104" s="1"/>
  <c r="D41" i="1104"/>
  <c r="R40" i="1104"/>
  <c r="L20" i="1104" s="1"/>
  <c r="D20" i="1104" s="1"/>
  <c r="H40" i="1104"/>
  <c r="D40" i="1104"/>
  <c r="R39" i="1104"/>
  <c r="H39" i="1104"/>
  <c r="D39" i="1104"/>
  <c r="R38" i="1104"/>
  <c r="H38" i="1104"/>
  <c r="D38" i="1104"/>
  <c r="R37" i="1104"/>
  <c r="L10" i="1104" s="1"/>
  <c r="D10" i="1104" s="1"/>
  <c r="H37" i="1104"/>
  <c r="D37" i="1104"/>
  <c r="R36" i="1104"/>
  <c r="H36" i="1104"/>
  <c r="D36" i="1104"/>
  <c r="R35" i="1104"/>
  <c r="L12" i="1104" s="1"/>
  <c r="D12" i="1104" s="1"/>
  <c r="H35" i="1104"/>
  <c r="D35" i="1104"/>
  <c r="R34" i="1104"/>
  <c r="R33" i="1104"/>
  <c r="L11" i="1104" s="1"/>
  <c r="D11" i="1104" s="1"/>
  <c r="R32" i="1104"/>
  <c r="R31" i="1104"/>
  <c r="R30" i="1104"/>
  <c r="R29" i="1104"/>
  <c r="D29" i="1104"/>
  <c r="R28" i="1104"/>
  <c r="L28" i="1104"/>
  <c r="D28" i="1104" s="1"/>
  <c r="R27" i="1104"/>
  <c r="L27" i="1104"/>
  <c r="D27" i="1104" s="1"/>
  <c r="R26" i="1104"/>
  <c r="D26" i="1104"/>
  <c r="R25" i="1104"/>
  <c r="L25" i="1104"/>
  <c r="D25" i="1104" s="1"/>
  <c r="R23" i="1104"/>
  <c r="L23" i="1104"/>
  <c r="D23" i="1104" s="1"/>
  <c r="R22" i="1104"/>
  <c r="D22" i="1104"/>
  <c r="R21" i="1104"/>
  <c r="D21" i="1104"/>
  <c r="R20" i="1104"/>
  <c r="R19" i="1104"/>
  <c r="D19" i="1104"/>
  <c r="R18" i="1104"/>
  <c r="D18" i="1104"/>
  <c r="R17" i="1104"/>
  <c r="L17" i="1104"/>
  <c r="D17" i="1104"/>
  <c r="R16" i="1104"/>
  <c r="L16" i="1104"/>
  <c r="D16" i="1104" s="1"/>
  <c r="R15" i="1104"/>
  <c r="D15" i="1104"/>
  <c r="R14" i="1104"/>
  <c r="D14" i="1104"/>
  <c r="R13" i="1104"/>
  <c r="D13" i="1104"/>
  <c r="R12" i="1104"/>
  <c r="R11" i="1104"/>
  <c r="L9" i="1104"/>
  <c r="D9" i="1104" s="1"/>
  <c r="L7" i="1104"/>
  <c r="D7" i="1104" s="1"/>
  <c r="R6" i="1104"/>
  <c r="R5" i="1104"/>
  <c r="R4" i="1104"/>
  <c r="R52" i="1103"/>
  <c r="R51" i="1103"/>
  <c r="D50" i="1103"/>
  <c r="R49" i="1103"/>
  <c r="G49" i="1103"/>
  <c r="D49" i="1103"/>
  <c r="R48" i="1103"/>
  <c r="D48" i="1103"/>
  <c r="D46" i="1103"/>
  <c r="D45" i="1103"/>
  <c r="D44" i="1103"/>
  <c r="R42" i="1103"/>
  <c r="L6" i="1103" s="1"/>
  <c r="D6" i="1103" s="1"/>
  <c r="D42" i="1103"/>
  <c r="R41" i="1103"/>
  <c r="L7" i="1103" s="1"/>
  <c r="D7" i="1103" s="1"/>
  <c r="D41" i="1103"/>
  <c r="R40" i="1103"/>
  <c r="D40" i="1103"/>
  <c r="R39" i="1103"/>
  <c r="D39" i="1103"/>
  <c r="R38" i="1103"/>
  <c r="D38" i="1103"/>
  <c r="R37" i="1103"/>
  <c r="D37" i="1103"/>
  <c r="R36" i="1103"/>
  <c r="D36" i="1103"/>
  <c r="R35" i="1103"/>
  <c r="D35" i="1103"/>
  <c r="D54" i="1103" s="1"/>
  <c r="H14" i="1103" s="1"/>
  <c r="R34" i="1103"/>
  <c r="D34" i="1103"/>
  <c r="R33" i="1103"/>
  <c r="R32" i="1103"/>
  <c r="L11" i="1103" s="1"/>
  <c r="D11" i="1103" s="1"/>
  <c r="R31" i="1103"/>
  <c r="R30" i="1103"/>
  <c r="R29" i="1103"/>
  <c r="R28" i="1103"/>
  <c r="D28" i="1103"/>
  <c r="R27" i="1103"/>
  <c r="D27" i="1103"/>
  <c r="R26" i="1103"/>
  <c r="L26" i="1103"/>
  <c r="D26" i="1103"/>
  <c r="R25" i="1103"/>
  <c r="L25" i="1103"/>
  <c r="D25" i="1103"/>
  <c r="R24" i="1103"/>
  <c r="D24" i="1103"/>
  <c r="R23" i="1103"/>
  <c r="L23" i="1103"/>
  <c r="D23" i="1103"/>
  <c r="R22" i="1103"/>
  <c r="L22" i="1103"/>
  <c r="D22" i="1103"/>
  <c r="R21" i="1103"/>
  <c r="D21" i="1103"/>
  <c r="R20" i="1103"/>
  <c r="L20" i="1103"/>
  <c r="D20" i="1103"/>
  <c r="R19" i="1103"/>
  <c r="L19" i="1103"/>
  <c r="D19" i="1103"/>
  <c r="R18" i="1103"/>
  <c r="D18" i="1103"/>
  <c r="R17" i="1103"/>
  <c r="D17" i="1103"/>
  <c r="R16" i="1103"/>
  <c r="L16" i="1103"/>
  <c r="D16" i="1103" s="1"/>
  <c r="S15" i="1103"/>
  <c r="R15" i="1103"/>
  <c r="D15" i="1103"/>
  <c r="S14" i="1103"/>
  <c r="R14" i="1103"/>
  <c r="D14" i="1103"/>
  <c r="R13" i="1103"/>
  <c r="D13" i="1103"/>
  <c r="R12" i="1103"/>
  <c r="L12" i="1103"/>
  <c r="D12" i="1103"/>
  <c r="R11" i="1103"/>
  <c r="L10" i="1103"/>
  <c r="D10" i="1103" s="1"/>
  <c r="L9" i="1103"/>
  <c r="D9" i="1103" s="1"/>
  <c r="L8" i="1103"/>
  <c r="D8" i="1103"/>
  <c r="R6" i="1103"/>
  <c r="R5" i="1103"/>
  <c r="R4" i="1103"/>
  <c r="R53" i="1102"/>
  <c r="R52" i="1102"/>
  <c r="D51" i="1102"/>
  <c r="R50" i="1102"/>
  <c r="D50" i="1102"/>
  <c r="R49" i="1102"/>
  <c r="D49" i="1102"/>
  <c r="D47" i="1102"/>
  <c r="D46" i="1102"/>
  <c r="D45" i="1102"/>
  <c r="R43" i="1102"/>
  <c r="L6" i="1102" s="1"/>
  <c r="D6" i="1102" s="1"/>
  <c r="D43" i="1102"/>
  <c r="R42" i="1102"/>
  <c r="L7" i="1102" s="1"/>
  <c r="D7" i="1102" s="1"/>
  <c r="D42" i="1102"/>
  <c r="R41" i="1102"/>
  <c r="L8" i="1102" s="1"/>
  <c r="D8" i="1102" s="1"/>
  <c r="D41" i="1102"/>
  <c r="R40" i="1102"/>
  <c r="H40" i="1102"/>
  <c r="D40" i="1102"/>
  <c r="R39" i="1102"/>
  <c r="L9" i="1102" s="1"/>
  <c r="D9" i="1102" s="1"/>
  <c r="H39" i="1102"/>
  <c r="D39" i="1102"/>
  <c r="R38" i="1102"/>
  <c r="H38" i="1102"/>
  <c r="D38" i="1102"/>
  <c r="R37" i="1102"/>
  <c r="L10" i="1102" s="1"/>
  <c r="D10" i="1102" s="1"/>
  <c r="H37" i="1102"/>
  <c r="D37" i="1102"/>
  <c r="R36" i="1102"/>
  <c r="L19" i="1102" s="1"/>
  <c r="D19" i="1102" s="1"/>
  <c r="H36" i="1102"/>
  <c r="D36" i="1102"/>
  <c r="R35" i="1102"/>
  <c r="L12" i="1102" s="1"/>
  <c r="D12" i="1102" s="1"/>
  <c r="H35" i="1102"/>
  <c r="D35" i="1102"/>
  <c r="R34" i="1102"/>
  <c r="R33" i="1102"/>
  <c r="L11" i="1102" s="1"/>
  <c r="D11" i="1102" s="1"/>
  <c r="R32" i="1102"/>
  <c r="R31" i="1102"/>
  <c r="R30" i="1102"/>
  <c r="R29" i="1102"/>
  <c r="L16" i="1102" s="1"/>
  <c r="D16" i="1102" s="1"/>
  <c r="D29" i="1102"/>
  <c r="R28" i="1102"/>
  <c r="D28" i="1102"/>
  <c r="R27" i="1102"/>
  <c r="L27" i="1102"/>
  <c r="D27" i="1102"/>
  <c r="R26" i="1102"/>
  <c r="L26" i="1102"/>
  <c r="D26" i="1102"/>
  <c r="R25" i="1102"/>
  <c r="D25" i="1102"/>
  <c r="R24" i="1102"/>
  <c r="L24" i="1102"/>
  <c r="D24" i="1102" s="1"/>
  <c r="R23" i="1102"/>
  <c r="L23" i="1102"/>
  <c r="D23" i="1102"/>
  <c r="R22" i="1102"/>
  <c r="D22" i="1102"/>
  <c r="R21" i="1102"/>
  <c r="L21" i="1102"/>
  <c r="D21" i="1102"/>
  <c r="R19" i="1102"/>
  <c r="R18" i="1102"/>
  <c r="D18" i="1102"/>
  <c r="R17" i="1102"/>
  <c r="D17" i="1102"/>
  <c r="R16" i="1102"/>
  <c r="S15" i="1102"/>
  <c r="R15" i="1102"/>
  <c r="D15" i="1102"/>
  <c r="S14" i="1102"/>
  <c r="R14" i="1102"/>
  <c r="D14" i="1102"/>
  <c r="R13" i="1102"/>
  <c r="D13" i="1102"/>
  <c r="R12" i="1102"/>
  <c r="R11" i="1102"/>
  <c r="R6" i="1102"/>
  <c r="R5" i="1102"/>
  <c r="R4" i="1102"/>
  <c r="R53" i="1101"/>
  <c r="R52" i="1101"/>
  <c r="D51" i="1101"/>
  <c r="R50" i="1101"/>
  <c r="D50" i="1101"/>
  <c r="R49" i="1101"/>
  <c r="D49" i="1101"/>
  <c r="D47" i="1101"/>
  <c r="D46" i="1101"/>
  <c r="D45" i="1101"/>
  <c r="R43" i="1101"/>
  <c r="L6" i="1101" s="1"/>
  <c r="D6" i="1101" s="1"/>
  <c r="D43" i="1101"/>
  <c r="R42" i="1101"/>
  <c r="D42" i="1101"/>
  <c r="R41" i="1101"/>
  <c r="D41" i="1101"/>
  <c r="R40" i="1101"/>
  <c r="L20" i="1101" s="1"/>
  <c r="D20" i="1101" s="1"/>
  <c r="H40" i="1101"/>
  <c r="D40" i="1101"/>
  <c r="R39" i="1101"/>
  <c r="H39" i="1101"/>
  <c r="D39" i="1101"/>
  <c r="R38" i="1101"/>
  <c r="H38" i="1101"/>
  <c r="D38" i="1101"/>
  <c r="R37" i="1101"/>
  <c r="L10" i="1101" s="1"/>
  <c r="D10" i="1101" s="1"/>
  <c r="H37" i="1101"/>
  <c r="D37" i="1101"/>
  <c r="R36" i="1101"/>
  <c r="L19" i="1101" s="1"/>
  <c r="D19" i="1101" s="1"/>
  <c r="H36" i="1101"/>
  <c r="D36" i="1101"/>
  <c r="R35" i="1101"/>
  <c r="L12" i="1101" s="1"/>
  <c r="D12" i="1101" s="1"/>
  <c r="H35" i="1101"/>
  <c r="D35" i="1101"/>
  <c r="R34" i="1101"/>
  <c r="R33" i="1101"/>
  <c r="R32" i="1101"/>
  <c r="R31" i="1101"/>
  <c r="R30" i="1101"/>
  <c r="R29" i="1101"/>
  <c r="D29" i="1101"/>
  <c r="R28" i="1101"/>
  <c r="D28" i="1101"/>
  <c r="R27" i="1101"/>
  <c r="L27" i="1101"/>
  <c r="D27" i="1101"/>
  <c r="R26" i="1101"/>
  <c r="L26" i="1101"/>
  <c r="D26" i="1101" s="1"/>
  <c r="R25" i="1101"/>
  <c r="L25" i="1101"/>
  <c r="D25" i="1101"/>
  <c r="R23" i="1101"/>
  <c r="L23" i="1101"/>
  <c r="D23" i="1101" s="1"/>
  <c r="R22" i="1101"/>
  <c r="L22" i="1101"/>
  <c r="D22" i="1101" s="1"/>
  <c r="R21" i="1101"/>
  <c r="D21" i="1101"/>
  <c r="R20" i="1101"/>
  <c r="R19" i="1101"/>
  <c r="R18" i="1101"/>
  <c r="D18" i="1101"/>
  <c r="R17" i="1101"/>
  <c r="L17" i="1101"/>
  <c r="D17" i="1101" s="1"/>
  <c r="R16" i="1101"/>
  <c r="L16" i="1101"/>
  <c r="D16" i="1101" s="1"/>
  <c r="R15" i="1101"/>
  <c r="D15" i="1101"/>
  <c r="R14" i="1101"/>
  <c r="D14" i="1101"/>
  <c r="R13" i="1101"/>
  <c r="D13" i="1101"/>
  <c r="R12" i="1101"/>
  <c r="R11" i="1101"/>
  <c r="L11" i="1101"/>
  <c r="D11" i="1101"/>
  <c r="L9" i="1101"/>
  <c r="D9" i="1101"/>
  <c r="L8" i="1101"/>
  <c r="D8" i="1101"/>
  <c r="L7" i="1101"/>
  <c r="D7" i="1101" s="1"/>
  <c r="R6" i="1101"/>
  <c r="R5" i="1101"/>
  <c r="R4" i="1101"/>
  <c r="R52" i="1100"/>
  <c r="R51" i="1100"/>
  <c r="D50" i="1100"/>
  <c r="R49" i="1100"/>
  <c r="D49" i="1100"/>
  <c r="R48" i="1100"/>
  <c r="D48" i="1100"/>
  <c r="D46" i="1100"/>
  <c r="D45" i="1100"/>
  <c r="P44" i="1100"/>
  <c r="R44" i="1100" s="1"/>
  <c r="D44" i="1100"/>
  <c r="R42" i="1100"/>
  <c r="L6" i="1100" s="1"/>
  <c r="D6" i="1100" s="1"/>
  <c r="D42" i="1100"/>
  <c r="R41" i="1100"/>
  <c r="L7" i="1100" s="1"/>
  <c r="D7" i="1100" s="1"/>
  <c r="D41" i="1100"/>
  <c r="R40" i="1100"/>
  <c r="L8" i="1100" s="1"/>
  <c r="D8" i="1100" s="1"/>
  <c r="D40" i="1100"/>
  <c r="R39" i="1100"/>
  <c r="H39" i="1100"/>
  <c r="D39" i="1100"/>
  <c r="R38" i="1100"/>
  <c r="H38" i="1100"/>
  <c r="D38" i="1100"/>
  <c r="R37" i="1100"/>
  <c r="H37" i="1100"/>
  <c r="D37" i="1100"/>
  <c r="R36" i="1100"/>
  <c r="H36" i="1100"/>
  <c r="D36" i="1100"/>
  <c r="R35" i="1100"/>
  <c r="H35" i="1100"/>
  <c r="D35" i="1100"/>
  <c r="R34" i="1100"/>
  <c r="H34" i="1100"/>
  <c r="D34" i="1100"/>
  <c r="R33" i="1100"/>
  <c r="R32" i="1100"/>
  <c r="L11" i="1100" s="1"/>
  <c r="D11" i="1100" s="1"/>
  <c r="R31" i="1100"/>
  <c r="R30" i="1100"/>
  <c r="R29" i="1100"/>
  <c r="R28" i="1100"/>
  <c r="D28" i="1100"/>
  <c r="R27" i="1100"/>
  <c r="L27" i="1100"/>
  <c r="D27" i="1100" s="1"/>
  <c r="R26" i="1100"/>
  <c r="L26" i="1100"/>
  <c r="D26" i="1100"/>
  <c r="R25" i="1100"/>
  <c r="D25" i="1100"/>
  <c r="R24" i="1100"/>
  <c r="L24" i="1100"/>
  <c r="D24" i="1100" s="1"/>
  <c r="R23" i="1100"/>
  <c r="L23" i="1100"/>
  <c r="D23" i="1100"/>
  <c r="R22" i="1100"/>
  <c r="D22" i="1100"/>
  <c r="R21" i="1100"/>
  <c r="D21" i="1100"/>
  <c r="R20" i="1100"/>
  <c r="L20" i="1100"/>
  <c r="D20" i="1100" s="1"/>
  <c r="R19" i="1100"/>
  <c r="D19" i="1100"/>
  <c r="R18" i="1100"/>
  <c r="D18" i="1100"/>
  <c r="R17" i="1100"/>
  <c r="L17" i="1100"/>
  <c r="D17" i="1100" s="1"/>
  <c r="R16" i="1100"/>
  <c r="L16" i="1100"/>
  <c r="D16" i="1100"/>
  <c r="R15" i="1100"/>
  <c r="D15" i="1100"/>
  <c r="R14" i="1100"/>
  <c r="D14" i="1100"/>
  <c r="R13" i="1100"/>
  <c r="D13" i="1100"/>
  <c r="R12" i="1100"/>
  <c r="L12" i="1100"/>
  <c r="D12" i="1100" s="1"/>
  <c r="R11" i="1100"/>
  <c r="L10" i="1100"/>
  <c r="D10" i="1100"/>
  <c r="L9" i="1100"/>
  <c r="D9" i="1100"/>
  <c r="R6" i="1100"/>
  <c r="R5" i="1100"/>
  <c r="R4" i="1100"/>
  <c r="R52" i="1099"/>
  <c r="R51" i="1099"/>
  <c r="D50" i="1099"/>
  <c r="R49" i="1099"/>
  <c r="G49" i="1099"/>
  <c r="D49" i="1099"/>
  <c r="R48" i="1099"/>
  <c r="D48" i="1099"/>
  <c r="D46" i="1099"/>
  <c r="D45" i="1099"/>
  <c r="D44" i="1099"/>
  <c r="R42" i="1099"/>
  <c r="D42" i="1099"/>
  <c r="R41" i="1099"/>
  <c r="L7" i="1099" s="1"/>
  <c r="D7" i="1099" s="1"/>
  <c r="D41" i="1099"/>
  <c r="R40" i="1099"/>
  <c r="L8" i="1099" s="1"/>
  <c r="D8" i="1099" s="1"/>
  <c r="D40" i="1099"/>
  <c r="R39" i="1099"/>
  <c r="D39" i="1099"/>
  <c r="R38" i="1099"/>
  <c r="D38" i="1099"/>
  <c r="R37" i="1099"/>
  <c r="D37" i="1099"/>
  <c r="D54" i="1099" s="1"/>
  <c r="H14" i="1099" s="1"/>
  <c r="R36" i="1099"/>
  <c r="D36" i="1099"/>
  <c r="R35" i="1099"/>
  <c r="L19" i="1099" s="1"/>
  <c r="D19" i="1099" s="1"/>
  <c r="D35" i="1099"/>
  <c r="R34" i="1099"/>
  <c r="D34" i="1099"/>
  <c r="R33" i="1099"/>
  <c r="R32" i="1099"/>
  <c r="R31" i="1099"/>
  <c r="R30" i="1099"/>
  <c r="R29" i="1099"/>
  <c r="R28" i="1099"/>
  <c r="L16" i="1099" s="1"/>
  <c r="D16" i="1099" s="1"/>
  <c r="D28" i="1099"/>
  <c r="R27" i="1099"/>
  <c r="D27" i="1099"/>
  <c r="R26" i="1099"/>
  <c r="L26" i="1099"/>
  <c r="D26" i="1099"/>
  <c r="R25" i="1099"/>
  <c r="L25" i="1099"/>
  <c r="D25" i="1099"/>
  <c r="R24" i="1099"/>
  <c r="D24" i="1099"/>
  <c r="R23" i="1099"/>
  <c r="L23" i="1099"/>
  <c r="D23" i="1099"/>
  <c r="R22" i="1099"/>
  <c r="L22" i="1099"/>
  <c r="D22" i="1099"/>
  <c r="R21" i="1099"/>
  <c r="D21" i="1099"/>
  <c r="R20" i="1099"/>
  <c r="L20" i="1099"/>
  <c r="D20" i="1099"/>
  <c r="R19" i="1099"/>
  <c r="R18" i="1099"/>
  <c r="D18" i="1099"/>
  <c r="R17" i="1099"/>
  <c r="D17" i="1099"/>
  <c r="R16" i="1099"/>
  <c r="S15" i="1099"/>
  <c r="R15" i="1099"/>
  <c r="D15" i="1099"/>
  <c r="S14" i="1099"/>
  <c r="R14" i="1099"/>
  <c r="D14" i="1099"/>
  <c r="R13" i="1099"/>
  <c r="D13" i="1099"/>
  <c r="R12" i="1099"/>
  <c r="L12" i="1099"/>
  <c r="D12" i="1099"/>
  <c r="R11" i="1099"/>
  <c r="L11" i="1099"/>
  <c r="D11" i="1099"/>
  <c r="L10" i="1099"/>
  <c r="D10" i="1099" s="1"/>
  <c r="L9" i="1099"/>
  <c r="D9" i="1099"/>
  <c r="R6" i="1099"/>
  <c r="L6" i="1099"/>
  <c r="D6" i="1099"/>
  <c r="R5" i="1099"/>
  <c r="R4" i="1099"/>
  <c r="H15" i="1122" l="1"/>
  <c r="H29" i="1122" s="1"/>
  <c r="G51" i="1122" s="1"/>
  <c r="H15" i="1121"/>
  <c r="H29" i="1121" s="1"/>
  <c r="G51" i="1121" s="1"/>
  <c r="H15" i="1120"/>
  <c r="H29" i="1120" s="1"/>
  <c r="G51" i="1120" s="1"/>
  <c r="H15" i="1118"/>
  <c r="H29" i="1118" s="1"/>
  <c r="G51" i="1118" s="1"/>
  <c r="H15" i="1116"/>
  <c r="H29" i="1116" s="1"/>
  <c r="G51" i="1116" s="1"/>
  <c r="H15" i="1117"/>
  <c r="H15" i="1114"/>
  <c r="H29" i="1114" s="1"/>
  <c r="G51" i="1114" s="1"/>
  <c r="H15" i="1113"/>
  <c r="H29" i="1113" s="1"/>
  <c r="G51" i="1113" s="1"/>
  <c r="H15" i="1112"/>
  <c r="H29" i="1112" s="1"/>
  <c r="G51" i="1112" s="1"/>
  <c r="H15" i="1110"/>
  <c r="H29" i="1110" s="1"/>
  <c r="G51" i="1110" s="1"/>
  <c r="H15" i="1109"/>
  <c r="H29" i="1109" s="1"/>
  <c r="G51" i="1109" s="1"/>
  <c r="H15" i="1108"/>
  <c r="H29" i="1108" s="1"/>
  <c r="G51" i="1108" s="1"/>
  <c r="G49" i="1106"/>
  <c r="G50" i="1105"/>
  <c r="D54" i="1106"/>
  <c r="H14" i="1106" s="1"/>
  <c r="D29" i="1106"/>
  <c r="H13" i="1106" s="1"/>
  <c r="D55" i="1105"/>
  <c r="H14" i="1105" s="1"/>
  <c r="D55" i="1104"/>
  <c r="H14" i="1104" s="1"/>
  <c r="G50" i="1104"/>
  <c r="G50" i="1101"/>
  <c r="G50" i="1102"/>
  <c r="G49" i="1100"/>
  <c r="D55" i="1102"/>
  <c r="H14" i="1102" s="1"/>
  <c r="D55" i="1101"/>
  <c r="H14" i="1101" s="1"/>
  <c r="D54" i="1100"/>
  <c r="H14" i="1100" s="1"/>
  <c r="D30" i="1105"/>
  <c r="H13" i="1105" s="1"/>
  <c r="D30" i="1104"/>
  <c r="H13" i="1104" s="1"/>
  <c r="D29" i="1103"/>
  <c r="H13" i="1103" s="1"/>
  <c r="H15" i="1103" s="1"/>
  <c r="H29" i="1103" s="1"/>
  <c r="G51" i="1103" s="1"/>
  <c r="D30" i="1102"/>
  <c r="H13" i="1102" s="1"/>
  <c r="D30" i="1101"/>
  <c r="H13" i="1101" s="1"/>
  <c r="D29" i="1100"/>
  <c r="H13" i="1100" s="1"/>
  <c r="D29" i="1099"/>
  <c r="H13" i="1099" s="1"/>
  <c r="H15" i="1099" s="1"/>
  <c r="H29" i="1099" s="1"/>
  <c r="G51" i="1099" s="1"/>
  <c r="H16" i="1088"/>
  <c r="C23" i="1087"/>
  <c r="G57" i="1117" l="1"/>
  <c r="H15" i="1106"/>
  <c r="H29" i="1106" s="1"/>
  <c r="G51" i="1106" s="1"/>
  <c r="H15" i="1105"/>
  <c r="H15" i="1104"/>
  <c r="G52" i="1104" s="1"/>
  <c r="H15" i="1102"/>
  <c r="G52" i="1102" s="1"/>
  <c r="H15" i="1101"/>
  <c r="G52" i="1101" s="1"/>
  <c r="H15" i="1100"/>
  <c r="H29" i="1100" s="1"/>
  <c r="G51" i="1100" s="1"/>
  <c r="H16" i="1080"/>
  <c r="H30" i="1105" l="1"/>
  <c r="G52" i="1105" s="1"/>
  <c r="R52" i="1098"/>
  <c r="R51" i="1098"/>
  <c r="D50" i="1098"/>
  <c r="R49" i="1098"/>
  <c r="D49" i="1098"/>
  <c r="R48" i="1098"/>
  <c r="D48" i="1098"/>
  <c r="D46" i="1098"/>
  <c r="D45" i="1098"/>
  <c r="D44" i="1098"/>
  <c r="R42" i="1098"/>
  <c r="D42" i="1098"/>
  <c r="R41" i="1098"/>
  <c r="D41" i="1098"/>
  <c r="R40" i="1098"/>
  <c r="D40" i="1098"/>
  <c r="R39" i="1098"/>
  <c r="D39" i="1098"/>
  <c r="R38" i="1098"/>
  <c r="D38" i="1098"/>
  <c r="R37" i="1098"/>
  <c r="D37" i="1098"/>
  <c r="R36" i="1098"/>
  <c r="D36" i="1098"/>
  <c r="R35" i="1098"/>
  <c r="D35" i="1098"/>
  <c r="R34" i="1098"/>
  <c r="G49" i="1098"/>
  <c r="D34" i="1098"/>
  <c r="D54" i="1098" s="1"/>
  <c r="H14" i="1098" s="1"/>
  <c r="R33" i="1098"/>
  <c r="R32" i="1098"/>
  <c r="R31" i="1098"/>
  <c r="R30" i="1098"/>
  <c r="R29" i="1098"/>
  <c r="R28" i="1098"/>
  <c r="D28" i="1098"/>
  <c r="R27" i="1098"/>
  <c r="D27" i="1098"/>
  <c r="R26" i="1098"/>
  <c r="L26" i="1098"/>
  <c r="D26" i="1098"/>
  <c r="R25" i="1098"/>
  <c r="L25" i="1098"/>
  <c r="D25" i="1098" s="1"/>
  <c r="R24" i="1098"/>
  <c r="D24" i="1098"/>
  <c r="R23" i="1098"/>
  <c r="L23" i="1098"/>
  <c r="D23" i="1098"/>
  <c r="R22" i="1098"/>
  <c r="L22" i="1098"/>
  <c r="D22" i="1098" s="1"/>
  <c r="R21" i="1098"/>
  <c r="D21" i="1098"/>
  <c r="R20" i="1098"/>
  <c r="L20" i="1098"/>
  <c r="D20" i="1098"/>
  <c r="R19" i="1098"/>
  <c r="L19" i="1098"/>
  <c r="D19" i="1098" s="1"/>
  <c r="R18" i="1098"/>
  <c r="D18" i="1098"/>
  <c r="R17" i="1098"/>
  <c r="D17" i="1098"/>
  <c r="R16" i="1098"/>
  <c r="L16" i="1098"/>
  <c r="D16" i="1098" s="1"/>
  <c r="S15" i="1098"/>
  <c r="R15" i="1098"/>
  <c r="D15" i="1098"/>
  <c r="S14" i="1098"/>
  <c r="R14" i="1098"/>
  <c r="D14" i="1098"/>
  <c r="R13" i="1098"/>
  <c r="D13" i="1098"/>
  <c r="R12" i="1098"/>
  <c r="L12" i="1098"/>
  <c r="D12" i="1098"/>
  <c r="R11" i="1098"/>
  <c r="L11" i="1098"/>
  <c r="D11" i="1098" s="1"/>
  <c r="L10" i="1098"/>
  <c r="D10" i="1098"/>
  <c r="L9" i="1098"/>
  <c r="D9" i="1098" s="1"/>
  <c r="L8" i="1098"/>
  <c r="D8" i="1098"/>
  <c r="L7" i="1098"/>
  <c r="D7" i="1098" s="1"/>
  <c r="R6" i="1098"/>
  <c r="L6" i="1098"/>
  <c r="D6" i="1098"/>
  <c r="R5" i="1098"/>
  <c r="R4" i="1098"/>
  <c r="D29" i="1098" l="1"/>
  <c r="H13" i="1098" s="1"/>
  <c r="H15" i="1098" s="1"/>
  <c r="H29" i="1098" s="1"/>
  <c r="G51" i="1098"/>
  <c r="L6" i="1070"/>
  <c r="H16" i="1076" l="1"/>
  <c r="H16" i="1075"/>
  <c r="H16" i="1074"/>
  <c r="C21" i="1076"/>
  <c r="C37" i="1075"/>
  <c r="R52" i="1096" l="1"/>
  <c r="R51" i="1096"/>
  <c r="D50" i="1096"/>
  <c r="R49" i="1096"/>
  <c r="D49" i="1096"/>
  <c r="R48" i="1096"/>
  <c r="D48" i="1096"/>
  <c r="D46" i="1096"/>
  <c r="D45" i="1096"/>
  <c r="D44" i="1096"/>
  <c r="R42" i="1096"/>
  <c r="L6" i="1096" s="1"/>
  <c r="D6" i="1096" s="1"/>
  <c r="D42" i="1096"/>
  <c r="R41" i="1096"/>
  <c r="D41" i="1096"/>
  <c r="R40" i="1096"/>
  <c r="D40" i="1096"/>
  <c r="R39" i="1096"/>
  <c r="H39" i="1096"/>
  <c r="D39" i="1096"/>
  <c r="R38" i="1096"/>
  <c r="H38" i="1096"/>
  <c r="D38" i="1096"/>
  <c r="R37" i="1096"/>
  <c r="H37" i="1096"/>
  <c r="D37" i="1096"/>
  <c r="R36" i="1096"/>
  <c r="L10" i="1096" s="1"/>
  <c r="D10" i="1096" s="1"/>
  <c r="H36" i="1096"/>
  <c r="D36" i="1096"/>
  <c r="R35" i="1096"/>
  <c r="H35" i="1096"/>
  <c r="D35" i="1096"/>
  <c r="R34" i="1096"/>
  <c r="L12" i="1096" s="1"/>
  <c r="D12" i="1096" s="1"/>
  <c r="H34" i="1096"/>
  <c r="D34" i="1096"/>
  <c r="R33" i="1096"/>
  <c r="L23" i="1096" s="1"/>
  <c r="D23" i="1096" s="1"/>
  <c r="R32" i="1096"/>
  <c r="R31" i="1096"/>
  <c r="R30" i="1096"/>
  <c r="R29" i="1096"/>
  <c r="R28" i="1096"/>
  <c r="L16" i="1096" s="1"/>
  <c r="D16" i="1096" s="1"/>
  <c r="D28" i="1096"/>
  <c r="R27" i="1096"/>
  <c r="D27" i="1096"/>
  <c r="R26" i="1096"/>
  <c r="L26" i="1096"/>
  <c r="D26" i="1096"/>
  <c r="R25" i="1096"/>
  <c r="L25" i="1096"/>
  <c r="D25" i="1096"/>
  <c r="R24" i="1096"/>
  <c r="D24" i="1096"/>
  <c r="R23" i="1096"/>
  <c r="R22" i="1096"/>
  <c r="L22" i="1096"/>
  <c r="D22" i="1096"/>
  <c r="R21" i="1096"/>
  <c r="D21" i="1096"/>
  <c r="R20" i="1096"/>
  <c r="L20" i="1096"/>
  <c r="D20" i="1096"/>
  <c r="R19" i="1096"/>
  <c r="L19" i="1096"/>
  <c r="D19" i="1096"/>
  <c r="R18" i="1096"/>
  <c r="D18" i="1096"/>
  <c r="R17" i="1096"/>
  <c r="D17" i="1096"/>
  <c r="R16" i="1096"/>
  <c r="S15" i="1096"/>
  <c r="R15" i="1096"/>
  <c r="D15" i="1096"/>
  <c r="S14" i="1096"/>
  <c r="R14" i="1096"/>
  <c r="D14" i="1096"/>
  <c r="R13" i="1096"/>
  <c r="D13" i="1096"/>
  <c r="R12" i="1096"/>
  <c r="R11" i="1096"/>
  <c r="L11" i="1096"/>
  <c r="D11" i="1096"/>
  <c r="L9" i="1096"/>
  <c r="D9" i="1096" s="1"/>
  <c r="L8" i="1096"/>
  <c r="D8" i="1096" s="1"/>
  <c r="L7" i="1096"/>
  <c r="D7" i="1096"/>
  <c r="R6" i="1096"/>
  <c r="R5" i="1096"/>
  <c r="R4" i="1096"/>
  <c r="R52" i="1095"/>
  <c r="R51" i="1095"/>
  <c r="D50" i="1095"/>
  <c r="R49" i="1095"/>
  <c r="D49" i="1095"/>
  <c r="R48" i="1095"/>
  <c r="D48" i="1095"/>
  <c r="D46" i="1095"/>
  <c r="D45" i="1095"/>
  <c r="D44" i="1095"/>
  <c r="R42" i="1095"/>
  <c r="D42" i="1095"/>
  <c r="R41" i="1095"/>
  <c r="D41" i="1095"/>
  <c r="R40" i="1095"/>
  <c r="D40" i="1095"/>
  <c r="R39" i="1095"/>
  <c r="L20" i="1095" s="1"/>
  <c r="D20" i="1095" s="1"/>
  <c r="H39" i="1095"/>
  <c r="D39" i="1095"/>
  <c r="R38" i="1095"/>
  <c r="L9" i="1095" s="1"/>
  <c r="D9" i="1095" s="1"/>
  <c r="H38" i="1095"/>
  <c r="D38" i="1095"/>
  <c r="R37" i="1095"/>
  <c r="H37" i="1095"/>
  <c r="D37" i="1095"/>
  <c r="R36" i="1095"/>
  <c r="H36" i="1095"/>
  <c r="D36" i="1095"/>
  <c r="R35" i="1095"/>
  <c r="H35" i="1095"/>
  <c r="D35" i="1095"/>
  <c r="R34" i="1095"/>
  <c r="H34" i="1095"/>
  <c r="D34" i="1095"/>
  <c r="R33" i="1095"/>
  <c r="L23" i="1095" s="1"/>
  <c r="D23" i="1095" s="1"/>
  <c r="R32" i="1095"/>
  <c r="L11" i="1095" s="1"/>
  <c r="D11" i="1095" s="1"/>
  <c r="R31" i="1095"/>
  <c r="R30" i="1095"/>
  <c r="R29" i="1095"/>
  <c r="R28" i="1095"/>
  <c r="D28" i="1095"/>
  <c r="R27" i="1095"/>
  <c r="D27" i="1095"/>
  <c r="R26" i="1095"/>
  <c r="L26" i="1095"/>
  <c r="D26" i="1095"/>
  <c r="R25" i="1095"/>
  <c r="L25" i="1095"/>
  <c r="D25" i="1095"/>
  <c r="R24" i="1095"/>
  <c r="L24" i="1095"/>
  <c r="D24" i="1095"/>
  <c r="R23" i="1095"/>
  <c r="R22" i="1095"/>
  <c r="L22" i="1095"/>
  <c r="D22" i="1095" s="1"/>
  <c r="R21" i="1095"/>
  <c r="D21" i="1095"/>
  <c r="R20" i="1095"/>
  <c r="R19" i="1095"/>
  <c r="L19" i="1095"/>
  <c r="D19" i="1095"/>
  <c r="R18" i="1095"/>
  <c r="D18" i="1095"/>
  <c r="R17" i="1095"/>
  <c r="L17" i="1095"/>
  <c r="D17" i="1095"/>
  <c r="R16" i="1095"/>
  <c r="L16" i="1095"/>
  <c r="D16" i="1095" s="1"/>
  <c r="R15" i="1095"/>
  <c r="D15" i="1095"/>
  <c r="R14" i="1095"/>
  <c r="D14" i="1095"/>
  <c r="R13" i="1095"/>
  <c r="D13" i="1095"/>
  <c r="R12" i="1095"/>
  <c r="L12" i="1095"/>
  <c r="D12" i="1095"/>
  <c r="R11" i="1095"/>
  <c r="L10" i="1095"/>
  <c r="D10" i="1095"/>
  <c r="L8" i="1095"/>
  <c r="D8" i="1095"/>
  <c r="L7" i="1095"/>
  <c r="D7" i="1095"/>
  <c r="R6" i="1095"/>
  <c r="L6" i="1095"/>
  <c r="D6" i="1095"/>
  <c r="R5" i="1095"/>
  <c r="R4" i="1095"/>
  <c r="R56" i="1094"/>
  <c r="R55" i="1094"/>
  <c r="D54" i="1094"/>
  <c r="R53" i="1094"/>
  <c r="D53" i="1094"/>
  <c r="R52" i="1094"/>
  <c r="D52" i="1094"/>
  <c r="D50" i="1094"/>
  <c r="D49" i="1094"/>
  <c r="R48" i="1094"/>
  <c r="P48" i="1094"/>
  <c r="D48" i="1094"/>
  <c r="R46" i="1094"/>
  <c r="D46" i="1094"/>
  <c r="R45" i="1094"/>
  <c r="L7" i="1094" s="1"/>
  <c r="D7" i="1094" s="1"/>
  <c r="D45" i="1094"/>
  <c r="R44" i="1094"/>
  <c r="D44" i="1094"/>
  <c r="R43" i="1094"/>
  <c r="L20" i="1094" s="1"/>
  <c r="D20" i="1094" s="1"/>
  <c r="H43" i="1094"/>
  <c r="D43" i="1094"/>
  <c r="R42" i="1094"/>
  <c r="L9" i="1094" s="1"/>
  <c r="D9" i="1094" s="1"/>
  <c r="H42" i="1094"/>
  <c r="D42" i="1094"/>
  <c r="R41" i="1094"/>
  <c r="H41" i="1094"/>
  <c r="D41" i="1094"/>
  <c r="R40" i="1094"/>
  <c r="H40" i="1094"/>
  <c r="D40" i="1094"/>
  <c r="R39" i="1094"/>
  <c r="H39" i="1094"/>
  <c r="D39" i="1094"/>
  <c r="R38" i="1094"/>
  <c r="H38" i="1094"/>
  <c r="D38" i="1094"/>
  <c r="R37" i="1094"/>
  <c r="R36" i="1094"/>
  <c r="L11" i="1094" s="1"/>
  <c r="D11" i="1094" s="1"/>
  <c r="R35" i="1094"/>
  <c r="R34" i="1094"/>
  <c r="R33" i="1094"/>
  <c r="R32" i="1094"/>
  <c r="D32" i="1094"/>
  <c r="R31" i="1094"/>
  <c r="L31" i="1094"/>
  <c r="D31" i="1094"/>
  <c r="R30" i="1094"/>
  <c r="L30" i="1094"/>
  <c r="D30" i="1094"/>
  <c r="R29" i="1094"/>
  <c r="D29" i="1094"/>
  <c r="R24" i="1094"/>
  <c r="L24" i="1094"/>
  <c r="D24" i="1094" s="1"/>
  <c r="R23" i="1094"/>
  <c r="L23" i="1094"/>
  <c r="D23" i="1094" s="1"/>
  <c r="R22" i="1094"/>
  <c r="D22" i="1094"/>
  <c r="R21" i="1094"/>
  <c r="D21" i="1094"/>
  <c r="R20" i="1094"/>
  <c r="R19" i="1094"/>
  <c r="D19" i="1094"/>
  <c r="R18" i="1094"/>
  <c r="D18" i="1094"/>
  <c r="R17" i="1094"/>
  <c r="L17" i="1094"/>
  <c r="D17" i="1094"/>
  <c r="R16" i="1094"/>
  <c r="L16" i="1094"/>
  <c r="D16" i="1094" s="1"/>
  <c r="R15" i="1094"/>
  <c r="D15" i="1094"/>
  <c r="R14" i="1094"/>
  <c r="D14" i="1094"/>
  <c r="R13" i="1094"/>
  <c r="D13" i="1094"/>
  <c r="R12" i="1094"/>
  <c r="L12" i="1094"/>
  <c r="D12" i="1094" s="1"/>
  <c r="R11" i="1094"/>
  <c r="L10" i="1094"/>
  <c r="D10" i="1094"/>
  <c r="L8" i="1094"/>
  <c r="D8" i="1094" s="1"/>
  <c r="R6" i="1094"/>
  <c r="L6" i="1094"/>
  <c r="D6" i="1094"/>
  <c r="R5" i="1094"/>
  <c r="R4" i="1094"/>
  <c r="R52" i="1092"/>
  <c r="R51" i="1092"/>
  <c r="D50" i="1092"/>
  <c r="R49" i="1092"/>
  <c r="D49" i="1092"/>
  <c r="R48" i="1092"/>
  <c r="D48" i="1092"/>
  <c r="D46" i="1092"/>
  <c r="D45" i="1092"/>
  <c r="D44" i="1092"/>
  <c r="R42" i="1092"/>
  <c r="D42" i="1092"/>
  <c r="R41" i="1092"/>
  <c r="D41" i="1092"/>
  <c r="R40" i="1092"/>
  <c r="D40" i="1092"/>
  <c r="R39" i="1092"/>
  <c r="H39" i="1092"/>
  <c r="D39" i="1092"/>
  <c r="R38" i="1092"/>
  <c r="H38" i="1092"/>
  <c r="D38" i="1092"/>
  <c r="R37" i="1092"/>
  <c r="H37" i="1092"/>
  <c r="D37" i="1092"/>
  <c r="R36" i="1092"/>
  <c r="H36" i="1092"/>
  <c r="D36" i="1092"/>
  <c r="R35" i="1092"/>
  <c r="H35" i="1092"/>
  <c r="D35" i="1092"/>
  <c r="R34" i="1092"/>
  <c r="L12" i="1092" s="1"/>
  <c r="D12" i="1092" s="1"/>
  <c r="H34" i="1092"/>
  <c r="G49" i="1092" s="1"/>
  <c r="D34" i="1092"/>
  <c r="R33" i="1092"/>
  <c r="L23" i="1092" s="1"/>
  <c r="D23" i="1092" s="1"/>
  <c r="R32" i="1092"/>
  <c r="R31" i="1092"/>
  <c r="R30" i="1092"/>
  <c r="R29" i="1092"/>
  <c r="R28" i="1092"/>
  <c r="D28" i="1092"/>
  <c r="R27" i="1092"/>
  <c r="D27" i="1092"/>
  <c r="R26" i="1092"/>
  <c r="L26" i="1092"/>
  <c r="D26" i="1092"/>
  <c r="R25" i="1092"/>
  <c r="L25" i="1092"/>
  <c r="D25" i="1092"/>
  <c r="R24" i="1092"/>
  <c r="D24" i="1092"/>
  <c r="R23" i="1092"/>
  <c r="R22" i="1092"/>
  <c r="L22" i="1092"/>
  <c r="D22" i="1092"/>
  <c r="R21" i="1092"/>
  <c r="D21" i="1092"/>
  <c r="R20" i="1092"/>
  <c r="L20" i="1092"/>
  <c r="D20" i="1092"/>
  <c r="R19" i="1092"/>
  <c r="L19" i="1092"/>
  <c r="D19" i="1092"/>
  <c r="R18" i="1092"/>
  <c r="D18" i="1092"/>
  <c r="R17" i="1092"/>
  <c r="D17" i="1092"/>
  <c r="R16" i="1092"/>
  <c r="L16" i="1092"/>
  <c r="D16" i="1092" s="1"/>
  <c r="S15" i="1092"/>
  <c r="R15" i="1092"/>
  <c r="D15" i="1092"/>
  <c r="S14" i="1092"/>
  <c r="R14" i="1092"/>
  <c r="D14" i="1092"/>
  <c r="R13" i="1092"/>
  <c r="D13" i="1092"/>
  <c r="R12" i="1092"/>
  <c r="R11" i="1092"/>
  <c r="L11" i="1092"/>
  <c r="D11" i="1092"/>
  <c r="L10" i="1092"/>
  <c r="D10" i="1092"/>
  <c r="L9" i="1092"/>
  <c r="D9" i="1092"/>
  <c r="L8" i="1092"/>
  <c r="D8" i="1092" s="1"/>
  <c r="L7" i="1092"/>
  <c r="D7" i="1092"/>
  <c r="R6" i="1092"/>
  <c r="L6" i="1092"/>
  <c r="D6" i="1092" s="1"/>
  <c r="R5" i="1092"/>
  <c r="R4" i="1092"/>
  <c r="R59" i="1091"/>
  <c r="R58" i="1091"/>
  <c r="D57" i="1091"/>
  <c r="R56" i="1091"/>
  <c r="D56" i="1091"/>
  <c r="R55" i="1091"/>
  <c r="D55" i="1091"/>
  <c r="D53" i="1091"/>
  <c r="D52" i="1091"/>
  <c r="D51" i="1091"/>
  <c r="R49" i="1091"/>
  <c r="D49" i="1091"/>
  <c r="R48" i="1091"/>
  <c r="L7" i="1091" s="1"/>
  <c r="D7" i="1091" s="1"/>
  <c r="D48" i="1091"/>
  <c r="R47" i="1091"/>
  <c r="L8" i="1091" s="1"/>
  <c r="D8" i="1091" s="1"/>
  <c r="D47" i="1091"/>
  <c r="R46" i="1091"/>
  <c r="L20" i="1091" s="1"/>
  <c r="D20" i="1091" s="1"/>
  <c r="H46" i="1091"/>
  <c r="D46" i="1091"/>
  <c r="R45" i="1091"/>
  <c r="H45" i="1091"/>
  <c r="D45" i="1091"/>
  <c r="R44" i="1091"/>
  <c r="H44" i="1091"/>
  <c r="D44" i="1091"/>
  <c r="R43" i="1091"/>
  <c r="L10" i="1091" s="1"/>
  <c r="D10" i="1091" s="1"/>
  <c r="H43" i="1091"/>
  <c r="D43" i="1091"/>
  <c r="R42" i="1091"/>
  <c r="H42" i="1091"/>
  <c r="D42" i="1091"/>
  <c r="R41" i="1091"/>
  <c r="H41" i="1091"/>
  <c r="D41" i="1091"/>
  <c r="R40" i="1091"/>
  <c r="L23" i="1091" s="1"/>
  <c r="D23" i="1091" s="1"/>
  <c r="R39" i="1091"/>
  <c r="R38" i="1091"/>
  <c r="R37" i="1091"/>
  <c r="R36" i="1091"/>
  <c r="R35" i="1091"/>
  <c r="R34" i="1091"/>
  <c r="R33" i="1091"/>
  <c r="R32" i="1091"/>
  <c r="R24" i="1091"/>
  <c r="L24" i="1091"/>
  <c r="D24" i="1091"/>
  <c r="R23" i="1091"/>
  <c r="R22" i="1091"/>
  <c r="L22" i="1091"/>
  <c r="D22" i="1091" s="1"/>
  <c r="R21" i="1091"/>
  <c r="L17" i="1091" s="1"/>
  <c r="D17" i="1091" s="1"/>
  <c r="D21" i="1091"/>
  <c r="R20" i="1091"/>
  <c r="R19" i="1091"/>
  <c r="L19" i="1091"/>
  <c r="D19" i="1091" s="1"/>
  <c r="R18" i="1091"/>
  <c r="D18" i="1091"/>
  <c r="R17" i="1091"/>
  <c r="R16" i="1091"/>
  <c r="L16" i="1091"/>
  <c r="D16" i="1091" s="1"/>
  <c r="R15" i="1091"/>
  <c r="D15" i="1091"/>
  <c r="R14" i="1091"/>
  <c r="D14" i="1091"/>
  <c r="R13" i="1091"/>
  <c r="D13" i="1091"/>
  <c r="R12" i="1091"/>
  <c r="L12" i="1091"/>
  <c r="D12" i="1091" s="1"/>
  <c r="R11" i="1091"/>
  <c r="L11" i="1091"/>
  <c r="D11" i="1091"/>
  <c r="L9" i="1091"/>
  <c r="D9" i="1091"/>
  <c r="R6" i="1091"/>
  <c r="L6" i="1091"/>
  <c r="D6" i="1091"/>
  <c r="R5" i="1091"/>
  <c r="R4" i="1091"/>
  <c r="R55" i="1090"/>
  <c r="R54" i="1090"/>
  <c r="D53" i="1090"/>
  <c r="R52" i="1090"/>
  <c r="D52" i="1090"/>
  <c r="R51" i="1090"/>
  <c r="D51" i="1090"/>
  <c r="D49" i="1090"/>
  <c r="D48" i="1090"/>
  <c r="P47" i="1090"/>
  <c r="R47" i="1090" s="1"/>
  <c r="D47" i="1090"/>
  <c r="R45" i="1090"/>
  <c r="L6" i="1090" s="1"/>
  <c r="D6" i="1090" s="1"/>
  <c r="D45" i="1090"/>
  <c r="R44" i="1090"/>
  <c r="D44" i="1090"/>
  <c r="R43" i="1090"/>
  <c r="L8" i="1090" s="1"/>
  <c r="D8" i="1090" s="1"/>
  <c r="D43" i="1090"/>
  <c r="R42" i="1090"/>
  <c r="H42" i="1090"/>
  <c r="D42" i="1090"/>
  <c r="R41" i="1090"/>
  <c r="L9" i="1090" s="1"/>
  <c r="D9" i="1090" s="1"/>
  <c r="H41" i="1090"/>
  <c r="D41" i="1090"/>
  <c r="R40" i="1090"/>
  <c r="H40" i="1090"/>
  <c r="D40" i="1090"/>
  <c r="R39" i="1090"/>
  <c r="H39" i="1090"/>
  <c r="D39" i="1090"/>
  <c r="R38" i="1090"/>
  <c r="H38" i="1090"/>
  <c r="D38" i="1090"/>
  <c r="R37" i="1090"/>
  <c r="L12" i="1090" s="1"/>
  <c r="D12" i="1090" s="1"/>
  <c r="H37" i="1090"/>
  <c r="D37" i="1090"/>
  <c r="R36" i="1090"/>
  <c r="R35" i="1090"/>
  <c r="L11" i="1090" s="1"/>
  <c r="D11" i="1090" s="1"/>
  <c r="R34" i="1090"/>
  <c r="R33" i="1090"/>
  <c r="R32" i="1090"/>
  <c r="R31" i="1090"/>
  <c r="L16" i="1090" s="1"/>
  <c r="D16" i="1090" s="1"/>
  <c r="D31" i="1090"/>
  <c r="R30" i="1090"/>
  <c r="D30" i="1090"/>
  <c r="R29" i="1090"/>
  <c r="D29" i="1090"/>
  <c r="R28" i="1090"/>
  <c r="R24" i="1090"/>
  <c r="L24" i="1090"/>
  <c r="D24" i="1090"/>
  <c r="R23" i="1090"/>
  <c r="L23" i="1090"/>
  <c r="D23" i="1090" s="1"/>
  <c r="R22" i="1090"/>
  <c r="D22" i="1090"/>
  <c r="R21" i="1090"/>
  <c r="D21" i="1090"/>
  <c r="R20" i="1090"/>
  <c r="L20" i="1090"/>
  <c r="D20" i="1090" s="1"/>
  <c r="R19" i="1090"/>
  <c r="D19" i="1090"/>
  <c r="R18" i="1090"/>
  <c r="D18" i="1090"/>
  <c r="R17" i="1090"/>
  <c r="L17" i="1090"/>
  <c r="D17" i="1090" s="1"/>
  <c r="R16" i="1090"/>
  <c r="R15" i="1090"/>
  <c r="D15" i="1090"/>
  <c r="R14" i="1090"/>
  <c r="D14" i="1090"/>
  <c r="R13" i="1090"/>
  <c r="D13" i="1090"/>
  <c r="R12" i="1090"/>
  <c r="R11" i="1090"/>
  <c r="L10" i="1090"/>
  <c r="D10" i="1090" s="1"/>
  <c r="L7" i="1090"/>
  <c r="D7" i="1090" s="1"/>
  <c r="R6" i="1090"/>
  <c r="R5" i="1090"/>
  <c r="R4" i="1090"/>
  <c r="R52" i="1088"/>
  <c r="R51" i="1088"/>
  <c r="D50" i="1088"/>
  <c r="R49" i="1088"/>
  <c r="D49" i="1088"/>
  <c r="R48" i="1088"/>
  <c r="D48" i="1088"/>
  <c r="D46" i="1088"/>
  <c r="D45" i="1088"/>
  <c r="D44" i="1088"/>
  <c r="R42" i="1088"/>
  <c r="D42" i="1088"/>
  <c r="R41" i="1088"/>
  <c r="D41" i="1088"/>
  <c r="R40" i="1088"/>
  <c r="D40" i="1088"/>
  <c r="R39" i="1088"/>
  <c r="H39" i="1088"/>
  <c r="D39" i="1088"/>
  <c r="R38" i="1088"/>
  <c r="L9" i="1088" s="1"/>
  <c r="D9" i="1088" s="1"/>
  <c r="H38" i="1088"/>
  <c r="D38" i="1088"/>
  <c r="R37" i="1088"/>
  <c r="H37" i="1088"/>
  <c r="D37" i="1088"/>
  <c r="R36" i="1088"/>
  <c r="L10" i="1088" s="1"/>
  <c r="D10" i="1088" s="1"/>
  <c r="H36" i="1088"/>
  <c r="D36" i="1088"/>
  <c r="R35" i="1088"/>
  <c r="H35" i="1088"/>
  <c r="D35" i="1088"/>
  <c r="R34" i="1088"/>
  <c r="L12" i="1088" s="1"/>
  <c r="D12" i="1088" s="1"/>
  <c r="H34" i="1088"/>
  <c r="G49" i="1088" s="1"/>
  <c r="D34" i="1088"/>
  <c r="R33" i="1088"/>
  <c r="L23" i="1088" s="1"/>
  <c r="D23" i="1088" s="1"/>
  <c r="R32" i="1088"/>
  <c r="L11" i="1088" s="1"/>
  <c r="D11" i="1088" s="1"/>
  <c r="R31" i="1088"/>
  <c r="R30" i="1088"/>
  <c r="R29" i="1088"/>
  <c r="R28" i="1088"/>
  <c r="L16" i="1088" s="1"/>
  <c r="D16" i="1088" s="1"/>
  <c r="D28" i="1088"/>
  <c r="R27" i="1088"/>
  <c r="D27" i="1088"/>
  <c r="R26" i="1088"/>
  <c r="L26" i="1088"/>
  <c r="D26" i="1088"/>
  <c r="R25" i="1088"/>
  <c r="L25" i="1088"/>
  <c r="D25" i="1088"/>
  <c r="R24" i="1088"/>
  <c r="D24" i="1088"/>
  <c r="R23" i="1088"/>
  <c r="R22" i="1088"/>
  <c r="L22" i="1088"/>
  <c r="D22" i="1088"/>
  <c r="R21" i="1088"/>
  <c r="D21" i="1088"/>
  <c r="R20" i="1088"/>
  <c r="L20" i="1088"/>
  <c r="D20" i="1088"/>
  <c r="R19" i="1088"/>
  <c r="L19" i="1088"/>
  <c r="D19" i="1088"/>
  <c r="R18" i="1088"/>
  <c r="D18" i="1088"/>
  <c r="R17" i="1088"/>
  <c r="D17" i="1088"/>
  <c r="R16" i="1088"/>
  <c r="S15" i="1088"/>
  <c r="R15" i="1088"/>
  <c r="D15" i="1088"/>
  <c r="S14" i="1088"/>
  <c r="R14" i="1088"/>
  <c r="D14" i="1088"/>
  <c r="R13" i="1088"/>
  <c r="D13" i="1088"/>
  <c r="R12" i="1088"/>
  <c r="R11" i="1088"/>
  <c r="L8" i="1088"/>
  <c r="D8" i="1088"/>
  <c r="L7" i="1088"/>
  <c r="D7" i="1088"/>
  <c r="R6" i="1088"/>
  <c r="L6" i="1088"/>
  <c r="D6" i="1088"/>
  <c r="R5" i="1088"/>
  <c r="R4" i="1088"/>
  <c r="R52" i="1087"/>
  <c r="R51" i="1087"/>
  <c r="D50" i="1087"/>
  <c r="R49" i="1087"/>
  <c r="D49" i="1087"/>
  <c r="R48" i="1087"/>
  <c r="D48" i="1087"/>
  <c r="D46" i="1087"/>
  <c r="D45" i="1087"/>
  <c r="D44" i="1087"/>
  <c r="R42" i="1087"/>
  <c r="D42" i="1087"/>
  <c r="R41" i="1087"/>
  <c r="D41" i="1087"/>
  <c r="R40" i="1087"/>
  <c r="D40" i="1087"/>
  <c r="R39" i="1087"/>
  <c r="L20" i="1087" s="1"/>
  <c r="D20" i="1087" s="1"/>
  <c r="H39" i="1087"/>
  <c r="D39" i="1087"/>
  <c r="R38" i="1087"/>
  <c r="H38" i="1087"/>
  <c r="D38" i="1087"/>
  <c r="R37" i="1087"/>
  <c r="H37" i="1087"/>
  <c r="D37" i="1087"/>
  <c r="R36" i="1087"/>
  <c r="L10" i="1087" s="1"/>
  <c r="D10" i="1087" s="1"/>
  <c r="H36" i="1087"/>
  <c r="D36" i="1087"/>
  <c r="R35" i="1087"/>
  <c r="L19" i="1087" s="1"/>
  <c r="D19" i="1087" s="1"/>
  <c r="H35" i="1087"/>
  <c r="D35" i="1087"/>
  <c r="R34" i="1087"/>
  <c r="L12" i="1087" s="1"/>
  <c r="D12" i="1087" s="1"/>
  <c r="H34" i="1087"/>
  <c r="D34" i="1087"/>
  <c r="R33" i="1087"/>
  <c r="R32" i="1087"/>
  <c r="R31" i="1087"/>
  <c r="R30" i="1087"/>
  <c r="R29" i="1087"/>
  <c r="R28" i="1087"/>
  <c r="L16" i="1087" s="1"/>
  <c r="D16" i="1087" s="1"/>
  <c r="D28" i="1087"/>
  <c r="R27" i="1087"/>
  <c r="D27" i="1087"/>
  <c r="R26" i="1087"/>
  <c r="L26" i="1087"/>
  <c r="D26" i="1087"/>
  <c r="R25" i="1087"/>
  <c r="L25" i="1087"/>
  <c r="D25" i="1087" s="1"/>
  <c r="R24" i="1087"/>
  <c r="L24" i="1087"/>
  <c r="D24" i="1087" s="1"/>
  <c r="R23" i="1087"/>
  <c r="L23" i="1087"/>
  <c r="D23" i="1087"/>
  <c r="R22" i="1087"/>
  <c r="L22" i="1087"/>
  <c r="D22" i="1087" s="1"/>
  <c r="R21" i="1087"/>
  <c r="D21" i="1087"/>
  <c r="R20" i="1087"/>
  <c r="R19" i="1087"/>
  <c r="R18" i="1087"/>
  <c r="D18" i="1087"/>
  <c r="R17" i="1087"/>
  <c r="L17" i="1087"/>
  <c r="D17" i="1087"/>
  <c r="R16" i="1087"/>
  <c r="R15" i="1087"/>
  <c r="D15" i="1087"/>
  <c r="R14" i="1087"/>
  <c r="D14" i="1087"/>
  <c r="R13" i="1087"/>
  <c r="D13" i="1087"/>
  <c r="R12" i="1087"/>
  <c r="R11" i="1087"/>
  <c r="L11" i="1087"/>
  <c r="D11" i="1087" s="1"/>
  <c r="L9" i="1087"/>
  <c r="D9" i="1087"/>
  <c r="L8" i="1087"/>
  <c r="D8" i="1087"/>
  <c r="L7" i="1087"/>
  <c r="D7" i="1087" s="1"/>
  <c r="R6" i="1087"/>
  <c r="L6" i="1087"/>
  <c r="D6" i="1087" s="1"/>
  <c r="R5" i="1087"/>
  <c r="R4" i="1087"/>
  <c r="R52" i="1086"/>
  <c r="R51" i="1086"/>
  <c r="D50" i="1086"/>
  <c r="R49" i="1086"/>
  <c r="D49" i="1086"/>
  <c r="R48" i="1086"/>
  <c r="D48" i="1086"/>
  <c r="D46" i="1086"/>
  <c r="D45" i="1086"/>
  <c r="R44" i="1086"/>
  <c r="P44" i="1086"/>
  <c r="D44" i="1086"/>
  <c r="R42" i="1086"/>
  <c r="D42" i="1086"/>
  <c r="R41" i="1086"/>
  <c r="L7" i="1086" s="1"/>
  <c r="D7" i="1086" s="1"/>
  <c r="D41" i="1086"/>
  <c r="R40" i="1086"/>
  <c r="L8" i="1086" s="1"/>
  <c r="D8" i="1086" s="1"/>
  <c r="D40" i="1086"/>
  <c r="R39" i="1086"/>
  <c r="H39" i="1086"/>
  <c r="D39" i="1086"/>
  <c r="R38" i="1086"/>
  <c r="L9" i="1086" s="1"/>
  <c r="D9" i="1086" s="1"/>
  <c r="H38" i="1086"/>
  <c r="D38" i="1086"/>
  <c r="R37" i="1086"/>
  <c r="H37" i="1086"/>
  <c r="D37" i="1086"/>
  <c r="R36" i="1086"/>
  <c r="H36" i="1086"/>
  <c r="D36" i="1086"/>
  <c r="R35" i="1086"/>
  <c r="H35" i="1086"/>
  <c r="D35" i="1086"/>
  <c r="R34" i="1086"/>
  <c r="H34" i="1086"/>
  <c r="D34" i="1086"/>
  <c r="R33" i="1086"/>
  <c r="R32" i="1086"/>
  <c r="R31" i="1086"/>
  <c r="R30" i="1086"/>
  <c r="R29" i="1086"/>
  <c r="R28" i="1086"/>
  <c r="D28" i="1086"/>
  <c r="R27" i="1086"/>
  <c r="L27" i="1086"/>
  <c r="D27" i="1086" s="1"/>
  <c r="R26" i="1086"/>
  <c r="L26" i="1086"/>
  <c r="D26" i="1086"/>
  <c r="R25" i="1086"/>
  <c r="D25" i="1086"/>
  <c r="R24" i="1086"/>
  <c r="L24" i="1086"/>
  <c r="D24" i="1086" s="1"/>
  <c r="R23" i="1086"/>
  <c r="L23" i="1086"/>
  <c r="D23" i="1086" s="1"/>
  <c r="R22" i="1086"/>
  <c r="D22" i="1086"/>
  <c r="R21" i="1086"/>
  <c r="D21" i="1086"/>
  <c r="R20" i="1086"/>
  <c r="L20" i="1086"/>
  <c r="D20" i="1086" s="1"/>
  <c r="R19" i="1086"/>
  <c r="D19" i="1086"/>
  <c r="R18" i="1086"/>
  <c r="D18" i="1086"/>
  <c r="R17" i="1086"/>
  <c r="L17" i="1086"/>
  <c r="D17" i="1086"/>
  <c r="R16" i="1086"/>
  <c r="L16" i="1086"/>
  <c r="D16" i="1086" s="1"/>
  <c r="R15" i="1086"/>
  <c r="D15" i="1086"/>
  <c r="R14" i="1086"/>
  <c r="D14" i="1086"/>
  <c r="R13" i="1086"/>
  <c r="D13" i="1086"/>
  <c r="R12" i="1086"/>
  <c r="L12" i="1086"/>
  <c r="D12" i="1086" s="1"/>
  <c r="R11" i="1086"/>
  <c r="L11" i="1086"/>
  <c r="D11" i="1086" s="1"/>
  <c r="L10" i="1086"/>
  <c r="D10" i="1086"/>
  <c r="R6" i="1086"/>
  <c r="L6" i="1086"/>
  <c r="D6" i="1086"/>
  <c r="R5" i="1086"/>
  <c r="R4" i="1086"/>
  <c r="R52" i="1084"/>
  <c r="R51" i="1084"/>
  <c r="D50" i="1084"/>
  <c r="R49" i="1084"/>
  <c r="G49" i="1084"/>
  <c r="D49" i="1084"/>
  <c r="R48" i="1084"/>
  <c r="D48" i="1084"/>
  <c r="D46" i="1084"/>
  <c r="D45" i="1084"/>
  <c r="D44" i="1084"/>
  <c r="R42" i="1084"/>
  <c r="D42" i="1084"/>
  <c r="R41" i="1084"/>
  <c r="D41" i="1084"/>
  <c r="R40" i="1084"/>
  <c r="D40" i="1084"/>
  <c r="R39" i="1084"/>
  <c r="H39" i="1084"/>
  <c r="D39" i="1084"/>
  <c r="R38" i="1084"/>
  <c r="L9" i="1084" s="1"/>
  <c r="D9" i="1084" s="1"/>
  <c r="H38" i="1084"/>
  <c r="D38" i="1084"/>
  <c r="R37" i="1084"/>
  <c r="H37" i="1084"/>
  <c r="D37" i="1084"/>
  <c r="R36" i="1084"/>
  <c r="L10" i="1084" s="1"/>
  <c r="D10" i="1084" s="1"/>
  <c r="H36" i="1084"/>
  <c r="D36" i="1084"/>
  <c r="R35" i="1084"/>
  <c r="H35" i="1084"/>
  <c r="D35" i="1084"/>
  <c r="R34" i="1084"/>
  <c r="L12" i="1084" s="1"/>
  <c r="D12" i="1084" s="1"/>
  <c r="H34" i="1084"/>
  <c r="D34" i="1084"/>
  <c r="D54" i="1084" s="1"/>
  <c r="H14" i="1084" s="1"/>
  <c r="R33" i="1084"/>
  <c r="L23" i="1084" s="1"/>
  <c r="D23" i="1084" s="1"/>
  <c r="R32" i="1084"/>
  <c r="R31" i="1084"/>
  <c r="R30" i="1084"/>
  <c r="R29" i="1084"/>
  <c r="R28" i="1084"/>
  <c r="L16" i="1084" s="1"/>
  <c r="D16" i="1084" s="1"/>
  <c r="D28" i="1084"/>
  <c r="R27" i="1084"/>
  <c r="D27" i="1084"/>
  <c r="R26" i="1084"/>
  <c r="L26" i="1084"/>
  <c r="D26" i="1084"/>
  <c r="R25" i="1084"/>
  <c r="L25" i="1084"/>
  <c r="D25" i="1084"/>
  <c r="R24" i="1084"/>
  <c r="D24" i="1084"/>
  <c r="R23" i="1084"/>
  <c r="R22" i="1084"/>
  <c r="L22" i="1084"/>
  <c r="D22" i="1084" s="1"/>
  <c r="R21" i="1084"/>
  <c r="D21" i="1084"/>
  <c r="R20" i="1084"/>
  <c r="L20" i="1084"/>
  <c r="D20" i="1084"/>
  <c r="R19" i="1084"/>
  <c r="L19" i="1084"/>
  <c r="D19" i="1084"/>
  <c r="R18" i="1084"/>
  <c r="D18" i="1084"/>
  <c r="R17" i="1084"/>
  <c r="D17" i="1084"/>
  <c r="R16" i="1084"/>
  <c r="S15" i="1084"/>
  <c r="R15" i="1084"/>
  <c r="D15" i="1084"/>
  <c r="S14" i="1084"/>
  <c r="R14" i="1084"/>
  <c r="D14" i="1084"/>
  <c r="R13" i="1084"/>
  <c r="D13" i="1084"/>
  <c r="R12" i="1084"/>
  <c r="R11" i="1084"/>
  <c r="L11" i="1084"/>
  <c r="D11" i="1084" s="1"/>
  <c r="L8" i="1084"/>
  <c r="D8" i="1084"/>
  <c r="L7" i="1084"/>
  <c r="D7" i="1084"/>
  <c r="R6" i="1084"/>
  <c r="L6" i="1084"/>
  <c r="D6" i="1084"/>
  <c r="R5" i="1084"/>
  <c r="R4" i="1084"/>
  <c r="R52" i="1083"/>
  <c r="R51" i="1083"/>
  <c r="D50" i="1083"/>
  <c r="R49" i="1083"/>
  <c r="D49" i="1083"/>
  <c r="R48" i="1083"/>
  <c r="D48" i="1083"/>
  <c r="D46" i="1083"/>
  <c r="D45" i="1083"/>
  <c r="D44" i="1083"/>
  <c r="R42" i="1083"/>
  <c r="D42" i="1083"/>
  <c r="R41" i="1083"/>
  <c r="D41" i="1083"/>
  <c r="R40" i="1083"/>
  <c r="D40" i="1083"/>
  <c r="R39" i="1083"/>
  <c r="L20" i="1083" s="1"/>
  <c r="D20" i="1083" s="1"/>
  <c r="H39" i="1083"/>
  <c r="D39" i="1083"/>
  <c r="R38" i="1083"/>
  <c r="L9" i="1083" s="1"/>
  <c r="D9" i="1083" s="1"/>
  <c r="H38" i="1083"/>
  <c r="D38" i="1083"/>
  <c r="R37" i="1083"/>
  <c r="H37" i="1083"/>
  <c r="G49" i="1083" s="1"/>
  <c r="D37" i="1083"/>
  <c r="R36" i="1083"/>
  <c r="L10" i="1083" s="1"/>
  <c r="D10" i="1083" s="1"/>
  <c r="H36" i="1083"/>
  <c r="D36" i="1083"/>
  <c r="R35" i="1083"/>
  <c r="H35" i="1083"/>
  <c r="D35" i="1083"/>
  <c r="R34" i="1083"/>
  <c r="H34" i="1083"/>
  <c r="D34" i="1083"/>
  <c r="D54" i="1083" s="1"/>
  <c r="H14" i="1083" s="1"/>
  <c r="R33" i="1083"/>
  <c r="R32" i="1083"/>
  <c r="L11" i="1083" s="1"/>
  <c r="D11" i="1083" s="1"/>
  <c r="R31" i="1083"/>
  <c r="R30" i="1083"/>
  <c r="R29" i="1083"/>
  <c r="R28" i="1083"/>
  <c r="D28" i="1083"/>
  <c r="R27" i="1083"/>
  <c r="D27" i="1083"/>
  <c r="R26" i="1083"/>
  <c r="L26" i="1083"/>
  <c r="D26" i="1083"/>
  <c r="R25" i="1083"/>
  <c r="L25" i="1083"/>
  <c r="D25" i="1083"/>
  <c r="R24" i="1083"/>
  <c r="L24" i="1083"/>
  <c r="D24" i="1083"/>
  <c r="R23" i="1083"/>
  <c r="L23" i="1083"/>
  <c r="D23" i="1083" s="1"/>
  <c r="R22" i="1083"/>
  <c r="L22" i="1083"/>
  <c r="D22" i="1083" s="1"/>
  <c r="R21" i="1083"/>
  <c r="D21" i="1083"/>
  <c r="R20" i="1083"/>
  <c r="R19" i="1083"/>
  <c r="L19" i="1083"/>
  <c r="D19" i="1083"/>
  <c r="R18" i="1083"/>
  <c r="D18" i="1083"/>
  <c r="R17" i="1083"/>
  <c r="L17" i="1083"/>
  <c r="D17" i="1083" s="1"/>
  <c r="R16" i="1083"/>
  <c r="L16" i="1083"/>
  <c r="D16" i="1083" s="1"/>
  <c r="R15" i="1083"/>
  <c r="D15" i="1083"/>
  <c r="R14" i="1083"/>
  <c r="D14" i="1083"/>
  <c r="R13" i="1083"/>
  <c r="D13" i="1083"/>
  <c r="R12" i="1083"/>
  <c r="L12" i="1083"/>
  <c r="D12" i="1083"/>
  <c r="R11" i="1083"/>
  <c r="L8" i="1083"/>
  <c r="D8" i="1083"/>
  <c r="L7" i="1083"/>
  <c r="D7" i="1083"/>
  <c r="R6" i="1083"/>
  <c r="L6" i="1083"/>
  <c r="D6" i="1083"/>
  <c r="R5" i="1083"/>
  <c r="R4" i="1083"/>
  <c r="R52" i="1082"/>
  <c r="R51" i="1082"/>
  <c r="D50" i="1082"/>
  <c r="R49" i="1082"/>
  <c r="D49" i="1082"/>
  <c r="R48" i="1082"/>
  <c r="D48" i="1082"/>
  <c r="D46" i="1082"/>
  <c r="D45" i="1082"/>
  <c r="P44" i="1082"/>
  <c r="R44" i="1082" s="1"/>
  <c r="D44" i="1082"/>
  <c r="R42" i="1082"/>
  <c r="D42" i="1082"/>
  <c r="R41" i="1082"/>
  <c r="D41" i="1082"/>
  <c r="R40" i="1082"/>
  <c r="D40" i="1082"/>
  <c r="R39" i="1082"/>
  <c r="L20" i="1082" s="1"/>
  <c r="D20" i="1082" s="1"/>
  <c r="H39" i="1082"/>
  <c r="D39" i="1082"/>
  <c r="R38" i="1082"/>
  <c r="L9" i="1082" s="1"/>
  <c r="D9" i="1082" s="1"/>
  <c r="H38" i="1082"/>
  <c r="G49" i="1082" s="1"/>
  <c r="D38" i="1082"/>
  <c r="R37" i="1082"/>
  <c r="H37" i="1082"/>
  <c r="D37" i="1082"/>
  <c r="R36" i="1082"/>
  <c r="H36" i="1082"/>
  <c r="D36" i="1082"/>
  <c r="R35" i="1082"/>
  <c r="H35" i="1082"/>
  <c r="D35" i="1082"/>
  <c r="R34" i="1082"/>
  <c r="H34" i="1082"/>
  <c r="D34" i="1082"/>
  <c r="D54" i="1082" s="1"/>
  <c r="H14" i="1082" s="1"/>
  <c r="R33" i="1082"/>
  <c r="R32" i="1082"/>
  <c r="L11" i="1082" s="1"/>
  <c r="D11" i="1082" s="1"/>
  <c r="R31" i="1082"/>
  <c r="R30" i="1082"/>
  <c r="R29" i="1082"/>
  <c r="R28" i="1082"/>
  <c r="D28" i="1082"/>
  <c r="R27" i="1082"/>
  <c r="L27" i="1082"/>
  <c r="D27" i="1082"/>
  <c r="R26" i="1082"/>
  <c r="L26" i="1082"/>
  <c r="D26" i="1082"/>
  <c r="R25" i="1082"/>
  <c r="D25" i="1082"/>
  <c r="R24" i="1082"/>
  <c r="L24" i="1082"/>
  <c r="D24" i="1082"/>
  <c r="R23" i="1082"/>
  <c r="L23" i="1082"/>
  <c r="D23" i="1082"/>
  <c r="R22" i="1082"/>
  <c r="D22" i="1082"/>
  <c r="R21" i="1082"/>
  <c r="D21" i="1082"/>
  <c r="R20" i="1082"/>
  <c r="R19" i="1082"/>
  <c r="D19" i="1082"/>
  <c r="R18" i="1082"/>
  <c r="D18" i="1082"/>
  <c r="R17" i="1082"/>
  <c r="L17" i="1082"/>
  <c r="D17" i="1082" s="1"/>
  <c r="R16" i="1082"/>
  <c r="L16" i="1082"/>
  <c r="D16" i="1082" s="1"/>
  <c r="R15" i="1082"/>
  <c r="D15" i="1082"/>
  <c r="R14" i="1082"/>
  <c r="D14" i="1082"/>
  <c r="R13" i="1082"/>
  <c r="D13" i="1082"/>
  <c r="R12" i="1082"/>
  <c r="L12" i="1082"/>
  <c r="D12" i="1082"/>
  <c r="R11" i="1082"/>
  <c r="L10" i="1082"/>
  <c r="D10" i="1082"/>
  <c r="L8" i="1082"/>
  <c r="D8" i="1082" s="1"/>
  <c r="L7" i="1082"/>
  <c r="D7" i="1082"/>
  <c r="R6" i="1082"/>
  <c r="L6" i="1082"/>
  <c r="D6" i="1082"/>
  <c r="R5" i="1082"/>
  <c r="R4" i="1082"/>
  <c r="G49" i="1095" l="1"/>
  <c r="G49" i="1096"/>
  <c r="G53" i="1094"/>
  <c r="D54" i="1096"/>
  <c r="H14" i="1096" s="1"/>
  <c r="D54" i="1095"/>
  <c r="H14" i="1095" s="1"/>
  <c r="D58" i="1094"/>
  <c r="H14" i="1094" s="1"/>
  <c r="G56" i="1091"/>
  <c r="G52" i="1090"/>
  <c r="D54" i="1092"/>
  <c r="H14" i="1092" s="1"/>
  <c r="D61" i="1091"/>
  <c r="H14" i="1091" s="1"/>
  <c r="D57" i="1090"/>
  <c r="H14" i="1090" s="1"/>
  <c r="G49" i="1087"/>
  <c r="G49" i="1086"/>
  <c r="D54" i="1088"/>
  <c r="H14" i="1088" s="1"/>
  <c r="D54" i="1087"/>
  <c r="H14" i="1087" s="1"/>
  <c r="D54" i="1086"/>
  <c r="H14" i="1086" s="1"/>
  <c r="D29" i="1096"/>
  <c r="H13" i="1096" s="1"/>
  <c r="D29" i="1095"/>
  <c r="H13" i="1095" s="1"/>
  <c r="D33" i="1094"/>
  <c r="H13" i="1094" s="1"/>
  <c r="D29" i="1092"/>
  <c r="H13" i="1092" s="1"/>
  <c r="D36" i="1091"/>
  <c r="H13" i="1091" s="1"/>
  <c r="D32" i="1090"/>
  <c r="H13" i="1090" s="1"/>
  <c r="D29" i="1088"/>
  <c r="H13" i="1088" s="1"/>
  <c r="D29" i="1087"/>
  <c r="H13" i="1087" s="1"/>
  <c r="D29" i="1086"/>
  <c r="H13" i="1086" s="1"/>
  <c r="D29" i="1084"/>
  <c r="H13" i="1084" s="1"/>
  <c r="H15" i="1084" s="1"/>
  <c r="H29" i="1084" s="1"/>
  <c r="G51" i="1084"/>
  <c r="D29" i="1083"/>
  <c r="H13" i="1083" s="1"/>
  <c r="H15" i="1083" s="1"/>
  <c r="H29" i="1083" s="1"/>
  <c r="G51" i="1083" s="1"/>
  <c r="D29" i="1082"/>
  <c r="H13" i="1082" s="1"/>
  <c r="H15" i="1082" s="1"/>
  <c r="H29" i="1082" s="1"/>
  <c r="G51" i="1082" s="1"/>
  <c r="H16" i="1072"/>
  <c r="H16" i="1070"/>
  <c r="C15" i="1070"/>
  <c r="H20" i="1071"/>
  <c r="H16" i="1071"/>
  <c r="H15" i="1096" l="1"/>
  <c r="H29" i="1096" s="1"/>
  <c r="G51" i="1096" s="1"/>
  <c r="H15" i="1095"/>
  <c r="H29" i="1095" s="1"/>
  <c r="G51" i="1095" s="1"/>
  <c r="H15" i="1094"/>
  <c r="G55" i="1094" s="1"/>
  <c r="H15" i="1092"/>
  <c r="H29" i="1092" s="1"/>
  <c r="G51" i="1092" s="1"/>
  <c r="H15" i="1091"/>
  <c r="G58" i="1091" s="1"/>
  <c r="H15" i="1090"/>
  <c r="G54" i="1090" s="1"/>
  <c r="H15" i="1088"/>
  <c r="H29" i="1088" s="1"/>
  <c r="G51" i="1088" s="1"/>
  <c r="H15" i="1087"/>
  <c r="H29" i="1087" s="1"/>
  <c r="G51" i="1087" s="1"/>
  <c r="H15" i="1086"/>
  <c r="H29" i="1086" s="1"/>
  <c r="G51" i="1086" s="1"/>
  <c r="G43" i="1066"/>
  <c r="G42" i="1066"/>
  <c r="G50" i="1066"/>
  <c r="H16" i="1068" l="1"/>
  <c r="G42" i="1063" l="1"/>
  <c r="K35" i="1063"/>
  <c r="L27" i="1068"/>
  <c r="R52" i="1080" l="1"/>
  <c r="R51" i="1080"/>
  <c r="D50" i="1080"/>
  <c r="R49" i="1080"/>
  <c r="D49" i="1080"/>
  <c r="R48" i="1080"/>
  <c r="D48" i="1080"/>
  <c r="D46" i="1080"/>
  <c r="D45" i="1080"/>
  <c r="D44" i="1080"/>
  <c r="R42" i="1080"/>
  <c r="L6" i="1080" s="1"/>
  <c r="D6" i="1080" s="1"/>
  <c r="D42" i="1080"/>
  <c r="R41" i="1080"/>
  <c r="L7" i="1080" s="1"/>
  <c r="D7" i="1080" s="1"/>
  <c r="D41" i="1080"/>
  <c r="R40" i="1080"/>
  <c r="D40" i="1080"/>
  <c r="R39" i="1080"/>
  <c r="H39" i="1080"/>
  <c r="D39" i="1080"/>
  <c r="R38" i="1080"/>
  <c r="H38" i="1080"/>
  <c r="D38" i="1080"/>
  <c r="R37" i="1080"/>
  <c r="H37" i="1080"/>
  <c r="D37" i="1080"/>
  <c r="R36" i="1080"/>
  <c r="L10" i="1080" s="1"/>
  <c r="D10" i="1080" s="1"/>
  <c r="H36" i="1080"/>
  <c r="D36" i="1080"/>
  <c r="R35" i="1080"/>
  <c r="L19" i="1080" s="1"/>
  <c r="D19" i="1080" s="1"/>
  <c r="H35" i="1080"/>
  <c r="D35" i="1080"/>
  <c r="R34" i="1080"/>
  <c r="H34" i="1080"/>
  <c r="D34" i="1080"/>
  <c r="R33" i="1080"/>
  <c r="L23" i="1080" s="1"/>
  <c r="D23" i="1080" s="1"/>
  <c r="R32" i="1080"/>
  <c r="R31" i="1080"/>
  <c r="R30" i="1080"/>
  <c r="R29" i="1080"/>
  <c r="R28" i="1080"/>
  <c r="L16" i="1080" s="1"/>
  <c r="D16" i="1080" s="1"/>
  <c r="D28" i="1080"/>
  <c r="R27" i="1080"/>
  <c r="D27" i="1080"/>
  <c r="R26" i="1080"/>
  <c r="L26" i="1080"/>
  <c r="D26" i="1080"/>
  <c r="R25" i="1080"/>
  <c r="L25" i="1080"/>
  <c r="D25" i="1080"/>
  <c r="R24" i="1080"/>
  <c r="D24" i="1080"/>
  <c r="R23" i="1080"/>
  <c r="R22" i="1080"/>
  <c r="L22" i="1080"/>
  <c r="D22" i="1080"/>
  <c r="R21" i="1080"/>
  <c r="D21" i="1080"/>
  <c r="R20" i="1080"/>
  <c r="L20" i="1080"/>
  <c r="D20" i="1080"/>
  <c r="R19" i="1080"/>
  <c r="R18" i="1080"/>
  <c r="D18" i="1080"/>
  <c r="R17" i="1080"/>
  <c r="D17" i="1080"/>
  <c r="R16" i="1080"/>
  <c r="S15" i="1080"/>
  <c r="R15" i="1080"/>
  <c r="D15" i="1080"/>
  <c r="S14" i="1080"/>
  <c r="R14" i="1080"/>
  <c r="D14" i="1080"/>
  <c r="R13" i="1080"/>
  <c r="D13" i="1080"/>
  <c r="R12" i="1080"/>
  <c r="L12" i="1080"/>
  <c r="D12" i="1080"/>
  <c r="R11" i="1080"/>
  <c r="L11" i="1080"/>
  <c r="D11" i="1080"/>
  <c r="L9" i="1080"/>
  <c r="D9" i="1080" s="1"/>
  <c r="L8" i="1080"/>
  <c r="D8" i="1080" s="1"/>
  <c r="R6" i="1080"/>
  <c r="R5" i="1080"/>
  <c r="R4" i="1080"/>
  <c r="R52" i="1079"/>
  <c r="R51" i="1079"/>
  <c r="D50" i="1079"/>
  <c r="R49" i="1079"/>
  <c r="D49" i="1079"/>
  <c r="R48" i="1079"/>
  <c r="D48" i="1079"/>
  <c r="D46" i="1079"/>
  <c r="D45" i="1079"/>
  <c r="D44" i="1079"/>
  <c r="R42" i="1079"/>
  <c r="D42" i="1079"/>
  <c r="R41" i="1079"/>
  <c r="D41" i="1079"/>
  <c r="R40" i="1079"/>
  <c r="D40" i="1079"/>
  <c r="R39" i="1079"/>
  <c r="L20" i="1079" s="1"/>
  <c r="D20" i="1079" s="1"/>
  <c r="H39" i="1079"/>
  <c r="D39" i="1079"/>
  <c r="R38" i="1079"/>
  <c r="L9" i="1079" s="1"/>
  <c r="D9" i="1079" s="1"/>
  <c r="H38" i="1079"/>
  <c r="D38" i="1079"/>
  <c r="R37" i="1079"/>
  <c r="H37" i="1079"/>
  <c r="D37" i="1079"/>
  <c r="R36" i="1079"/>
  <c r="L10" i="1079" s="1"/>
  <c r="D10" i="1079" s="1"/>
  <c r="H36" i="1079"/>
  <c r="D36" i="1079"/>
  <c r="R35" i="1079"/>
  <c r="L19" i="1079" s="1"/>
  <c r="D19" i="1079" s="1"/>
  <c r="H35" i="1079"/>
  <c r="D35" i="1079"/>
  <c r="R34" i="1079"/>
  <c r="L12" i="1079" s="1"/>
  <c r="D12" i="1079" s="1"/>
  <c r="H34" i="1079"/>
  <c r="G49" i="1079" s="1"/>
  <c r="D34" i="1079"/>
  <c r="R33" i="1079"/>
  <c r="R32" i="1079"/>
  <c r="R31" i="1079"/>
  <c r="R30" i="1079"/>
  <c r="R29" i="1079"/>
  <c r="R28" i="1079"/>
  <c r="D28" i="1079"/>
  <c r="R27" i="1079"/>
  <c r="D27" i="1079"/>
  <c r="R26" i="1079"/>
  <c r="L26" i="1079"/>
  <c r="D26" i="1079"/>
  <c r="R25" i="1079"/>
  <c r="L25" i="1079"/>
  <c r="D25" i="1079" s="1"/>
  <c r="R24" i="1079"/>
  <c r="L24" i="1079"/>
  <c r="D24" i="1079" s="1"/>
  <c r="R23" i="1079"/>
  <c r="L23" i="1079"/>
  <c r="D23" i="1079"/>
  <c r="R22" i="1079"/>
  <c r="L22" i="1079"/>
  <c r="D22" i="1079" s="1"/>
  <c r="R21" i="1079"/>
  <c r="L17" i="1079" s="1"/>
  <c r="D17" i="1079" s="1"/>
  <c r="D21" i="1079"/>
  <c r="R20" i="1079"/>
  <c r="R19" i="1079"/>
  <c r="R18" i="1079"/>
  <c r="D18" i="1079"/>
  <c r="R17" i="1079"/>
  <c r="R16" i="1079"/>
  <c r="L16" i="1079"/>
  <c r="D16" i="1079" s="1"/>
  <c r="R15" i="1079"/>
  <c r="D15" i="1079"/>
  <c r="R14" i="1079"/>
  <c r="D14" i="1079"/>
  <c r="R13" i="1079"/>
  <c r="D13" i="1079"/>
  <c r="R12" i="1079"/>
  <c r="R11" i="1079"/>
  <c r="L11" i="1079"/>
  <c r="D11" i="1079"/>
  <c r="L8" i="1079"/>
  <c r="D8" i="1079"/>
  <c r="L7" i="1079"/>
  <c r="D7" i="1079" s="1"/>
  <c r="R6" i="1079"/>
  <c r="L6" i="1079"/>
  <c r="D6" i="1079" s="1"/>
  <c r="R5" i="1079"/>
  <c r="R4" i="1079"/>
  <c r="R52" i="1078"/>
  <c r="R51" i="1078"/>
  <c r="D50" i="1078"/>
  <c r="R49" i="1078"/>
  <c r="D49" i="1078"/>
  <c r="R48" i="1078"/>
  <c r="D48" i="1078"/>
  <c r="D46" i="1078"/>
  <c r="D45" i="1078"/>
  <c r="P44" i="1078"/>
  <c r="R44" i="1078" s="1"/>
  <c r="D44" i="1078"/>
  <c r="R42" i="1078"/>
  <c r="D42" i="1078"/>
  <c r="R41" i="1078"/>
  <c r="D41" i="1078"/>
  <c r="R40" i="1078"/>
  <c r="D40" i="1078"/>
  <c r="R39" i="1078"/>
  <c r="L20" i="1078" s="1"/>
  <c r="D20" i="1078" s="1"/>
  <c r="H39" i="1078"/>
  <c r="D39" i="1078"/>
  <c r="R38" i="1078"/>
  <c r="H38" i="1078"/>
  <c r="D38" i="1078"/>
  <c r="R37" i="1078"/>
  <c r="H37" i="1078"/>
  <c r="D37" i="1078"/>
  <c r="R36" i="1078"/>
  <c r="L10" i="1078" s="1"/>
  <c r="D10" i="1078" s="1"/>
  <c r="H36" i="1078"/>
  <c r="D36" i="1078"/>
  <c r="R35" i="1078"/>
  <c r="H35" i="1078"/>
  <c r="D35" i="1078"/>
  <c r="R34" i="1078"/>
  <c r="L12" i="1078" s="1"/>
  <c r="D12" i="1078" s="1"/>
  <c r="H34" i="1078"/>
  <c r="D34" i="1078"/>
  <c r="R33" i="1078"/>
  <c r="R32" i="1078"/>
  <c r="R31" i="1078"/>
  <c r="R30" i="1078"/>
  <c r="R29" i="1078"/>
  <c r="R28" i="1078"/>
  <c r="L16" i="1078" s="1"/>
  <c r="D16" i="1078" s="1"/>
  <c r="D28" i="1078"/>
  <c r="R27" i="1078"/>
  <c r="L27" i="1078"/>
  <c r="D27" i="1078" s="1"/>
  <c r="R26" i="1078"/>
  <c r="L26" i="1078"/>
  <c r="D26" i="1078"/>
  <c r="R25" i="1078"/>
  <c r="D25" i="1078"/>
  <c r="R24" i="1078"/>
  <c r="L24" i="1078"/>
  <c r="D24" i="1078" s="1"/>
  <c r="R23" i="1078"/>
  <c r="L23" i="1078"/>
  <c r="D23" i="1078"/>
  <c r="R22" i="1078"/>
  <c r="D22" i="1078"/>
  <c r="R21" i="1078"/>
  <c r="D21" i="1078"/>
  <c r="R20" i="1078"/>
  <c r="R19" i="1078"/>
  <c r="D19" i="1078"/>
  <c r="R18" i="1078"/>
  <c r="D18" i="1078"/>
  <c r="R17" i="1078"/>
  <c r="L17" i="1078"/>
  <c r="D17" i="1078" s="1"/>
  <c r="R16" i="1078"/>
  <c r="R15" i="1078"/>
  <c r="D15" i="1078"/>
  <c r="R14" i="1078"/>
  <c r="D14" i="1078"/>
  <c r="R13" i="1078"/>
  <c r="D13" i="1078"/>
  <c r="R12" i="1078"/>
  <c r="R11" i="1078"/>
  <c r="L11" i="1078"/>
  <c r="D11" i="1078"/>
  <c r="L9" i="1078"/>
  <c r="D9" i="1078"/>
  <c r="L8" i="1078"/>
  <c r="D8" i="1078" s="1"/>
  <c r="L7" i="1078"/>
  <c r="D7" i="1078"/>
  <c r="R6" i="1078"/>
  <c r="L6" i="1078"/>
  <c r="D6" i="1078"/>
  <c r="R5" i="1078"/>
  <c r="R4" i="1078"/>
  <c r="G49" i="1080" l="1"/>
  <c r="G49" i="1078"/>
  <c r="D54" i="1080"/>
  <c r="H14" i="1080" s="1"/>
  <c r="D54" i="1079"/>
  <c r="H14" i="1079" s="1"/>
  <c r="D54" i="1078"/>
  <c r="H14" i="1078" s="1"/>
  <c r="D29" i="1080"/>
  <c r="H13" i="1080" s="1"/>
  <c r="D29" i="1079"/>
  <c r="H13" i="1079" s="1"/>
  <c r="D29" i="1078"/>
  <c r="H13" i="1078" s="1"/>
  <c r="H16" i="1064"/>
  <c r="H15" i="1080" l="1"/>
  <c r="H29" i="1080" s="1"/>
  <c r="G51" i="1080" s="1"/>
  <c r="H15" i="1079"/>
  <c r="H29" i="1079" s="1"/>
  <c r="G51" i="1079" s="1"/>
  <c r="H15" i="1078"/>
  <c r="H29" i="1078" s="1"/>
  <c r="G51" i="1078" s="1"/>
  <c r="H16" i="1063"/>
  <c r="R52" i="1076" l="1"/>
  <c r="R51" i="1076"/>
  <c r="D50" i="1076"/>
  <c r="R49" i="1076"/>
  <c r="D49" i="1076"/>
  <c r="R48" i="1076"/>
  <c r="D48" i="1076"/>
  <c r="D46" i="1076"/>
  <c r="D45" i="1076"/>
  <c r="D44" i="1076"/>
  <c r="R42" i="1076"/>
  <c r="D42" i="1076"/>
  <c r="R41" i="1076"/>
  <c r="L7" i="1076" s="1"/>
  <c r="D7" i="1076" s="1"/>
  <c r="D41" i="1076"/>
  <c r="R40" i="1076"/>
  <c r="L8" i="1076" s="1"/>
  <c r="D8" i="1076" s="1"/>
  <c r="D40" i="1076"/>
  <c r="R39" i="1076"/>
  <c r="H39" i="1076"/>
  <c r="D39" i="1076"/>
  <c r="R38" i="1076"/>
  <c r="H38" i="1076"/>
  <c r="D38" i="1076"/>
  <c r="R37" i="1076"/>
  <c r="H37" i="1076"/>
  <c r="D37" i="1076"/>
  <c r="R36" i="1076"/>
  <c r="H36" i="1076"/>
  <c r="D36" i="1076"/>
  <c r="R35" i="1076"/>
  <c r="L19" i="1076" s="1"/>
  <c r="D19" i="1076" s="1"/>
  <c r="H35" i="1076"/>
  <c r="D35" i="1076"/>
  <c r="R34" i="1076"/>
  <c r="H34" i="1076"/>
  <c r="D34" i="1076"/>
  <c r="R33" i="1076"/>
  <c r="R32" i="1076"/>
  <c r="R31" i="1076"/>
  <c r="R30" i="1076"/>
  <c r="R29" i="1076"/>
  <c r="R28" i="1076"/>
  <c r="L16" i="1076" s="1"/>
  <c r="D16" i="1076" s="1"/>
  <c r="D28" i="1076"/>
  <c r="R27" i="1076"/>
  <c r="D27" i="1076"/>
  <c r="R26" i="1076"/>
  <c r="L26" i="1076"/>
  <c r="D26" i="1076" s="1"/>
  <c r="R25" i="1076"/>
  <c r="L25" i="1076"/>
  <c r="D25" i="1076"/>
  <c r="R24" i="1076"/>
  <c r="D24" i="1076"/>
  <c r="R23" i="1076"/>
  <c r="L23" i="1076"/>
  <c r="D23" i="1076" s="1"/>
  <c r="R22" i="1076"/>
  <c r="L22" i="1076"/>
  <c r="D22" i="1076" s="1"/>
  <c r="R21" i="1076"/>
  <c r="D21" i="1076"/>
  <c r="R20" i="1076"/>
  <c r="L20" i="1076"/>
  <c r="D20" i="1076" s="1"/>
  <c r="R19" i="1076"/>
  <c r="R18" i="1076"/>
  <c r="D18" i="1076"/>
  <c r="R17" i="1076"/>
  <c r="D17" i="1076"/>
  <c r="R16" i="1076"/>
  <c r="S15" i="1076"/>
  <c r="R15" i="1076"/>
  <c r="D15" i="1076"/>
  <c r="S14" i="1076"/>
  <c r="R14" i="1076"/>
  <c r="D14" i="1076"/>
  <c r="R13" i="1076"/>
  <c r="D13" i="1076"/>
  <c r="R12" i="1076"/>
  <c r="L12" i="1076"/>
  <c r="D12" i="1076" s="1"/>
  <c r="R11" i="1076"/>
  <c r="L11" i="1076"/>
  <c r="D11" i="1076" s="1"/>
  <c r="L10" i="1076"/>
  <c r="D10" i="1076"/>
  <c r="L9" i="1076"/>
  <c r="D9" i="1076"/>
  <c r="R6" i="1076"/>
  <c r="L6" i="1076"/>
  <c r="D6" i="1076" s="1"/>
  <c r="R5" i="1076"/>
  <c r="R4" i="1076"/>
  <c r="R52" i="1075"/>
  <c r="R51" i="1075"/>
  <c r="D50" i="1075"/>
  <c r="R49" i="1075"/>
  <c r="D49" i="1075"/>
  <c r="R48" i="1075"/>
  <c r="D48" i="1075"/>
  <c r="D46" i="1075"/>
  <c r="D45" i="1075"/>
  <c r="D44" i="1075"/>
  <c r="R42" i="1075"/>
  <c r="D42" i="1075"/>
  <c r="R41" i="1075"/>
  <c r="L7" i="1075" s="1"/>
  <c r="D7" i="1075" s="1"/>
  <c r="D41" i="1075"/>
  <c r="R40" i="1075"/>
  <c r="D40" i="1075"/>
  <c r="R39" i="1075"/>
  <c r="L20" i="1075" s="1"/>
  <c r="D20" i="1075" s="1"/>
  <c r="H39" i="1075"/>
  <c r="D39" i="1075"/>
  <c r="R38" i="1075"/>
  <c r="H38" i="1075"/>
  <c r="D38" i="1075"/>
  <c r="R37" i="1075"/>
  <c r="H37" i="1075"/>
  <c r="D37" i="1075"/>
  <c r="R36" i="1075"/>
  <c r="L10" i="1075" s="1"/>
  <c r="D10" i="1075" s="1"/>
  <c r="H36" i="1075"/>
  <c r="D36" i="1075"/>
  <c r="R35" i="1075"/>
  <c r="L19" i="1075" s="1"/>
  <c r="D19" i="1075" s="1"/>
  <c r="H35" i="1075"/>
  <c r="D35" i="1075"/>
  <c r="R34" i="1075"/>
  <c r="L12" i="1075" s="1"/>
  <c r="D12" i="1075" s="1"/>
  <c r="H34" i="1075"/>
  <c r="D34" i="1075"/>
  <c r="R33" i="1075"/>
  <c r="R32" i="1075"/>
  <c r="R31" i="1075"/>
  <c r="R30" i="1075"/>
  <c r="R29" i="1075"/>
  <c r="R28" i="1075"/>
  <c r="L16" i="1075" s="1"/>
  <c r="D16" i="1075" s="1"/>
  <c r="D28" i="1075"/>
  <c r="R27" i="1075"/>
  <c r="D27" i="1075"/>
  <c r="R26" i="1075"/>
  <c r="L26" i="1075"/>
  <c r="D26" i="1075"/>
  <c r="R25" i="1075"/>
  <c r="L25" i="1075"/>
  <c r="D25" i="1075"/>
  <c r="R24" i="1075"/>
  <c r="L24" i="1075"/>
  <c r="D24" i="1075"/>
  <c r="R23" i="1075"/>
  <c r="L23" i="1075"/>
  <c r="D23" i="1075"/>
  <c r="R22" i="1075"/>
  <c r="L22" i="1075"/>
  <c r="D22" i="1075"/>
  <c r="R21" i="1075"/>
  <c r="L17" i="1075" s="1"/>
  <c r="D17" i="1075" s="1"/>
  <c r="D21" i="1075"/>
  <c r="R20" i="1075"/>
  <c r="R19" i="1075"/>
  <c r="R18" i="1075"/>
  <c r="D18" i="1075"/>
  <c r="R17" i="1075"/>
  <c r="R16" i="1075"/>
  <c r="R15" i="1075"/>
  <c r="D15" i="1075"/>
  <c r="R14" i="1075"/>
  <c r="D14" i="1075"/>
  <c r="R13" i="1075"/>
  <c r="D13" i="1075"/>
  <c r="R12" i="1075"/>
  <c r="R11" i="1075"/>
  <c r="L11" i="1075"/>
  <c r="D11" i="1075" s="1"/>
  <c r="L9" i="1075"/>
  <c r="D9" i="1075" s="1"/>
  <c r="L8" i="1075"/>
  <c r="D8" i="1075"/>
  <c r="R6" i="1075"/>
  <c r="L6" i="1075"/>
  <c r="D6" i="1075"/>
  <c r="R5" i="1075"/>
  <c r="R4" i="1075"/>
  <c r="R52" i="1074"/>
  <c r="R51" i="1074"/>
  <c r="D50" i="1074"/>
  <c r="R49" i="1074"/>
  <c r="D49" i="1074"/>
  <c r="R48" i="1074"/>
  <c r="D48" i="1074"/>
  <c r="D46" i="1074"/>
  <c r="D45" i="1074"/>
  <c r="P44" i="1074"/>
  <c r="R44" i="1074" s="1"/>
  <c r="D44" i="1074"/>
  <c r="R42" i="1074"/>
  <c r="L6" i="1074" s="1"/>
  <c r="D6" i="1074" s="1"/>
  <c r="D42" i="1074"/>
  <c r="R41" i="1074"/>
  <c r="D41" i="1074"/>
  <c r="R40" i="1074"/>
  <c r="L8" i="1074" s="1"/>
  <c r="D8" i="1074" s="1"/>
  <c r="D40" i="1074"/>
  <c r="R39" i="1074"/>
  <c r="L20" i="1074" s="1"/>
  <c r="D20" i="1074" s="1"/>
  <c r="H39" i="1074"/>
  <c r="D39" i="1074"/>
  <c r="R38" i="1074"/>
  <c r="L9" i="1074" s="1"/>
  <c r="D9" i="1074" s="1"/>
  <c r="H38" i="1074"/>
  <c r="D38" i="1074"/>
  <c r="R37" i="1074"/>
  <c r="H37" i="1074"/>
  <c r="D37" i="1074"/>
  <c r="R36" i="1074"/>
  <c r="H36" i="1074"/>
  <c r="D36" i="1074"/>
  <c r="R35" i="1074"/>
  <c r="H35" i="1074"/>
  <c r="D35" i="1074"/>
  <c r="R34" i="1074"/>
  <c r="H34" i="1074"/>
  <c r="D34" i="1074"/>
  <c r="R33" i="1074"/>
  <c r="R32" i="1074"/>
  <c r="R31" i="1074"/>
  <c r="R30" i="1074"/>
  <c r="R29" i="1074"/>
  <c r="R28" i="1074"/>
  <c r="L16" i="1074" s="1"/>
  <c r="D16" i="1074" s="1"/>
  <c r="D28" i="1074"/>
  <c r="R27" i="1074"/>
  <c r="L27" i="1074"/>
  <c r="D27" i="1074"/>
  <c r="R26" i="1074"/>
  <c r="L26" i="1074"/>
  <c r="D26" i="1074"/>
  <c r="R25" i="1074"/>
  <c r="D25" i="1074"/>
  <c r="R24" i="1074"/>
  <c r="L24" i="1074"/>
  <c r="D24" i="1074"/>
  <c r="R23" i="1074"/>
  <c r="L23" i="1074"/>
  <c r="D23" i="1074"/>
  <c r="R22" i="1074"/>
  <c r="D22" i="1074"/>
  <c r="R21" i="1074"/>
  <c r="D21" i="1074"/>
  <c r="R20" i="1074"/>
  <c r="R19" i="1074"/>
  <c r="D19" i="1074"/>
  <c r="R18" i="1074"/>
  <c r="D18" i="1074"/>
  <c r="R17" i="1074"/>
  <c r="L17" i="1074"/>
  <c r="D17" i="1074"/>
  <c r="R16" i="1074"/>
  <c r="R15" i="1074"/>
  <c r="D15" i="1074"/>
  <c r="R14" i="1074"/>
  <c r="D14" i="1074"/>
  <c r="R13" i="1074"/>
  <c r="D13" i="1074"/>
  <c r="R12" i="1074"/>
  <c r="L12" i="1074"/>
  <c r="D12" i="1074"/>
  <c r="R11" i="1074"/>
  <c r="L11" i="1074"/>
  <c r="D11" i="1074"/>
  <c r="L10" i="1074"/>
  <c r="D10" i="1074"/>
  <c r="L7" i="1074"/>
  <c r="D7" i="1074"/>
  <c r="R6" i="1074"/>
  <c r="R5" i="1074"/>
  <c r="R4" i="1074"/>
  <c r="G49" i="1076" l="1"/>
  <c r="G49" i="1075"/>
  <c r="G49" i="1074"/>
  <c r="D54" i="1076"/>
  <c r="H14" i="1076" s="1"/>
  <c r="D29" i="1076"/>
  <c r="H13" i="1076" s="1"/>
  <c r="D54" i="1075"/>
  <c r="H14" i="1075" s="1"/>
  <c r="D54" i="1074"/>
  <c r="H14" i="1074" s="1"/>
  <c r="D29" i="1075"/>
  <c r="H13" i="1075" s="1"/>
  <c r="D29" i="1074"/>
  <c r="H13" i="1074" s="1"/>
  <c r="H16" i="1060"/>
  <c r="H16" i="1059"/>
  <c r="H15" i="1076" l="1"/>
  <c r="H29" i="1076" s="1"/>
  <c r="G51" i="1076" s="1"/>
  <c r="H15" i="1075"/>
  <c r="H29" i="1075" s="1"/>
  <c r="G51" i="1075" s="1"/>
  <c r="H15" i="1074"/>
  <c r="H29" i="1074" s="1"/>
  <c r="G51" i="1074" s="1"/>
  <c r="H16" i="1056"/>
  <c r="H16" i="1055"/>
  <c r="H20" i="1055"/>
  <c r="C20" i="1054"/>
  <c r="C19" i="1054"/>
  <c r="C22" i="1054"/>
  <c r="C21" i="1054"/>
  <c r="H20" i="1051" l="1"/>
  <c r="H16" i="1052"/>
  <c r="H16" i="1051" l="1"/>
  <c r="H26" i="1052" l="1"/>
  <c r="C37" i="1052"/>
  <c r="H20" i="1047" l="1"/>
  <c r="H16" i="1048"/>
  <c r="H40" i="1046" l="1"/>
  <c r="L25" i="1046" l="1"/>
  <c r="C15" i="1046"/>
  <c r="R52" i="1072" l="1"/>
  <c r="R51" i="1072"/>
  <c r="D50" i="1072"/>
  <c r="R49" i="1072"/>
  <c r="D49" i="1072"/>
  <c r="R48" i="1072"/>
  <c r="D48" i="1072"/>
  <c r="D46" i="1072"/>
  <c r="D45" i="1072"/>
  <c r="D44" i="1072"/>
  <c r="R42" i="1072"/>
  <c r="D42" i="1072"/>
  <c r="R41" i="1072"/>
  <c r="L7" i="1072" s="1"/>
  <c r="D7" i="1072" s="1"/>
  <c r="D41" i="1072"/>
  <c r="R40" i="1072"/>
  <c r="D40" i="1072"/>
  <c r="R39" i="1072"/>
  <c r="H39" i="1072"/>
  <c r="D39" i="1072"/>
  <c r="R38" i="1072"/>
  <c r="H38" i="1072"/>
  <c r="D38" i="1072"/>
  <c r="R37" i="1072"/>
  <c r="H37" i="1072"/>
  <c r="D37" i="1072"/>
  <c r="R36" i="1072"/>
  <c r="H36" i="1072"/>
  <c r="D36" i="1072"/>
  <c r="R35" i="1072"/>
  <c r="L19" i="1072" s="1"/>
  <c r="D19" i="1072" s="1"/>
  <c r="H35" i="1072"/>
  <c r="D35" i="1072"/>
  <c r="R34" i="1072"/>
  <c r="H34" i="1072"/>
  <c r="D34" i="1072"/>
  <c r="R33" i="1072"/>
  <c r="R32" i="1072"/>
  <c r="R31" i="1072"/>
  <c r="R30" i="1072"/>
  <c r="R29" i="1072"/>
  <c r="R28" i="1072"/>
  <c r="L16" i="1072" s="1"/>
  <c r="D16" i="1072" s="1"/>
  <c r="D28" i="1072"/>
  <c r="R27" i="1072"/>
  <c r="D27" i="1072"/>
  <c r="R26" i="1072"/>
  <c r="L26" i="1072"/>
  <c r="D26" i="1072" s="1"/>
  <c r="R25" i="1072"/>
  <c r="L25" i="1072"/>
  <c r="D25" i="1072"/>
  <c r="R24" i="1072"/>
  <c r="D24" i="1072"/>
  <c r="R23" i="1072"/>
  <c r="L23" i="1072"/>
  <c r="D23" i="1072"/>
  <c r="R22" i="1072"/>
  <c r="L22" i="1072"/>
  <c r="D22" i="1072" s="1"/>
  <c r="R21" i="1072"/>
  <c r="D21" i="1072"/>
  <c r="R20" i="1072"/>
  <c r="L20" i="1072"/>
  <c r="D20" i="1072" s="1"/>
  <c r="R19" i="1072"/>
  <c r="R18" i="1072"/>
  <c r="D18" i="1072"/>
  <c r="R17" i="1072"/>
  <c r="D17" i="1072"/>
  <c r="R16" i="1072"/>
  <c r="S15" i="1072"/>
  <c r="R15" i="1072"/>
  <c r="D15" i="1072"/>
  <c r="S14" i="1072"/>
  <c r="R14" i="1072"/>
  <c r="D14" i="1072"/>
  <c r="R13" i="1072"/>
  <c r="D13" i="1072"/>
  <c r="R12" i="1072"/>
  <c r="L12" i="1072"/>
  <c r="D12" i="1072"/>
  <c r="R11" i="1072"/>
  <c r="L11" i="1072"/>
  <c r="D11" i="1072" s="1"/>
  <c r="L10" i="1072"/>
  <c r="D10" i="1072"/>
  <c r="L9" i="1072"/>
  <c r="D9" i="1072"/>
  <c r="L8" i="1072"/>
  <c r="D8" i="1072" s="1"/>
  <c r="R6" i="1072"/>
  <c r="L6" i="1072"/>
  <c r="D6" i="1072"/>
  <c r="R5" i="1072"/>
  <c r="R4" i="1072"/>
  <c r="R52" i="1071"/>
  <c r="R51" i="1071"/>
  <c r="D50" i="1071"/>
  <c r="R49" i="1071"/>
  <c r="D49" i="1071"/>
  <c r="R48" i="1071"/>
  <c r="D48" i="1071"/>
  <c r="D46" i="1071"/>
  <c r="D45" i="1071"/>
  <c r="D44" i="1071"/>
  <c r="R42" i="1071"/>
  <c r="L6" i="1071" s="1"/>
  <c r="D6" i="1071" s="1"/>
  <c r="D42" i="1071"/>
  <c r="R41" i="1071"/>
  <c r="L7" i="1071" s="1"/>
  <c r="D7" i="1071" s="1"/>
  <c r="D41" i="1071"/>
  <c r="R40" i="1071"/>
  <c r="D40" i="1071"/>
  <c r="R39" i="1071"/>
  <c r="H39" i="1071"/>
  <c r="D39" i="1071"/>
  <c r="R38" i="1071"/>
  <c r="H38" i="1071"/>
  <c r="D38" i="1071"/>
  <c r="R37" i="1071"/>
  <c r="H37" i="1071"/>
  <c r="D37" i="1071"/>
  <c r="R36" i="1071"/>
  <c r="H36" i="1071"/>
  <c r="D36" i="1071"/>
  <c r="R35" i="1071"/>
  <c r="L19" i="1071" s="1"/>
  <c r="D19" i="1071" s="1"/>
  <c r="H35" i="1071"/>
  <c r="D35" i="1071"/>
  <c r="R34" i="1071"/>
  <c r="L12" i="1071" s="1"/>
  <c r="D12" i="1071" s="1"/>
  <c r="H34" i="1071"/>
  <c r="D34" i="1071"/>
  <c r="R33" i="1071"/>
  <c r="R32" i="1071"/>
  <c r="L11" i="1071" s="1"/>
  <c r="D11" i="1071" s="1"/>
  <c r="R31" i="1071"/>
  <c r="R30" i="1071"/>
  <c r="R29" i="1071"/>
  <c r="R28" i="1071"/>
  <c r="D28" i="1071"/>
  <c r="R27" i="1071"/>
  <c r="D27" i="1071"/>
  <c r="R26" i="1071"/>
  <c r="L26" i="1071"/>
  <c r="D26" i="1071"/>
  <c r="R25" i="1071"/>
  <c r="L25" i="1071"/>
  <c r="D25" i="1071" s="1"/>
  <c r="R24" i="1071"/>
  <c r="L24" i="1071"/>
  <c r="D24" i="1071"/>
  <c r="R23" i="1071"/>
  <c r="L23" i="1071"/>
  <c r="D23" i="1071"/>
  <c r="R22" i="1071"/>
  <c r="L22" i="1071"/>
  <c r="D22" i="1071"/>
  <c r="R21" i="1071"/>
  <c r="L17" i="1071" s="1"/>
  <c r="D17" i="1071" s="1"/>
  <c r="D21" i="1071"/>
  <c r="R20" i="1071"/>
  <c r="L20" i="1071"/>
  <c r="D20" i="1071" s="1"/>
  <c r="R19" i="1071"/>
  <c r="R18" i="1071"/>
  <c r="D18" i="1071"/>
  <c r="R17" i="1071"/>
  <c r="R16" i="1071"/>
  <c r="L16" i="1071"/>
  <c r="D16" i="1071"/>
  <c r="R15" i="1071"/>
  <c r="D15" i="1071"/>
  <c r="R14" i="1071"/>
  <c r="D14" i="1071"/>
  <c r="R13" i="1071"/>
  <c r="D13" i="1071"/>
  <c r="R12" i="1071"/>
  <c r="R11" i="1071"/>
  <c r="L10" i="1071"/>
  <c r="D10" i="1071"/>
  <c r="L9" i="1071"/>
  <c r="D9" i="1071"/>
  <c r="L8" i="1071"/>
  <c r="D8" i="1071" s="1"/>
  <c r="R6" i="1071"/>
  <c r="R5" i="1071"/>
  <c r="R4" i="1071"/>
  <c r="R52" i="1070"/>
  <c r="R51" i="1070"/>
  <c r="D50" i="1070"/>
  <c r="R49" i="1070"/>
  <c r="D49" i="1070"/>
  <c r="R48" i="1070"/>
  <c r="D48" i="1070"/>
  <c r="D46" i="1070"/>
  <c r="D45" i="1070"/>
  <c r="P44" i="1070"/>
  <c r="R44" i="1070" s="1"/>
  <c r="D44" i="1070"/>
  <c r="R42" i="1070"/>
  <c r="D6" i="1070" s="1"/>
  <c r="D42" i="1070"/>
  <c r="R41" i="1070"/>
  <c r="D41" i="1070"/>
  <c r="R40" i="1070"/>
  <c r="L8" i="1070" s="1"/>
  <c r="D8" i="1070" s="1"/>
  <c r="D40" i="1070"/>
  <c r="R39" i="1070"/>
  <c r="H39" i="1070"/>
  <c r="D39" i="1070"/>
  <c r="R38" i="1070"/>
  <c r="H38" i="1070"/>
  <c r="D38" i="1070"/>
  <c r="R37" i="1070"/>
  <c r="H37" i="1070"/>
  <c r="D37" i="1070"/>
  <c r="R36" i="1070"/>
  <c r="H36" i="1070"/>
  <c r="D36" i="1070"/>
  <c r="R35" i="1070"/>
  <c r="H35" i="1070"/>
  <c r="D35" i="1070"/>
  <c r="R34" i="1070"/>
  <c r="L12" i="1070" s="1"/>
  <c r="D12" i="1070" s="1"/>
  <c r="H34" i="1070"/>
  <c r="D34" i="1070"/>
  <c r="R33" i="1070"/>
  <c r="R32" i="1070"/>
  <c r="R31" i="1070"/>
  <c r="R30" i="1070"/>
  <c r="R29" i="1070"/>
  <c r="R28" i="1070"/>
  <c r="D28" i="1070"/>
  <c r="R27" i="1070"/>
  <c r="L27" i="1070"/>
  <c r="D27" i="1070"/>
  <c r="R26" i="1070"/>
  <c r="L26" i="1070"/>
  <c r="D26" i="1070" s="1"/>
  <c r="R25" i="1070"/>
  <c r="D25" i="1070"/>
  <c r="R24" i="1070"/>
  <c r="L24" i="1070"/>
  <c r="D24" i="1070"/>
  <c r="R23" i="1070"/>
  <c r="L23" i="1070"/>
  <c r="D23" i="1070"/>
  <c r="R22" i="1070"/>
  <c r="D22" i="1070"/>
  <c r="R21" i="1070"/>
  <c r="D21" i="1070"/>
  <c r="R20" i="1070"/>
  <c r="L20" i="1070"/>
  <c r="D20" i="1070"/>
  <c r="R19" i="1070"/>
  <c r="D19" i="1070"/>
  <c r="R18" i="1070"/>
  <c r="D18" i="1070"/>
  <c r="R17" i="1070"/>
  <c r="L17" i="1070"/>
  <c r="D17" i="1070" s="1"/>
  <c r="R16" i="1070"/>
  <c r="L16" i="1070"/>
  <c r="D16" i="1070" s="1"/>
  <c r="R15" i="1070"/>
  <c r="D15" i="1070"/>
  <c r="R14" i="1070"/>
  <c r="D14" i="1070"/>
  <c r="R13" i="1070"/>
  <c r="D13" i="1070"/>
  <c r="R12" i="1070"/>
  <c r="R11" i="1070"/>
  <c r="L11" i="1070"/>
  <c r="D11" i="1070"/>
  <c r="L10" i="1070"/>
  <c r="D10" i="1070"/>
  <c r="L9" i="1070"/>
  <c r="D9" i="1070" s="1"/>
  <c r="L7" i="1070"/>
  <c r="D7" i="1070" s="1"/>
  <c r="R6" i="1070"/>
  <c r="R5" i="1070"/>
  <c r="R4" i="1070"/>
  <c r="R52" i="1068"/>
  <c r="R51" i="1068"/>
  <c r="D50" i="1068"/>
  <c r="R49" i="1068"/>
  <c r="D49" i="1068"/>
  <c r="R48" i="1068"/>
  <c r="D48" i="1068"/>
  <c r="D46" i="1068"/>
  <c r="D45" i="1068"/>
  <c r="D44" i="1068"/>
  <c r="R42" i="1068"/>
  <c r="L6" i="1068" s="1"/>
  <c r="D6" i="1068" s="1"/>
  <c r="D42" i="1068"/>
  <c r="R41" i="1068"/>
  <c r="D41" i="1068"/>
  <c r="R40" i="1068"/>
  <c r="D40" i="1068"/>
  <c r="R39" i="1068"/>
  <c r="H39" i="1068"/>
  <c r="D39" i="1068"/>
  <c r="R38" i="1068"/>
  <c r="L9" i="1068" s="1"/>
  <c r="D9" i="1068" s="1"/>
  <c r="H38" i="1068"/>
  <c r="D38" i="1068"/>
  <c r="R37" i="1068"/>
  <c r="H37" i="1068"/>
  <c r="D37" i="1068"/>
  <c r="R36" i="1068"/>
  <c r="L10" i="1068" s="1"/>
  <c r="D10" i="1068" s="1"/>
  <c r="H36" i="1068"/>
  <c r="D36" i="1068"/>
  <c r="R35" i="1068"/>
  <c r="H35" i="1068"/>
  <c r="D35" i="1068"/>
  <c r="R34" i="1068"/>
  <c r="L12" i="1068" s="1"/>
  <c r="D12" i="1068" s="1"/>
  <c r="H34" i="1068"/>
  <c r="D34" i="1068"/>
  <c r="R33" i="1068"/>
  <c r="R32" i="1068"/>
  <c r="L11" i="1068" s="1"/>
  <c r="D11" i="1068" s="1"/>
  <c r="R31" i="1068"/>
  <c r="R30" i="1068"/>
  <c r="R29" i="1068"/>
  <c r="R28" i="1068"/>
  <c r="L16" i="1068" s="1"/>
  <c r="D16" i="1068" s="1"/>
  <c r="D28" i="1068"/>
  <c r="R27" i="1068"/>
  <c r="D27" i="1068"/>
  <c r="R26" i="1068"/>
  <c r="L26" i="1068"/>
  <c r="D26" i="1068"/>
  <c r="R25" i="1068"/>
  <c r="L25" i="1068"/>
  <c r="D25" i="1068"/>
  <c r="R24" i="1068"/>
  <c r="D24" i="1068"/>
  <c r="R23" i="1068"/>
  <c r="L23" i="1068"/>
  <c r="D23" i="1068"/>
  <c r="R22" i="1068"/>
  <c r="L22" i="1068"/>
  <c r="D22" i="1068"/>
  <c r="R21" i="1068"/>
  <c r="D21" i="1068"/>
  <c r="R20" i="1068"/>
  <c r="L20" i="1068"/>
  <c r="D20" i="1068"/>
  <c r="R19" i="1068"/>
  <c r="L19" i="1068"/>
  <c r="D19" i="1068"/>
  <c r="R18" i="1068"/>
  <c r="D18" i="1068"/>
  <c r="R17" i="1068"/>
  <c r="D17" i="1068"/>
  <c r="R16" i="1068"/>
  <c r="S15" i="1068"/>
  <c r="R15" i="1068"/>
  <c r="D15" i="1068"/>
  <c r="S14" i="1068"/>
  <c r="R14" i="1068"/>
  <c r="D14" i="1068"/>
  <c r="R13" i="1068"/>
  <c r="D13" i="1068"/>
  <c r="R12" i="1068"/>
  <c r="R11" i="1068"/>
  <c r="L8" i="1068"/>
  <c r="D8" i="1068" s="1"/>
  <c r="L7" i="1068"/>
  <c r="D7" i="1068"/>
  <c r="R6" i="1068"/>
  <c r="R5" i="1068"/>
  <c r="R4" i="1068"/>
  <c r="R52" i="1067"/>
  <c r="R51" i="1067"/>
  <c r="D50" i="1067"/>
  <c r="R49" i="1067"/>
  <c r="D49" i="1067"/>
  <c r="R48" i="1067"/>
  <c r="D48" i="1067"/>
  <c r="D46" i="1067"/>
  <c r="D45" i="1067"/>
  <c r="D44" i="1067"/>
  <c r="R42" i="1067"/>
  <c r="L6" i="1067" s="1"/>
  <c r="D6" i="1067" s="1"/>
  <c r="D42" i="1067"/>
  <c r="R41" i="1067"/>
  <c r="D41" i="1067"/>
  <c r="R40" i="1067"/>
  <c r="D40" i="1067"/>
  <c r="R39" i="1067"/>
  <c r="L20" i="1067" s="1"/>
  <c r="D20" i="1067" s="1"/>
  <c r="H39" i="1067"/>
  <c r="D39" i="1067"/>
  <c r="R38" i="1067"/>
  <c r="H38" i="1067"/>
  <c r="D38" i="1067"/>
  <c r="R37" i="1067"/>
  <c r="H37" i="1067"/>
  <c r="D37" i="1067"/>
  <c r="R36" i="1067"/>
  <c r="L10" i="1067" s="1"/>
  <c r="D10" i="1067" s="1"/>
  <c r="H36" i="1067"/>
  <c r="D36" i="1067"/>
  <c r="R35" i="1067"/>
  <c r="H35" i="1067"/>
  <c r="D35" i="1067"/>
  <c r="R34" i="1067"/>
  <c r="L12" i="1067" s="1"/>
  <c r="D12" i="1067" s="1"/>
  <c r="H34" i="1067"/>
  <c r="D34" i="1067"/>
  <c r="R33" i="1067"/>
  <c r="L23" i="1067" s="1"/>
  <c r="D23" i="1067" s="1"/>
  <c r="R32" i="1067"/>
  <c r="R31" i="1067"/>
  <c r="R30" i="1067"/>
  <c r="R29" i="1067"/>
  <c r="R28" i="1067"/>
  <c r="D28" i="1067"/>
  <c r="R27" i="1067"/>
  <c r="D27" i="1067"/>
  <c r="R26" i="1067"/>
  <c r="L26" i="1067"/>
  <c r="D26" i="1067"/>
  <c r="R25" i="1067"/>
  <c r="L25" i="1067"/>
  <c r="D25" i="1067"/>
  <c r="R24" i="1067"/>
  <c r="L24" i="1067"/>
  <c r="D24" i="1067" s="1"/>
  <c r="R23" i="1067"/>
  <c r="R22" i="1067"/>
  <c r="L22" i="1067"/>
  <c r="D22" i="1067" s="1"/>
  <c r="R21" i="1067"/>
  <c r="D21" i="1067"/>
  <c r="R20" i="1067"/>
  <c r="R19" i="1067"/>
  <c r="L19" i="1067"/>
  <c r="D19" i="1067" s="1"/>
  <c r="R18" i="1067"/>
  <c r="D18" i="1067"/>
  <c r="R17" i="1067"/>
  <c r="L17" i="1067"/>
  <c r="D17" i="1067" s="1"/>
  <c r="R16" i="1067"/>
  <c r="L16" i="1067"/>
  <c r="D16" i="1067" s="1"/>
  <c r="R15" i="1067"/>
  <c r="D15" i="1067"/>
  <c r="R14" i="1067"/>
  <c r="D14" i="1067"/>
  <c r="R13" i="1067"/>
  <c r="D13" i="1067"/>
  <c r="R12" i="1067"/>
  <c r="R11" i="1067"/>
  <c r="L11" i="1067"/>
  <c r="D11" i="1067"/>
  <c r="L9" i="1067"/>
  <c r="D9" i="1067"/>
  <c r="L8" i="1067"/>
  <c r="D8" i="1067"/>
  <c r="L7" i="1067"/>
  <c r="D7" i="1067"/>
  <c r="R6" i="1067"/>
  <c r="R5" i="1067"/>
  <c r="R4" i="1067"/>
  <c r="R53" i="1066"/>
  <c r="R52" i="1066"/>
  <c r="D51" i="1066"/>
  <c r="R50" i="1066"/>
  <c r="D50" i="1066"/>
  <c r="R49" i="1066"/>
  <c r="D49" i="1066"/>
  <c r="D47" i="1066"/>
  <c r="D46" i="1066"/>
  <c r="P45" i="1066"/>
  <c r="R45" i="1066" s="1"/>
  <c r="D45" i="1066"/>
  <c r="R42" i="1066"/>
  <c r="L6" i="1066" s="1"/>
  <c r="D6" i="1066" s="1"/>
  <c r="D42" i="1066"/>
  <c r="R41" i="1066"/>
  <c r="D41" i="1066"/>
  <c r="R40" i="1066"/>
  <c r="L8" i="1066" s="1"/>
  <c r="D8" i="1066" s="1"/>
  <c r="D40" i="1066"/>
  <c r="R39" i="1066"/>
  <c r="H39" i="1066"/>
  <c r="D39" i="1066"/>
  <c r="R38" i="1066"/>
  <c r="H38" i="1066"/>
  <c r="D38" i="1066"/>
  <c r="R37" i="1066"/>
  <c r="H37" i="1066"/>
  <c r="D37" i="1066"/>
  <c r="R36" i="1066"/>
  <c r="H36" i="1066"/>
  <c r="D36" i="1066"/>
  <c r="R35" i="1066"/>
  <c r="H35" i="1066"/>
  <c r="D35" i="1066"/>
  <c r="R34" i="1066"/>
  <c r="L12" i="1066" s="1"/>
  <c r="D12" i="1066" s="1"/>
  <c r="H34" i="1066"/>
  <c r="D34" i="1066"/>
  <c r="R33" i="1066"/>
  <c r="R32" i="1066"/>
  <c r="R31" i="1066"/>
  <c r="R30" i="1066"/>
  <c r="R29" i="1066"/>
  <c r="R28" i="1066"/>
  <c r="D28" i="1066"/>
  <c r="R27" i="1066"/>
  <c r="L27" i="1066"/>
  <c r="D27" i="1066"/>
  <c r="R26" i="1066"/>
  <c r="L26" i="1066"/>
  <c r="D26" i="1066" s="1"/>
  <c r="R25" i="1066"/>
  <c r="D25" i="1066"/>
  <c r="R24" i="1066"/>
  <c r="L24" i="1066"/>
  <c r="D24" i="1066"/>
  <c r="R23" i="1066"/>
  <c r="L23" i="1066"/>
  <c r="D23" i="1066"/>
  <c r="R22" i="1066"/>
  <c r="D22" i="1066"/>
  <c r="R21" i="1066"/>
  <c r="D21" i="1066"/>
  <c r="R20" i="1066"/>
  <c r="L20" i="1066"/>
  <c r="D20" i="1066"/>
  <c r="R19" i="1066"/>
  <c r="D19" i="1066"/>
  <c r="R18" i="1066"/>
  <c r="D18" i="1066"/>
  <c r="R17" i="1066"/>
  <c r="L17" i="1066"/>
  <c r="D17" i="1066" s="1"/>
  <c r="R16" i="1066"/>
  <c r="L16" i="1066"/>
  <c r="D16" i="1066" s="1"/>
  <c r="R15" i="1066"/>
  <c r="D15" i="1066"/>
  <c r="R14" i="1066"/>
  <c r="D14" i="1066"/>
  <c r="R13" i="1066"/>
  <c r="D13" i="1066"/>
  <c r="R12" i="1066"/>
  <c r="R11" i="1066"/>
  <c r="L11" i="1066"/>
  <c r="D11" i="1066"/>
  <c r="L10" i="1066"/>
  <c r="D10" i="1066"/>
  <c r="L9" i="1066"/>
  <c r="D9" i="1066" s="1"/>
  <c r="L7" i="1066"/>
  <c r="D7" i="1066" s="1"/>
  <c r="R6" i="1066"/>
  <c r="R5" i="1066"/>
  <c r="R4" i="1066"/>
  <c r="R52" i="1064"/>
  <c r="R51" i="1064"/>
  <c r="D50" i="1064"/>
  <c r="R49" i="1064"/>
  <c r="D49" i="1064"/>
  <c r="R48" i="1064"/>
  <c r="D48" i="1064"/>
  <c r="D46" i="1064"/>
  <c r="D45" i="1064"/>
  <c r="D44" i="1064"/>
  <c r="R42" i="1064"/>
  <c r="D42" i="1064"/>
  <c r="R41" i="1064"/>
  <c r="D41" i="1064"/>
  <c r="R40" i="1064"/>
  <c r="L8" i="1064" s="1"/>
  <c r="D8" i="1064" s="1"/>
  <c r="D40" i="1064"/>
  <c r="R39" i="1064"/>
  <c r="H39" i="1064"/>
  <c r="D39" i="1064"/>
  <c r="R38" i="1064"/>
  <c r="H38" i="1064"/>
  <c r="D38" i="1064"/>
  <c r="R37" i="1064"/>
  <c r="H37" i="1064"/>
  <c r="D37" i="1064"/>
  <c r="R36" i="1064"/>
  <c r="H36" i="1064"/>
  <c r="D36" i="1064"/>
  <c r="R35" i="1064"/>
  <c r="H35" i="1064"/>
  <c r="D35" i="1064"/>
  <c r="R34" i="1064"/>
  <c r="H34" i="1064"/>
  <c r="D34" i="1064"/>
  <c r="R33" i="1064"/>
  <c r="R32" i="1064"/>
  <c r="L11" i="1064" s="1"/>
  <c r="D11" i="1064" s="1"/>
  <c r="R31" i="1064"/>
  <c r="R30" i="1064"/>
  <c r="R29" i="1064"/>
  <c r="R28" i="1064"/>
  <c r="D28" i="1064"/>
  <c r="R27" i="1064"/>
  <c r="D27" i="1064"/>
  <c r="R26" i="1064"/>
  <c r="L26" i="1064"/>
  <c r="D26" i="1064" s="1"/>
  <c r="R25" i="1064"/>
  <c r="L25" i="1064"/>
  <c r="D25" i="1064" s="1"/>
  <c r="R24" i="1064"/>
  <c r="D24" i="1064"/>
  <c r="R23" i="1064"/>
  <c r="L23" i="1064"/>
  <c r="D23" i="1064" s="1"/>
  <c r="R22" i="1064"/>
  <c r="L22" i="1064"/>
  <c r="D22" i="1064" s="1"/>
  <c r="R21" i="1064"/>
  <c r="D21" i="1064"/>
  <c r="R20" i="1064"/>
  <c r="L20" i="1064"/>
  <c r="D20" i="1064" s="1"/>
  <c r="R19" i="1064"/>
  <c r="L19" i="1064"/>
  <c r="D19" i="1064" s="1"/>
  <c r="R18" i="1064"/>
  <c r="D18" i="1064"/>
  <c r="R17" i="1064"/>
  <c r="D17" i="1064"/>
  <c r="R16" i="1064"/>
  <c r="L16" i="1064"/>
  <c r="D16" i="1064" s="1"/>
  <c r="S15" i="1064"/>
  <c r="R15" i="1064"/>
  <c r="D15" i="1064"/>
  <c r="S14" i="1064"/>
  <c r="R14" i="1064"/>
  <c r="D14" i="1064"/>
  <c r="R13" i="1064"/>
  <c r="D13" i="1064"/>
  <c r="R12" i="1064"/>
  <c r="L12" i="1064"/>
  <c r="D12" i="1064" s="1"/>
  <c r="R11" i="1064"/>
  <c r="L10" i="1064"/>
  <c r="D10" i="1064"/>
  <c r="L9" i="1064"/>
  <c r="D9" i="1064"/>
  <c r="L7" i="1064"/>
  <c r="D7" i="1064" s="1"/>
  <c r="R6" i="1064"/>
  <c r="L6" i="1064"/>
  <c r="D6" i="1064"/>
  <c r="R5" i="1064"/>
  <c r="R4" i="1064"/>
  <c r="R52" i="1063"/>
  <c r="R51" i="1063"/>
  <c r="D50" i="1063"/>
  <c r="R49" i="1063"/>
  <c r="D49" i="1063"/>
  <c r="R48" i="1063"/>
  <c r="D48" i="1063"/>
  <c r="D46" i="1063"/>
  <c r="D45" i="1063"/>
  <c r="D44" i="1063"/>
  <c r="R42" i="1063"/>
  <c r="L6" i="1063" s="1"/>
  <c r="D6" i="1063" s="1"/>
  <c r="D42" i="1063"/>
  <c r="R41" i="1063"/>
  <c r="D41" i="1063"/>
  <c r="R40" i="1063"/>
  <c r="D40" i="1063"/>
  <c r="R39" i="1063"/>
  <c r="H39" i="1063"/>
  <c r="D39" i="1063"/>
  <c r="R38" i="1063"/>
  <c r="H38" i="1063"/>
  <c r="D38" i="1063"/>
  <c r="R37" i="1063"/>
  <c r="H37" i="1063"/>
  <c r="D37" i="1063"/>
  <c r="R36" i="1063"/>
  <c r="L10" i="1063" s="1"/>
  <c r="D10" i="1063" s="1"/>
  <c r="H36" i="1063"/>
  <c r="D36" i="1063"/>
  <c r="R35" i="1063"/>
  <c r="H35" i="1063"/>
  <c r="D35" i="1063"/>
  <c r="R34" i="1063"/>
  <c r="L12" i="1063" s="1"/>
  <c r="D12" i="1063" s="1"/>
  <c r="H34" i="1063"/>
  <c r="D34" i="1063"/>
  <c r="R33" i="1063"/>
  <c r="L23" i="1063" s="1"/>
  <c r="D23" i="1063" s="1"/>
  <c r="R32" i="1063"/>
  <c r="R31" i="1063"/>
  <c r="R30" i="1063"/>
  <c r="R29" i="1063"/>
  <c r="R28" i="1063"/>
  <c r="D28" i="1063"/>
  <c r="R27" i="1063"/>
  <c r="D27" i="1063"/>
  <c r="R26" i="1063"/>
  <c r="L26" i="1063"/>
  <c r="D26" i="1063"/>
  <c r="R25" i="1063"/>
  <c r="L25" i="1063"/>
  <c r="D25" i="1063"/>
  <c r="R24" i="1063"/>
  <c r="L24" i="1063"/>
  <c r="D24" i="1063" s="1"/>
  <c r="R23" i="1063"/>
  <c r="R22" i="1063"/>
  <c r="L22" i="1063"/>
  <c r="D22" i="1063" s="1"/>
  <c r="R21" i="1063"/>
  <c r="D21" i="1063"/>
  <c r="R20" i="1063"/>
  <c r="L20" i="1063"/>
  <c r="D20" i="1063" s="1"/>
  <c r="R19" i="1063"/>
  <c r="L19" i="1063"/>
  <c r="D19" i="1063" s="1"/>
  <c r="R18" i="1063"/>
  <c r="D18" i="1063"/>
  <c r="R17" i="1063"/>
  <c r="L17" i="1063"/>
  <c r="D17" i="1063"/>
  <c r="R16" i="1063"/>
  <c r="L16" i="1063"/>
  <c r="D16" i="1063" s="1"/>
  <c r="R15" i="1063"/>
  <c r="D15" i="1063"/>
  <c r="R14" i="1063"/>
  <c r="D14" i="1063"/>
  <c r="R13" i="1063"/>
  <c r="D13" i="1063"/>
  <c r="R12" i="1063"/>
  <c r="R11" i="1063"/>
  <c r="L11" i="1063"/>
  <c r="D11" i="1063"/>
  <c r="L9" i="1063"/>
  <c r="D9" i="1063"/>
  <c r="L8" i="1063"/>
  <c r="D8" i="1063" s="1"/>
  <c r="L7" i="1063"/>
  <c r="D7" i="1063"/>
  <c r="R6" i="1063"/>
  <c r="R5" i="1063"/>
  <c r="R4" i="1063"/>
  <c r="R52" i="1062"/>
  <c r="R51" i="1062"/>
  <c r="D50" i="1062"/>
  <c r="R49" i="1062"/>
  <c r="D49" i="1062"/>
  <c r="R48" i="1062"/>
  <c r="D48" i="1062"/>
  <c r="D46" i="1062"/>
  <c r="D45" i="1062"/>
  <c r="R44" i="1062"/>
  <c r="P44" i="1062"/>
  <c r="D44" i="1062"/>
  <c r="R42" i="1062"/>
  <c r="L6" i="1062" s="1"/>
  <c r="D6" i="1062" s="1"/>
  <c r="D42" i="1062"/>
  <c r="R41" i="1062"/>
  <c r="D41" i="1062"/>
  <c r="R40" i="1062"/>
  <c r="L8" i="1062" s="1"/>
  <c r="D8" i="1062" s="1"/>
  <c r="D40" i="1062"/>
  <c r="R39" i="1062"/>
  <c r="H39" i="1062"/>
  <c r="D39" i="1062"/>
  <c r="R38" i="1062"/>
  <c r="H38" i="1062"/>
  <c r="D38" i="1062"/>
  <c r="R37" i="1062"/>
  <c r="H37" i="1062"/>
  <c r="D37" i="1062"/>
  <c r="R36" i="1062"/>
  <c r="H36" i="1062"/>
  <c r="D36" i="1062"/>
  <c r="R35" i="1062"/>
  <c r="H35" i="1062"/>
  <c r="D35" i="1062"/>
  <c r="R34" i="1062"/>
  <c r="L12" i="1062" s="1"/>
  <c r="D12" i="1062" s="1"/>
  <c r="H34" i="1062"/>
  <c r="D34" i="1062"/>
  <c r="R33" i="1062"/>
  <c r="R32" i="1062"/>
  <c r="R31" i="1062"/>
  <c r="R30" i="1062"/>
  <c r="R29" i="1062"/>
  <c r="R28" i="1062"/>
  <c r="D28" i="1062"/>
  <c r="R27" i="1062"/>
  <c r="L27" i="1062"/>
  <c r="D27" i="1062"/>
  <c r="R26" i="1062"/>
  <c r="L26" i="1062"/>
  <c r="D26" i="1062" s="1"/>
  <c r="R25" i="1062"/>
  <c r="D25" i="1062"/>
  <c r="R24" i="1062"/>
  <c r="L24" i="1062"/>
  <c r="D24" i="1062"/>
  <c r="R23" i="1062"/>
  <c r="L23" i="1062"/>
  <c r="D23" i="1062" s="1"/>
  <c r="R22" i="1062"/>
  <c r="D22" i="1062"/>
  <c r="R21" i="1062"/>
  <c r="D21" i="1062"/>
  <c r="R20" i="1062"/>
  <c r="L20" i="1062"/>
  <c r="D20" i="1062"/>
  <c r="R19" i="1062"/>
  <c r="D19" i="1062"/>
  <c r="R18" i="1062"/>
  <c r="D18" i="1062"/>
  <c r="R17" i="1062"/>
  <c r="L17" i="1062"/>
  <c r="D17" i="1062"/>
  <c r="R16" i="1062"/>
  <c r="L16" i="1062"/>
  <c r="D16" i="1062" s="1"/>
  <c r="R15" i="1062"/>
  <c r="D15" i="1062"/>
  <c r="R14" i="1062"/>
  <c r="D14" i="1062"/>
  <c r="R13" i="1062"/>
  <c r="D13" i="1062"/>
  <c r="R12" i="1062"/>
  <c r="R11" i="1062"/>
  <c r="L11" i="1062"/>
  <c r="D11" i="1062" s="1"/>
  <c r="L10" i="1062"/>
  <c r="D10" i="1062"/>
  <c r="L9" i="1062"/>
  <c r="D9" i="1062"/>
  <c r="L7" i="1062"/>
  <c r="D7" i="1062" s="1"/>
  <c r="R6" i="1062"/>
  <c r="R5" i="1062"/>
  <c r="R4" i="1062"/>
  <c r="R52" i="1060"/>
  <c r="R51" i="1060"/>
  <c r="D50" i="1060"/>
  <c r="R49" i="1060"/>
  <c r="D49" i="1060"/>
  <c r="R48" i="1060"/>
  <c r="D48" i="1060"/>
  <c r="D46" i="1060"/>
  <c r="D45" i="1060"/>
  <c r="D44" i="1060"/>
  <c r="R42" i="1060"/>
  <c r="L6" i="1060" s="1"/>
  <c r="D6" i="1060" s="1"/>
  <c r="D42" i="1060"/>
  <c r="R41" i="1060"/>
  <c r="D41" i="1060"/>
  <c r="R40" i="1060"/>
  <c r="D40" i="1060"/>
  <c r="R39" i="1060"/>
  <c r="H39" i="1060"/>
  <c r="D39" i="1060"/>
  <c r="R38" i="1060"/>
  <c r="H38" i="1060"/>
  <c r="D38" i="1060"/>
  <c r="R37" i="1060"/>
  <c r="H37" i="1060"/>
  <c r="D37" i="1060"/>
  <c r="R36" i="1060"/>
  <c r="H36" i="1060"/>
  <c r="D36" i="1060"/>
  <c r="R35" i="1060"/>
  <c r="H35" i="1060"/>
  <c r="D35" i="1060"/>
  <c r="R34" i="1060"/>
  <c r="H34" i="1060"/>
  <c r="G49" i="1060" s="1"/>
  <c r="D34" i="1060"/>
  <c r="R33" i="1060"/>
  <c r="R32" i="1060"/>
  <c r="R31" i="1060"/>
  <c r="R30" i="1060"/>
  <c r="R29" i="1060"/>
  <c r="R28" i="1060"/>
  <c r="L16" i="1060" s="1"/>
  <c r="D16" i="1060" s="1"/>
  <c r="D28" i="1060"/>
  <c r="R27" i="1060"/>
  <c r="D27" i="1060"/>
  <c r="R26" i="1060"/>
  <c r="L26" i="1060"/>
  <c r="D26" i="1060"/>
  <c r="R25" i="1060"/>
  <c r="L25" i="1060"/>
  <c r="D25" i="1060" s="1"/>
  <c r="R24" i="1060"/>
  <c r="D24" i="1060"/>
  <c r="R23" i="1060"/>
  <c r="L23" i="1060"/>
  <c r="D23" i="1060"/>
  <c r="R22" i="1060"/>
  <c r="L22" i="1060"/>
  <c r="D22" i="1060"/>
  <c r="R21" i="1060"/>
  <c r="D21" i="1060"/>
  <c r="R20" i="1060"/>
  <c r="L20" i="1060"/>
  <c r="D20" i="1060"/>
  <c r="R19" i="1060"/>
  <c r="L19" i="1060"/>
  <c r="D19" i="1060" s="1"/>
  <c r="R18" i="1060"/>
  <c r="D18" i="1060"/>
  <c r="R17" i="1060"/>
  <c r="D17" i="1060"/>
  <c r="R16" i="1060"/>
  <c r="S15" i="1060"/>
  <c r="R15" i="1060"/>
  <c r="D15" i="1060"/>
  <c r="S14" i="1060"/>
  <c r="R14" i="1060"/>
  <c r="D14" i="1060"/>
  <c r="R13" i="1060"/>
  <c r="D13" i="1060"/>
  <c r="R12" i="1060"/>
  <c r="L12" i="1060"/>
  <c r="D12" i="1060"/>
  <c r="R11" i="1060"/>
  <c r="L11" i="1060"/>
  <c r="D11" i="1060"/>
  <c r="L10" i="1060"/>
  <c r="D10" i="1060"/>
  <c r="L9" i="1060"/>
  <c r="D9" i="1060" s="1"/>
  <c r="L8" i="1060"/>
  <c r="D8" i="1060"/>
  <c r="L7" i="1060"/>
  <c r="D7" i="1060" s="1"/>
  <c r="R6" i="1060"/>
  <c r="R5" i="1060"/>
  <c r="R4" i="1060"/>
  <c r="R52" i="1059"/>
  <c r="R51" i="1059"/>
  <c r="D50" i="1059"/>
  <c r="R49" i="1059"/>
  <c r="D49" i="1059"/>
  <c r="R48" i="1059"/>
  <c r="D48" i="1059"/>
  <c r="D46" i="1059"/>
  <c r="D45" i="1059"/>
  <c r="D44" i="1059"/>
  <c r="R42" i="1059"/>
  <c r="L6" i="1059" s="1"/>
  <c r="D6" i="1059" s="1"/>
  <c r="D42" i="1059"/>
  <c r="R41" i="1059"/>
  <c r="L7" i="1059" s="1"/>
  <c r="D7" i="1059" s="1"/>
  <c r="D41" i="1059"/>
  <c r="R40" i="1059"/>
  <c r="D40" i="1059"/>
  <c r="R39" i="1059"/>
  <c r="L20" i="1059" s="1"/>
  <c r="D20" i="1059" s="1"/>
  <c r="H39" i="1059"/>
  <c r="D39" i="1059"/>
  <c r="R38" i="1059"/>
  <c r="H38" i="1059"/>
  <c r="D38" i="1059"/>
  <c r="R37" i="1059"/>
  <c r="H37" i="1059"/>
  <c r="D37" i="1059"/>
  <c r="R36" i="1059"/>
  <c r="H36" i="1059"/>
  <c r="D36" i="1059"/>
  <c r="R35" i="1059"/>
  <c r="L19" i="1059" s="1"/>
  <c r="D19" i="1059" s="1"/>
  <c r="H35" i="1059"/>
  <c r="D35" i="1059"/>
  <c r="R34" i="1059"/>
  <c r="L12" i="1059" s="1"/>
  <c r="D12" i="1059" s="1"/>
  <c r="H34" i="1059"/>
  <c r="D34" i="1059"/>
  <c r="R33" i="1059"/>
  <c r="R32" i="1059"/>
  <c r="R31" i="1059"/>
  <c r="R30" i="1059"/>
  <c r="R29" i="1059"/>
  <c r="R28" i="1059"/>
  <c r="L16" i="1059" s="1"/>
  <c r="D16" i="1059" s="1"/>
  <c r="D28" i="1059"/>
  <c r="R27" i="1059"/>
  <c r="D27" i="1059"/>
  <c r="R26" i="1059"/>
  <c r="L26" i="1059"/>
  <c r="D26" i="1059"/>
  <c r="R25" i="1059"/>
  <c r="L25" i="1059"/>
  <c r="D25" i="1059" s="1"/>
  <c r="R24" i="1059"/>
  <c r="L24" i="1059"/>
  <c r="D24" i="1059"/>
  <c r="R23" i="1059"/>
  <c r="L23" i="1059"/>
  <c r="D23" i="1059"/>
  <c r="R22" i="1059"/>
  <c r="L22" i="1059"/>
  <c r="D22" i="1059"/>
  <c r="R21" i="1059"/>
  <c r="L17" i="1059" s="1"/>
  <c r="D17" i="1059" s="1"/>
  <c r="D21" i="1059"/>
  <c r="R20" i="1059"/>
  <c r="R19" i="1059"/>
  <c r="R18" i="1059"/>
  <c r="D18" i="1059"/>
  <c r="R17" i="1059"/>
  <c r="R16" i="1059"/>
  <c r="R15" i="1059"/>
  <c r="D15" i="1059"/>
  <c r="R14" i="1059"/>
  <c r="D14" i="1059"/>
  <c r="R13" i="1059"/>
  <c r="D13" i="1059"/>
  <c r="R12" i="1059"/>
  <c r="R11" i="1059"/>
  <c r="L11" i="1059"/>
  <c r="D11" i="1059" s="1"/>
  <c r="L10" i="1059"/>
  <c r="D10" i="1059"/>
  <c r="L9" i="1059"/>
  <c r="D9" i="1059" s="1"/>
  <c r="L8" i="1059"/>
  <c r="D8" i="1059"/>
  <c r="R6" i="1059"/>
  <c r="R5" i="1059"/>
  <c r="R4" i="1059"/>
  <c r="R52" i="1058"/>
  <c r="R51" i="1058"/>
  <c r="D50" i="1058"/>
  <c r="R49" i="1058"/>
  <c r="D49" i="1058"/>
  <c r="R48" i="1058"/>
  <c r="D48" i="1058"/>
  <c r="D46" i="1058"/>
  <c r="D45" i="1058"/>
  <c r="R44" i="1058"/>
  <c r="P44" i="1058"/>
  <c r="D44" i="1058"/>
  <c r="R42" i="1058"/>
  <c r="D42" i="1058"/>
  <c r="R41" i="1058"/>
  <c r="D41" i="1058"/>
  <c r="R40" i="1058"/>
  <c r="L8" i="1058" s="1"/>
  <c r="D8" i="1058" s="1"/>
  <c r="D40" i="1058"/>
  <c r="R39" i="1058"/>
  <c r="H39" i="1058"/>
  <c r="D39" i="1058"/>
  <c r="R38" i="1058"/>
  <c r="L9" i="1058" s="1"/>
  <c r="D9" i="1058" s="1"/>
  <c r="H38" i="1058"/>
  <c r="D38" i="1058"/>
  <c r="R37" i="1058"/>
  <c r="H37" i="1058"/>
  <c r="D37" i="1058"/>
  <c r="R36" i="1058"/>
  <c r="H36" i="1058"/>
  <c r="D36" i="1058"/>
  <c r="R35" i="1058"/>
  <c r="H35" i="1058"/>
  <c r="D35" i="1058"/>
  <c r="R34" i="1058"/>
  <c r="H34" i="1058"/>
  <c r="D34" i="1058"/>
  <c r="R33" i="1058"/>
  <c r="R32" i="1058"/>
  <c r="L11" i="1058" s="1"/>
  <c r="D11" i="1058" s="1"/>
  <c r="R31" i="1058"/>
  <c r="R30" i="1058"/>
  <c r="R29" i="1058"/>
  <c r="R28" i="1058"/>
  <c r="L16" i="1058" s="1"/>
  <c r="D16" i="1058" s="1"/>
  <c r="D28" i="1058"/>
  <c r="R27" i="1058"/>
  <c r="L27" i="1058"/>
  <c r="D27" i="1058" s="1"/>
  <c r="R26" i="1058"/>
  <c r="L26" i="1058"/>
  <c r="D26" i="1058"/>
  <c r="R25" i="1058"/>
  <c r="D25" i="1058"/>
  <c r="R24" i="1058"/>
  <c r="L24" i="1058"/>
  <c r="D24" i="1058" s="1"/>
  <c r="R23" i="1058"/>
  <c r="L23" i="1058"/>
  <c r="D23" i="1058"/>
  <c r="R22" i="1058"/>
  <c r="D22" i="1058"/>
  <c r="R21" i="1058"/>
  <c r="D21" i="1058"/>
  <c r="R20" i="1058"/>
  <c r="L20" i="1058"/>
  <c r="D20" i="1058" s="1"/>
  <c r="R19" i="1058"/>
  <c r="D19" i="1058"/>
  <c r="R18" i="1058"/>
  <c r="D18" i="1058"/>
  <c r="R17" i="1058"/>
  <c r="L17" i="1058"/>
  <c r="D17" i="1058" s="1"/>
  <c r="R16" i="1058"/>
  <c r="R15" i="1058"/>
  <c r="D15" i="1058"/>
  <c r="R14" i="1058"/>
  <c r="D14" i="1058"/>
  <c r="R13" i="1058"/>
  <c r="D13" i="1058"/>
  <c r="R12" i="1058"/>
  <c r="L12" i="1058"/>
  <c r="D12" i="1058" s="1"/>
  <c r="R11" i="1058"/>
  <c r="L10" i="1058"/>
  <c r="D10" i="1058" s="1"/>
  <c r="L7" i="1058"/>
  <c r="D7" i="1058"/>
  <c r="R6" i="1058"/>
  <c r="L6" i="1058"/>
  <c r="D6" i="1058"/>
  <c r="R5" i="1058"/>
  <c r="R4" i="1058"/>
  <c r="G49" i="1072" l="1"/>
  <c r="G49" i="1070"/>
  <c r="D54" i="1070"/>
  <c r="H14" i="1070" s="1"/>
  <c r="D54" i="1072"/>
  <c r="H14" i="1072" s="1"/>
  <c r="G49" i="1071"/>
  <c r="D54" i="1071"/>
  <c r="H14" i="1071" s="1"/>
  <c r="G49" i="1068"/>
  <c r="G49" i="1063"/>
  <c r="D54" i="1068"/>
  <c r="H14" i="1068" s="1"/>
  <c r="D55" i="1066"/>
  <c r="H14" i="1066" s="1"/>
  <c r="G49" i="1067"/>
  <c r="D54" i="1067"/>
  <c r="H14" i="1067" s="1"/>
  <c r="G49" i="1062"/>
  <c r="G49" i="1064"/>
  <c r="D54" i="1064"/>
  <c r="H14" i="1064" s="1"/>
  <c r="D54" i="1063"/>
  <c r="H14" i="1063" s="1"/>
  <c r="D54" i="1062"/>
  <c r="H14" i="1062" s="1"/>
  <c r="G49" i="1059"/>
  <c r="G49" i="1058"/>
  <c r="D54" i="1060"/>
  <c r="H14" i="1060" s="1"/>
  <c r="D54" i="1059"/>
  <c r="H14" i="1059" s="1"/>
  <c r="D54" i="1058"/>
  <c r="H14" i="1058" s="1"/>
  <c r="D29" i="1072"/>
  <c r="H13" i="1072" s="1"/>
  <c r="D29" i="1071"/>
  <c r="H13" i="1071" s="1"/>
  <c r="D29" i="1070"/>
  <c r="H13" i="1070" s="1"/>
  <c r="D29" i="1068"/>
  <c r="H13" i="1068" s="1"/>
  <c r="D29" i="1067"/>
  <c r="H13" i="1067" s="1"/>
  <c r="D29" i="1066"/>
  <c r="H13" i="1066" s="1"/>
  <c r="D29" i="1064"/>
  <c r="H13" i="1064" s="1"/>
  <c r="D29" i="1063"/>
  <c r="H13" i="1063" s="1"/>
  <c r="D29" i="1062"/>
  <c r="H13" i="1062" s="1"/>
  <c r="D29" i="1060"/>
  <c r="H13" i="1060" s="1"/>
  <c r="D29" i="1059"/>
  <c r="H13" i="1059" s="1"/>
  <c r="D29" i="1058"/>
  <c r="H13" i="1058" s="1"/>
  <c r="H20" i="1032"/>
  <c r="H15" i="1070" l="1"/>
  <c r="H29" i="1070" s="1"/>
  <c r="G51" i="1070" s="1"/>
  <c r="H15" i="1072"/>
  <c r="H29" i="1072" s="1"/>
  <c r="G51" i="1072" s="1"/>
  <c r="H15" i="1071"/>
  <c r="H29" i="1071" s="1"/>
  <c r="G51" i="1071" s="1"/>
  <c r="H15" i="1068"/>
  <c r="H29" i="1068" s="1"/>
  <c r="G51" i="1068" s="1"/>
  <c r="H15" i="1066"/>
  <c r="H29" i="1066" s="1"/>
  <c r="G52" i="1066" s="1"/>
  <c r="H15" i="1067"/>
  <c r="H29" i="1067" s="1"/>
  <c r="G51" i="1067" s="1"/>
  <c r="H15" i="1064"/>
  <c r="H29" i="1064" s="1"/>
  <c r="G51" i="1064" s="1"/>
  <c r="H15" i="1063"/>
  <c r="H29" i="1063" s="1"/>
  <c r="G51" i="1063" s="1"/>
  <c r="H15" i="1062"/>
  <c r="H29" i="1062" s="1"/>
  <c r="G51" i="1062" s="1"/>
  <c r="H15" i="1060"/>
  <c r="H29" i="1060" s="1"/>
  <c r="G51" i="1060" s="1"/>
  <c r="H15" i="1059"/>
  <c r="H29" i="1059" s="1"/>
  <c r="G51" i="1059" s="1"/>
  <c r="H15" i="1058"/>
  <c r="H29" i="1058" s="1"/>
  <c r="G51" i="1058" s="1"/>
  <c r="H20" i="1043"/>
  <c r="H16" i="1044" l="1"/>
  <c r="H20" i="1044"/>
  <c r="C50" i="1043"/>
  <c r="C21" i="1043"/>
  <c r="C21" i="1040" l="1"/>
  <c r="H16" i="1040"/>
  <c r="H20" i="1040"/>
  <c r="H16" i="1039"/>
  <c r="H20" i="1039"/>
  <c r="C23" i="1040"/>
  <c r="L26" i="1040"/>
  <c r="C19" i="1040"/>
  <c r="L16" i="1040"/>
  <c r="C20" i="1040"/>
  <c r="C18" i="1040"/>
  <c r="C15" i="1040"/>
  <c r="R52" i="1056" l="1"/>
  <c r="R51" i="1056"/>
  <c r="D50" i="1056"/>
  <c r="R49" i="1056"/>
  <c r="D49" i="1056"/>
  <c r="R48" i="1056"/>
  <c r="D48" i="1056"/>
  <c r="D46" i="1056"/>
  <c r="D45" i="1056"/>
  <c r="D44" i="1056"/>
  <c r="R42" i="1056"/>
  <c r="L6" i="1056" s="1"/>
  <c r="D6" i="1056" s="1"/>
  <c r="D42" i="1056"/>
  <c r="R41" i="1056"/>
  <c r="D41" i="1056"/>
  <c r="R40" i="1056"/>
  <c r="D40" i="1056"/>
  <c r="R39" i="1056"/>
  <c r="H39" i="1056"/>
  <c r="D39" i="1056"/>
  <c r="R38" i="1056"/>
  <c r="L9" i="1056" s="1"/>
  <c r="D9" i="1056" s="1"/>
  <c r="H38" i="1056"/>
  <c r="D38" i="1056"/>
  <c r="R37" i="1056"/>
  <c r="H37" i="1056"/>
  <c r="D37" i="1056"/>
  <c r="R36" i="1056"/>
  <c r="L10" i="1056" s="1"/>
  <c r="D10" i="1056" s="1"/>
  <c r="H36" i="1056"/>
  <c r="D36" i="1056"/>
  <c r="R35" i="1056"/>
  <c r="H35" i="1056"/>
  <c r="D35" i="1056"/>
  <c r="R34" i="1056"/>
  <c r="L12" i="1056" s="1"/>
  <c r="D12" i="1056" s="1"/>
  <c r="H34" i="1056"/>
  <c r="D34" i="1056"/>
  <c r="R33" i="1056"/>
  <c r="L23" i="1056" s="1"/>
  <c r="D23" i="1056" s="1"/>
  <c r="R32" i="1056"/>
  <c r="L11" i="1056" s="1"/>
  <c r="D11" i="1056" s="1"/>
  <c r="R31" i="1056"/>
  <c r="R30" i="1056"/>
  <c r="R29" i="1056"/>
  <c r="R28" i="1056"/>
  <c r="L16" i="1056" s="1"/>
  <c r="D16" i="1056" s="1"/>
  <c r="D28" i="1056"/>
  <c r="R27" i="1056"/>
  <c r="D27" i="1056"/>
  <c r="R26" i="1056"/>
  <c r="L26" i="1056"/>
  <c r="D26" i="1056"/>
  <c r="R25" i="1056"/>
  <c r="L25" i="1056"/>
  <c r="D25" i="1056"/>
  <c r="R24" i="1056"/>
  <c r="D24" i="1056"/>
  <c r="R23" i="1056"/>
  <c r="R22" i="1056"/>
  <c r="L22" i="1056"/>
  <c r="D22" i="1056"/>
  <c r="R21" i="1056"/>
  <c r="D21" i="1056"/>
  <c r="R20" i="1056"/>
  <c r="L20" i="1056"/>
  <c r="D20" i="1056"/>
  <c r="R19" i="1056"/>
  <c r="L19" i="1056"/>
  <c r="D19" i="1056"/>
  <c r="R18" i="1056"/>
  <c r="D18" i="1056"/>
  <c r="R17" i="1056"/>
  <c r="D17" i="1056"/>
  <c r="R16" i="1056"/>
  <c r="S15" i="1056"/>
  <c r="R15" i="1056"/>
  <c r="D15" i="1056"/>
  <c r="S14" i="1056"/>
  <c r="R14" i="1056"/>
  <c r="D14" i="1056"/>
  <c r="R13" i="1056"/>
  <c r="D13" i="1056"/>
  <c r="R12" i="1056"/>
  <c r="R11" i="1056"/>
  <c r="L8" i="1056"/>
  <c r="D8" i="1056"/>
  <c r="L7" i="1056"/>
  <c r="D7" i="1056"/>
  <c r="R6" i="1056"/>
  <c r="R5" i="1056"/>
  <c r="R4" i="1056"/>
  <c r="R52" i="1055"/>
  <c r="R51" i="1055"/>
  <c r="D50" i="1055"/>
  <c r="R49" i="1055"/>
  <c r="D49" i="1055"/>
  <c r="R48" i="1055"/>
  <c r="D48" i="1055"/>
  <c r="D46" i="1055"/>
  <c r="D45" i="1055"/>
  <c r="D44" i="1055"/>
  <c r="R42" i="1055"/>
  <c r="L6" i="1055" s="1"/>
  <c r="D6" i="1055" s="1"/>
  <c r="D42" i="1055"/>
  <c r="R41" i="1055"/>
  <c r="D41" i="1055"/>
  <c r="R40" i="1055"/>
  <c r="L8" i="1055" s="1"/>
  <c r="D8" i="1055" s="1"/>
  <c r="D40" i="1055"/>
  <c r="R39" i="1055"/>
  <c r="L20" i="1055" s="1"/>
  <c r="D20" i="1055" s="1"/>
  <c r="H39" i="1055"/>
  <c r="D39" i="1055"/>
  <c r="R38" i="1055"/>
  <c r="H38" i="1055"/>
  <c r="D38" i="1055"/>
  <c r="R37" i="1055"/>
  <c r="H37" i="1055"/>
  <c r="D37" i="1055"/>
  <c r="R36" i="1055"/>
  <c r="L10" i="1055" s="1"/>
  <c r="D10" i="1055" s="1"/>
  <c r="H36" i="1055"/>
  <c r="D36" i="1055"/>
  <c r="R35" i="1055"/>
  <c r="L19" i="1055" s="1"/>
  <c r="D19" i="1055" s="1"/>
  <c r="H35" i="1055"/>
  <c r="D35" i="1055"/>
  <c r="R34" i="1055"/>
  <c r="H34" i="1055"/>
  <c r="D34" i="1055"/>
  <c r="R33" i="1055"/>
  <c r="R32" i="1055"/>
  <c r="R31" i="1055"/>
  <c r="R30" i="1055"/>
  <c r="R29" i="1055"/>
  <c r="R28" i="1055"/>
  <c r="D28" i="1055"/>
  <c r="R27" i="1055"/>
  <c r="D27" i="1055"/>
  <c r="R26" i="1055"/>
  <c r="L26" i="1055"/>
  <c r="D26" i="1055" s="1"/>
  <c r="R25" i="1055"/>
  <c r="L25" i="1055"/>
  <c r="D25" i="1055" s="1"/>
  <c r="R24" i="1055"/>
  <c r="L24" i="1055"/>
  <c r="D24" i="1055" s="1"/>
  <c r="R23" i="1055"/>
  <c r="L23" i="1055"/>
  <c r="D23" i="1055" s="1"/>
  <c r="R22" i="1055"/>
  <c r="L22" i="1055"/>
  <c r="D22" i="1055" s="1"/>
  <c r="R21" i="1055"/>
  <c r="D21" i="1055"/>
  <c r="R20" i="1055"/>
  <c r="R19" i="1055"/>
  <c r="R18" i="1055"/>
  <c r="D18" i="1055"/>
  <c r="R17" i="1055"/>
  <c r="L17" i="1055"/>
  <c r="D17" i="1055" s="1"/>
  <c r="R16" i="1055"/>
  <c r="L16" i="1055"/>
  <c r="D16" i="1055" s="1"/>
  <c r="R15" i="1055"/>
  <c r="D15" i="1055"/>
  <c r="R14" i="1055"/>
  <c r="D14" i="1055"/>
  <c r="R13" i="1055"/>
  <c r="D13" i="1055"/>
  <c r="R12" i="1055"/>
  <c r="L12" i="1055"/>
  <c r="D12" i="1055"/>
  <c r="R11" i="1055"/>
  <c r="L11" i="1055"/>
  <c r="D11" i="1055"/>
  <c r="L9" i="1055"/>
  <c r="D9" i="1055"/>
  <c r="L7" i="1055"/>
  <c r="D7" i="1055" s="1"/>
  <c r="R6" i="1055"/>
  <c r="R5" i="1055"/>
  <c r="R4" i="1055"/>
  <c r="R52" i="1054"/>
  <c r="R51" i="1054"/>
  <c r="D50" i="1054"/>
  <c r="R49" i="1054"/>
  <c r="D49" i="1054"/>
  <c r="R48" i="1054"/>
  <c r="D48" i="1054"/>
  <c r="D46" i="1054"/>
  <c r="D45" i="1054"/>
  <c r="P44" i="1054"/>
  <c r="R44" i="1054" s="1"/>
  <c r="D44" i="1054"/>
  <c r="R42" i="1054"/>
  <c r="L6" i="1054" s="1"/>
  <c r="D6" i="1054" s="1"/>
  <c r="D42" i="1054"/>
  <c r="R41" i="1054"/>
  <c r="L7" i="1054" s="1"/>
  <c r="D7" i="1054" s="1"/>
  <c r="D41" i="1054"/>
  <c r="R40" i="1054"/>
  <c r="L8" i="1054" s="1"/>
  <c r="D8" i="1054" s="1"/>
  <c r="D40" i="1054"/>
  <c r="R39" i="1054"/>
  <c r="H39" i="1054"/>
  <c r="D39" i="1054"/>
  <c r="R38" i="1054"/>
  <c r="H38" i="1054"/>
  <c r="D38" i="1054"/>
  <c r="R37" i="1054"/>
  <c r="H37" i="1054"/>
  <c r="D37" i="1054"/>
  <c r="R36" i="1054"/>
  <c r="H36" i="1054"/>
  <c r="D36" i="1054"/>
  <c r="R35" i="1054"/>
  <c r="H35" i="1054"/>
  <c r="D35" i="1054"/>
  <c r="R34" i="1054"/>
  <c r="L12" i="1054" s="1"/>
  <c r="D12" i="1054" s="1"/>
  <c r="H34" i="1054"/>
  <c r="D34" i="1054"/>
  <c r="R33" i="1054"/>
  <c r="R32" i="1054"/>
  <c r="R31" i="1054"/>
  <c r="R30" i="1054"/>
  <c r="R29" i="1054"/>
  <c r="R28" i="1054"/>
  <c r="D28" i="1054"/>
  <c r="R27" i="1054"/>
  <c r="L27" i="1054"/>
  <c r="D27" i="1054" s="1"/>
  <c r="R26" i="1054"/>
  <c r="L26" i="1054"/>
  <c r="D26" i="1054" s="1"/>
  <c r="R25" i="1054"/>
  <c r="D25" i="1054"/>
  <c r="R24" i="1054"/>
  <c r="D24" i="1054"/>
  <c r="R23" i="1054"/>
  <c r="L23" i="1054"/>
  <c r="D23" i="1054"/>
  <c r="R22" i="1054"/>
  <c r="D22" i="1054"/>
  <c r="R21" i="1054"/>
  <c r="D21" i="1054"/>
  <c r="R20" i="1054"/>
  <c r="L20" i="1054"/>
  <c r="D20" i="1054"/>
  <c r="R19" i="1054"/>
  <c r="D19" i="1054"/>
  <c r="R18" i="1054"/>
  <c r="D18" i="1054"/>
  <c r="R17" i="1054"/>
  <c r="L17" i="1054"/>
  <c r="D17" i="1054"/>
  <c r="R16" i="1054"/>
  <c r="L16" i="1054"/>
  <c r="D16" i="1054" s="1"/>
  <c r="R15" i="1054"/>
  <c r="D15" i="1054"/>
  <c r="R14" i="1054"/>
  <c r="D14" i="1054"/>
  <c r="R13" i="1054"/>
  <c r="D13" i="1054"/>
  <c r="R12" i="1054"/>
  <c r="R11" i="1054"/>
  <c r="L11" i="1054"/>
  <c r="D11" i="1054"/>
  <c r="L10" i="1054"/>
  <c r="D10" i="1054"/>
  <c r="L9" i="1054"/>
  <c r="D9" i="1054"/>
  <c r="R6" i="1054"/>
  <c r="R5" i="1054"/>
  <c r="R4" i="1054"/>
  <c r="R52" i="1052"/>
  <c r="R51" i="1052"/>
  <c r="D50" i="1052"/>
  <c r="R49" i="1052"/>
  <c r="D49" i="1052"/>
  <c r="R48" i="1052"/>
  <c r="D48" i="1052"/>
  <c r="D46" i="1052"/>
  <c r="D45" i="1052"/>
  <c r="D44" i="1052"/>
  <c r="R42" i="1052"/>
  <c r="L6" i="1052" s="1"/>
  <c r="D6" i="1052" s="1"/>
  <c r="D42" i="1052"/>
  <c r="R41" i="1052"/>
  <c r="D41" i="1052"/>
  <c r="R40" i="1052"/>
  <c r="D40" i="1052"/>
  <c r="R39" i="1052"/>
  <c r="H39" i="1052"/>
  <c r="D39" i="1052"/>
  <c r="R38" i="1052"/>
  <c r="L9" i="1052" s="1"/>
  <c r="D9" i="1052" s="1"/>
  <c r="H38" i="1052"/>
  <c r="D38" i="1052"/>
  <c r="R37" i="1052"/>
  <c r="H37" i="1052"/>
  <c r="G49" i="1052" s="1"/>
  <c r="D37" i="1052"/>
  <c r="R36" i="1052"/>
  <c r="L10" i="1052" s="1"/>
  <c r="D10" i="1052" s="1"/>
  <c r="H36" i="1052"/>
  <c r="D36" i="1052"/>
  <c r="R35" i="1052"/>
  <c r="H35" i="1052"/>
  <c r="D35" i="1052"/>
  <c r="R34" i="1052"/>
  <c r="L12" i="1052" s="1"/>
  <c r="D12" i="1052" s="1"/>
  <c r="H34" i="1052"/>
  <c r="D34" i="1052"/>
  <c r="R33" i="1052"/>
  <c r="L23" i="1052" s="1"/>
  <c r="D23" i="1052" s="1"/>
  <c r="R32" i="1052"/>
  <c r="L11" i="1052" s="1"/>
  <c r="D11" i="1052" s="1"/>
  <c r="R31" i="1052"/>
  <c r="R30" i="1052"/>
  <c r="R29" i="1052"/>
  <c r="R28" i="1052"/>
  <c r="L16" i="1052" s="1"/>
  <c r="D16" i="1052" s="1"/>
  <c r="D28" i="1052"/>
  <c r="R27" i="1052"/>
  <c r="D27" i="1052"/>
  <c r="R26" i="1052"/>
  <c r="L26" i="1052"/>
  <c r="D26" i="1052"/>
  <c r="R25" i="1052"/>
  <c r="L25" i="1052"/>
  <c r="D25" i="1052"/>
  <c r="R24" i="1052"/>
  <c r="D24" i="1052"/>
  <c r="R23" i="1052"/>
  <c r="R22" i="1052"/>
  <c r="L22" i="1052"/>
  <c r="D22" i="1052"/>
  <c r="R21" i="1052"/>
  <c r="D21" i="1052"/>
  <c r="R20" i="1052"/>
  <c r="L20" i="1052"/>
  <c r="D20" i="1052"/>
  <c r="R19" i="1052"/>
  <c r="L19" i="1052"/>
  <c r="D19" i="1052"/>
  <c r="R18" i="1052"/>
  <c r="D18" i="1052"/>
  <c r="R17" i="1052"/>
  <c r="D17" i="1052"/>
  <c r="R16" i="1052"/>
  <c r="S15" i="1052"/>
  <c r="R15" i="1052"/>
  <c r="D15" i="1052"/>
  <c r="S14" i="1052"/>
  <c r="R14" i="1052"/>
  <c r="D14" i="1052"/>
  <c r="R13" i="1052"/>
  <c r="D13" i="1052"/>
  <c r="R12" i="1052"/>
  <c r="R11" i="1052"/>
  <c r="L8" i="1052"/>
  <c r="D8" i="1052"/>
  <c r="L7" i="1052"/>
  <c r="D7" i="1052"/>
  <c r="R6" i="1052"/>
  <c r="R5" i="1052"/>
  <c r="R4" i="1052"/>
  <c r="R52" i="1051"/>
  <c r="R51" i="1051"/>
  <c r="D50" i="1051"/>
  <c r="R49" i="1051"/>
  <c r="D49" i="1051"/>
  <c r="R48" i="1051"/>
  <c r="D48" i="1051"/>
  <c r="D46" i="1051"/>
  <c r="D45" i="1051"/>
  <c r="D44" i="1051"/>
  <c r="R42" i="1051"/>
  <c r="L6" i="1051" s="1"/>
  <c r="D6" i="1051" s="1"/>
  <c r="D42" i="1051"/>
  <c r="R41" i="1051"/>
  <c r="L7" i="1051" s="1"/>
  <c r="D7" i="1051" s="1"/>
  <c r="D41" i="1051"/>
  <c r="R40" i="1051"/>
  <c r="D40" i="1051"/>
  <c r="R39" i="1051"/>
  <c r="L20" i="1051" s="1"/>
  <c r="D20" i="1051" s="1"/>
  <c r="H39" i="1051"/>
  <c r="D39" i="1051"/>
  <c r="R38" i="1051"/>
  <c r="H38" i="1051"/>
  <c r="D38" i="1051"/>
  <c r="R37" i="1051"/>
  <c r="H37" i="1051"/>
  <c r="D37" i="1051"/>
  <c r="R36" i="1051"/>
  <c r="L10" i="1051" s="1"/>
  <c r="D10" i="1051" s="1"/>
  <c r="H36" i="1051"/>
  <c r="D36" i="1051"/>
  <c r="R35" i="1051"/>
  <c r="L19" i="1051" s="1"/>
  <c r="D19" i="1051" s="1"/>
  <c r="H35" i="1051"/>
  <c r="D35" i="1051"/>
  <c r="R34" i="1051"/>
  <c r="L12" i="1051" s="1"/>
  <c r="D12" i="1051" s="1"/>
  <c r="H34" i="1051"/>
  <c r="D34" i="1051"/>
  <c r="R33" i="1051"/>
  <c r="R32" i="1051"/>
  <c r="R31" i="1051"/>
  <c r="R30" i="1051"/>
  <c r="R29" i="1051"/>
  <c r="R28" i="1051"/>
  <c r="D28" i="1051"/>
  <c r="R27" i="1051"/>
  <c r="D27" i="1051"/>
  <c r="R26" i="1051"/>
  <c r="L26" i="1051"/>
  <c r="D26" i="1051"/>
  <c r="R25" i="1051"/>
  <c r="L25" i="1051"/>
  <c r="D25" i="1051" s="1"/>
  <c r="R24" i="1051"/>
  <c r="L24" i="1051"/>
  <c r="D24" i="1051"/>
  <c r="R23" i="1051"/>
  <c r="L23" i="1051"/>
  <c r="D23" i="1051"/>
  <c r="R22" i="1051"/>
  <c r="L22" i="1051"/>
  <c r="D22" i="1051" s="1"/>
  <c r="R21" i="1051"/>
  <c r="L17" i="1051" s="1"/>
  <c r="D17" i="1051" s="1"/>
  <c r="D21" i="1051"/>
  <c r="R20" i="1051"/>
  <c r="R19" i="1051"/>
  <c r="R18" i="1051"/>
  <c r="D18" i="1051"/>
  <c r="R17" i="1051"/>
  <c r="R16" i="1051"/>
  <c r="L16" i="1051"/>
  <c r="D16" i="1051" s="1"/>
  <c r="R15" i="1051"/>
  <c r="D15" i="1051"/>
  <c r="R14" i="1051"/>
  <c r="D14" i="1051"/>
  <c r="R13" i="1051"/>
  <c r="D13" i="1051"/>
  <c r="R12" i="1051"/>
  <c r="R11" i="1051"/>
  <c r="L11" i="1051"/>
  <c r="D11" i="1051"/>
  <c r="L9" i="1051"/>
  <c r="D9" i="1051" s="1"/>
  <c r="L8" i="1051"/>
  <c r="D8" i="1051"/>
  <c r="R6" i="1051"/>
  <c r="R5" i="1051"/>
  <c r="R4" i="1051"/>
  <c r="R52" i="1050"/>
  <c r="R51" i="1050"/>
  <c r="D50" i="1050"/>
  <c r="R49" i="1050"/>
  <c r="D49" i="1050"/>
  <c r="R48" i="1050"/>
  <c r="D48" i="1050"/>
  <c r="D46" i="1050"/>
  <c r="D45" i="1050"/>
  <c r="P44" i="1050"/>
  <c r="R44" i="1050" s="1"/>
  <c r="D44" i="1050"/>
  <c r="R42" i="1050"/>
  <c r="L6" i="1050" s="1"/>
  <c r="D6" i="1050" s="1"/>
  <c r="D42" i="1050"/>
  <c r="R41" i="1050"/>
  <c r="D41" i="1050"/>
  <c r="R40" i="1050"/>
  <c r="L8" i="1050" s="1"/>
  <c r="D8" i="1050" s="1"/>
  <c r="D40" i="1050"/>
  <c r="R39" i="1050"/>
  <c r="L20" i="1050" s="1"/>
  <c r="D20" i="1050" s="1"/>
  <c r="H39" i="1050"/>
  <c r="D39" i="1050"/>
  <c r="R38" i="1050"/>
  <c r="L9" i="1050" s="1"/>
  <c r="D9" i="1050" s="1"/>
  <c r="H38" i="1050"/>
  <c r="D38" i="1050"/>
  <c r="R37" i="1050"/>
  <c r="H37" i="1050"/>
  <c r="D37" i="1050"/>
  <c r="R36" i="1050"/>
  <c r="H36" i="1050"/>
  <c r="D36" i="1050"/>
  <c r="R35" i="1050"/>
  <c r="H35" i="1050"/>
  <c r="D35" i="1050"/>
  <c r="R34" i="1050"/>
  <c r="H34" i="1050"/>
  <c r="D34" i="1050"/>
  <c r="R33" i="1050"/>
  <c r="R32" i="1050"/>
  <c r="L11" i="1050" s="1"/>
  <c r="D11" i="1050" s="1"/>
  <c r="R31" i="1050"/>
  <c r="R30" i="1050"/>
  <c r="R29" i="1050"/>
  <c r="R28" i="1050"/>
  <c r="D28" i="1050"/>
  <c r="R27" i="1050"/>
  <c r="L27" i="1050"/>
  <c r="D27" i="1050"/>
  <c r="R26" i="1050"/>
  <c r="L26" i="1050"/>
  <c r="D26" i="1050"/>
  <c r="R25" i="1050"/>
  <c r="D25" i="1050"/>
  <c r="R24" i="1050"/>
  <c r="L24" i="1050"/>
  <c r="D24" i="1050" s="1"/>
  <c r="R23" i="1050"/>
  <c r="L23" i="1050"/>
  <c r="D23" i="1050"/>
  <c r="R22" i="1050"/>
  <c r="D22" i="1050"/>
  <c r="R21" i="1050"/>
  <c r="D21" i="1050"/>
  <c r="R20" i="1050"/>
  <c r="R19" i="1050"/>
  <c r="D19" i="1050"/>
  <c r="R18" i="1050"/>
  <c r="D18" i="1050"/>
  <c r="R17" i="1050"/>
  <c r="L17" i="1050"/>
  <c r="D17" i="1050" s="1"/>
  <c r="R16" i="1050"/>
  <c r="L16" i="1050"/>
  <c r="D16" i="1050" s="1"/>
  <c r="R15" i="1050"/>
  <c r="D15" i="1050"/>
  <c r="R14" i="1050"/>
  <c r="D14" i="1050"/>
  <c r="R13" i="1050"/>
  <c r="D13" i="1050"/>
  <c r="R12" i="1050"/>
  <c r="L12" i="1050"/>
  <c r="D12" i="1050" s="1"/>
  <c r="R11" i="1050"/>
  <c r="L10" i="1050"/>
  <c r="D10" i="1050"/>
  <c r="L7" i="1050"/>
  <c r="D7" i="1050"/>
  <c r="R6" i="1050"/>
  <c r="R5" i="1050"/>
  <c r="R4" i="1050"/>
  <c r="G49" i="1054" l="1"/>
  <c r="G49" i="1056"/>
  <c r="G49" i="1055"/>
  <c r="D54" i="1056"/>
  <c r="H14" i="1056" s="1"/>
  <c r="D54" i="1055"/>
  <c r="H14" i="1055" s="1"/>
  <c r="D54" i="1054"/>
  <c r="H14" i="1054" s="1"/>
  <c r="G49" i="1051"/>
  <c r="G49" i="1050"/>
  <c r="D54" i="1052"/>
  <c r="H14" i="1052" s="1"/>
  <c r="D29" i="1052"/>
  <c r="H13" i="1052" s="1"/>
  <c r="D54" i="1051"/>
  <c r="H14" i="1051" s="1"/>
  <c r="D54" i="1050"/>
  <c r="H14" i="1050" s="1"/>
  <c r="D29" i="1056"/>
  <c r="H13" i="1056" s="1"/>
  <c r="D29" i="1055"/>
  <c r="H13" i="1055" s="1"/>
  <c r="D29" i="1054"/>
  <c r="H13" i="1054" s="1"/>
  <c r="D29" i="1051"/>
  <c r="H13" i="1051" s="1"/>
  <c r="D29" i="1050"/>
  <c r="H13" i="1050" s="1"/>
  <c r="H20" i="1034"/>
  <c r="H16" i="1036"/>
  <c r="H20" i="1036"/>
  <c r="H15" i="1056" l="1"/>
  <c r="H29" i="1056" s="1"/>
  <c r="G51" i="1056" s="1"/>
  <c r="H15" i="1055"/>
  <c r="H29" i="1055" s="1"/>
  <c r="G51" i="1055" s="1"/>
  <c r="H15" i="1054"/>
  <c r="H29" i="1054" s="1"/>
  <c r="G51" i="1054" s="1"/>
  <c r="H15" i="1052"/>
  <c r="H29" i="1052" s="1"/>
  <c r="G51" i="1052" s="1"/>
  <c r="H15" i="1051"/>
  <c r="H29" i="1051" s="1"/>
  <c r="G51" i="1051" s="1"/>
  <c r="H15" i="1050"/>
  <c r="H29" i="1050" s="1"/>
  <c r="G51" i="1050" s="1"/>
  <c r="H16" i="1031"/>
  <c r="H20" i="1031"/>
  <c r="H16" i="1032" l="1"/>
  <c r="C20" i="1030"/>
  <c r="R52" i="1048" l="1"/>
  <c r="R51" i="1048"/>
  <c r="D50" i="1048"/>
  <c r="R49" i="1048"/>
  <c r="D49" i="1048"/>
  <c r="R48" i="1048"/>
  <c r="D48" i="1048"/>
  <c r="D46" i="1048"/>
  <c r="D45" i="1048"/>
  <c r="D44" i="1048"/>
  <c r="R42" i="1048"/>
  <c r="L6" i="1048" s="1"/>
  <c r="D6" i="1048" s="1"/>
  <c r="D42" i="1048"/>
  <c r="R41" i="1048"/>
  <c r="D41" i="1048"/>
  <c r="R40" i="1048"/>
  <c r="D40" i="1048"/>
  <c r="R39" i="1048"/>
  <c r="H39" i="1048"/>
  <c r="D39" i="1048"/>
  <c r="R38" i="1048"/>
  <c r="H38" i="1048"/>
  <c r="D38" i="1048"/>
  <c r="R37" i="1048"/>
  <c r="H37" i="1048"/>
  <c r="D37" i="1048"/>
  <c r="R36" i="1048"/>
  <c r="H36" i="1048"/>
  <c r="D36" i="1048"/>
  <c r="R35" i="1048"/>
  <c r="H35" i="1048"/>
  <c r="D35" i="1048"/>
  <c r="R34" i="1048"/>
  <c r="L12" i="1048" s="1"/>
  <c r="D12" i="1048" s="1"/>
  <c r="H34" i="1048"/>
  <c r="D34" i="1048"/>
  <c r="R33" i="1048"/>
  <c r="R32" i="1048"/>
  <c r="R31" i="1048"/>
  <c r="R30" i="1048"/>
  <c r="R29" i="1048"/>
  <c r="R28" i="1048"/>
  <c r="L16" i="1048" s="1"/>
  <c r="D16" i="1048" s="1"/>
  <c r="D28" i="1048"/>
  <c r="R27" i="1048"/>
  <c r="D27" i="1048"/>
  <c r="R26" i="1048"/>
  <c r="L26" i="1048"/>
  <c r="D26" i="1048"/>
  <c r="R25" i="1048"/>
  <c r="L25" i="1048"/>
  <c r="D25" i="1048" s="1"/>
  <c r="R24" i="1048"/>
  <c r="D24" i="1048"/>
  <c r="R23" i="1048"/>
  <c r="L23" i="1048"/>
  <c r="D23" i="1048"/>
  <c r="R22" i="1048"/>
  <c r="L22" i="1048"/>
  <c r="D22" i="1048"/>
  <c r="R21" i="1048"/>
  <c r="D21" i="1048"/>
  <c r="R20" i="1048"/>
  <c r="L20" i="1048"/>
  <c r="D20" i="1048"/>
  <c r="R19" i="1048"/>
  <c r="L19" i="1048"/>
  <c r="D19" i="1048" s="1"/>
  <c r="R18" i="1048"/>
  <c r="D18" i="1048"/>
  <c r="R17" i="1048"/>
  <c r="D17" i="1048"/>
  <c r="R16" i="1048"/>
  <c r="S15" i="1048"/>
  <c r="R15" i="1048"/>
  <c r="D15" i="1048"/>
  <c r="S14" i="1048"/>
  <c r="R14" i="1048"/>
  <c r="D14" i="1048"/>
  <c r="R13" i="1048"/>
  <c r="D13" i="1048"/>
  <c r="R12" i="1048"/>
  <c r="R11" i="1048"/>
  <c r="L11" i="1048"/>
  <c r="D11" i="1048"/>
  <c r="L10" i="1048"/>
  <c r="D10" i="1048"/>
  <c r="L9" i="1048"/>
  <c r="D9" i="1048"/>
  <c r="L8" i="1048"/>
  <c r="D8" i="1048" s="1"/>
  <c r="L7" i="1048"/>
  <c r="D7" i="1048" s="1"/>
  <c r="R6" i="1048"/>
  <c r="R5" i="1048"/>
  <c r="R4" i="1048"/>
  <c r="R52" i="1047"/>
  <c r="R51" i="1047"/>
  <c r="D50" i="1047"/>
  <c r="R49" i="1047"/>
  <c r="D49" i="1047"/>
  <c r="R48" i="1047"/>
  <c r="D48" i="1047"/>
  <c r="D46" i="1047"/>
  <c r="D45" i="1047"/>
  <c r="D44" i="1047"/>
  <c r="R42" i="1047"/>
  <c r="D42" i="1047"/>
  <c r="R41" i="1047"/>
  <c r="D41" i="1047"/>
  <c r="R40" i="1047"/>
  <c r="L8" i="1047" s="1"/>
  <c r="D8" i="1047" s="1"/>
  <c r="D40" i="1047"/>
  <c r="R39" i="1047"/>
  <c r="L20" i="1047" s="1"/>
  <c r="D20" i="1047" s="1"/>
  <c r="H39" i="1047"/>
  <c r="D39" i="1047"/>
  <c r="R38" i="1047"/>
  <c r="H38" i="1047"/>
  <c r="D38" i="1047"/>
  <c r="R37" i="1047"/>
  <c r="H37" i="1047"/>
  <c r="D37" i="1047"/>
  <c r="R36" i="1047"/>
  <c r="L10" i="1047" s="1"/>
  <c r="D10" i="1047" s="1"/>
  <c r="H36" i="1047"/>
  <c r="D36" i="1047"/>
  <c r="R35" i="1047"/>
  <c r="H35" i="1047"/>
  <c r="D35" i="1047"/>
  <c r="R34" i="1047"/>
  <c r="H34" i="1047"/>
  <c r="D34" i="1047"/>
  <c r="R33" i="1047"/>
  <c r="L23" i="1047" s="1"/>
  <c r="D23" i="1047" s="1"/>
  <c r="R32" i="1047"/>
  <c r="R31" i="1047"/>
  <c r="R30" i="1047"/>
  <c r="R29" i="1047"/>
  <c r="R28" i="1047"/>
  <c r="L16" i="1047" s="1"/>
  <c r="D16" i="1047" s="1"/>
  <c r="D28" i="1047"/>
  <c r="R27" i="1047"/>
  <c r="D27" i="1047"/>
  <c r="R26" i="1047"/>
  <c r="L26" i="1047"/>
  <c r="D26" i="1047" s="1"/>
  <c r="R25" i="1047"/>
  <c r="L25" i="1047"/>
  <c r="D25" i="1047"/>
  <c r="R24" i="1047"/>
  <c r="L24" i="1047"/>
  <c r="D24" i="1047"/>
  <c r="R23" i="1047"/>
  <c r="R22" i="1047"/>
  <c r="L22" i="1047"/>
  <c r="D22" i="1047"/>
  <c r="R21" i="1047"/>
  <c r="D21" i="1047"/>
  <c r="R20" i="1047"/>
  <c r="R19" i="1047"/>
  <c r="L19" i="1047"/>
  <c r="D19" i="1047" s="1"/>
  <c r="R18" i="1047"/>
  <c r="D18" i="1047"/>
  <c r="R17" i="1047"/>
  <c r="L17" i="1047"/>
  <c r="D17" i="1047" s="1"/>
  <c r="R16" i="1047"/>
  <c r="R15" i="1047"/>
  <c r="D15" i="1047"/>
  <c r="R14" i="1047"/>
  <c r="D14" i="1047"/>
  <c r="R13" i="1047"/>
  <c r="D13" i="1047"/>
  <c r="R12" i="1047"/>
  <c r="L12" i="1047"/>
  <c r="D12" i="1047" s="1"/>
  <c r="R11" i="1047"/>
  <c r="L11" i="1047"/>
  <c r="D11" i="1047" s="1"/>
  <c r="L9" i="1047"/>
  <c r="D9" i="1047"/>
  <c r="L7" i="1047"/>
  <c r="D7" i="1047"/>
  <c r="R6" i="1047"/>
  <c r="L6" i="1047"/>
  <c r="D6" i="1047"/>
  <c r="R5" i="1047"/>
  <c r="R4" i="1047"/>
  <c r="R52" i="1046"/>
  <c r="R51" i="1046"/>
  <c r="D50" i="1046"/>
  <c r="R49" i="1046"/>
  <c r="D49" i="1046"/>
  <c r="R48" i="1046"/>
  <c r="D48" i="1046"/>
  <c r="D46" i="1046"/>
  <c r="D45" i="1046"/>
  <c r="R44" i="1046"/>
  <c r="P44" i="1046"/>
  <c r="D44" i="1046"/>
  <c r="R42" i="1046"/>
  <c r="D42" i="1046"/>
  <c r="R41" i="1046"/>
  <c r="D41" i="1046"/>
  <c r="R40" i="1046"/>
  <c r="L8" i="1046" s="1"/>
  <c r="D8" i="1046" s="1"/>
  <c r="D40" i="1046"/>
  <c r="R39" i="1046"/>
  <c r="H39" i="1046"/>
  <c r="D39" i="1046"/>
  <c r="R38" i="1046"/>
  <c r="H38" i="1046"/>
  <c r="D38" i="1046"/>
  <c r="R37" i="1046"/>
  <c r="H37" i="1046"/>
  <c r="D37" i="1046"/>
  <c r="R36" i="1046"/>
  <c r="H36" i="1046"/>
  <c r="D36" i="1046"/>
  <c r="R35" i="1046"/>
  <c r="H35" i="1046"/>
  <c r="D35" i="1046"/>
  <c r="R34" i="1046"/>
  <c r="L12" i="1046" s="1"/>
  <c r="D12" i="1046" s="1"/>
  <c r="H34" i="1046"/>
  <c r="D34" i="1046"/>
  <c r="R33" i="1046"/>
  <c r="R32" i="1046"/>
  <c r="R31" i="1046"/>
  <c r="R30" i="1046"/>
  <c r="R29" i="1046"/>
  <c r="R28" i="1046"/>
  <c r="D28" i="1046"/>
  <c r="R27" i="1046"/>
  <c r="L27" i="1046"/>
  <c r="D27" i="1046"/>
  <c r="R26" i="1046"/>
  <c r="L26" i="1046"/>
  <c r="D26" i="1046"/>
  <c r="R25" i="1046"/>
  <c r="D25" i="1046"/>
  <c r="R24" i="1046"/>
  <c r="L24" i="1046"/>
  <c r="D24" i="1046"/>
  <c r="R23" i="1046"/>
  <c r="L23" i="1046"/>
  <c r="D23" i="1046" s="1"/>
  <c r="R22" i="1046"/>
  <c r="D22" i="1046"/>
  <c r="R21" i="1046"/>
  <c r="D21" i="1046"/>
  <c r="R20" i="1046"/>
  <c r="L20" i="1046"/>
  <c r="D20" i="1046" s="1"/>
  <c r="R19" i="1046"/>
  <c r="D19" i="1046"/>
  <c r="R18" i="1046"/>
  <c r="D18" i="1046"/>
  <c r="R17" i="1046"/>
  <c r="L17" i="1046"/>
  <c r="D17" i="1046"/>
  <c r="R16" i="1046"/>
  <c r="L16" i="1046"/>
  <c r="D16" i="1046" s="1"/>
  <c r="R15" i="1046"/>
  <c r="D15" i="1046"/>
  <c r="R14" i="1046"/>
  <c r="D14" i="1046"/>
  <c r="R13" i="1046"/>
  <c r="D13" i="1046"/>
  <c r="R12" i="1046"/>
  <c r="R11" i="1046"/>
  <c r="L11" i="1046"/>
  <c r="D11" i="1046"/>
  <c r="L10" i="1046"/>
  <c r="D10" i="1046" s="1"/>
  <c r="L9" i="1046"/>
  <c r="D9" i="1046"/>
  <c r="L7" i="1046"/>
  <c r="D7" i="1046"/>
  <c r="R6" i="1046"/>
  <c r="L6" i="1046"/>
  <c r="D6" i="1046"/>
  <c r="R5" i="1046"/>
  <c r="R4" i="1046"/>
  <c r="G49" i="1048" l="1"/>
  <c r="G49" i="1047"/>
  <c r="G49" i="1046"/>
  <c r="D54" i="1048"/>
  <c r="H14" i="1048" s="1"/>
  <c r="D54" i="1047"/>
  <c r="H14" i="1047" s="1"/>
  <c r="D54" i="1046"/>
  <c r="H14" i="1046" s="1"/>
  <c r="D29" i="1048"/>
  <c r="H13" i="1048" s="1"/>
  <c r="D29" i="1047"/>
  <c r="H13" i="1047" s="1"/>
  <c r="D29" i="1046"/>
  <c r="H13" i="1046" s="1"/>
  <c r="R52" i="1044"/>
  <c r="R51" i="1044"/>
  <c r="D50" i="1044"/>
  <c r="R49" i="1044"/>
  <c r="D49" i="1044"/>
  <c r="R48" i="1044"/>
  <c r="D48" i="1044"/>
  <c r="D46" i="1044"/>
  <c r="D45" i="1044"/>
  <c r="D44" i="1044"/>
  <c r="R42" i="1044"/>
  <c r="L6" i="1044" s="1"/>
  <c r="D6" i="1044" s="1"/>
  <c r="D42" i="1044"/>
  <c r="R41" i="1044"/>
  <c r="D41" i="1044"/>
  <c r="R40" i="1044"/>
  <c r="D40" i="1044"/>
  <c r="R39" i="1044"/>
  <c r="H39" i="1044"/>
  <c r="D39" i="1044"/>
  <c r="R38" i="1044"/>
  <c r="H38" i="1044"/>
  <c r="D38" i="1044"/>
  <c r="R37" i="1044"/>
  <c r="H37" i="1044"/>
  <c r="D37" i="1044"/>
  <c r="R36" i="1044"/>
  <c r="L10" i="1044" s="1"/>
  <c r="D10" i="1044" s="1"/>
  <c r="H36" i="1044"/>
  <c r="D36" i="1044"/>
  <c r="R35" i="1044"/>
  <c r="H35" i="1044"/>
  <c r="D35" i="1044"/>
  <c r="R34" i="1044"/>
  <c r="L12" i="1044" s="1"/>
  <c r="D12" i="1044" s="1"/>
  <c r="H34" i="1044"/>
  <c r="D34" i="1044"/>
  <c r="R33" i="1044"/>
  <c r="R32" i="1044"/>
  <c r="R31" i="1044"/>
  <c r="R30" i="1044"/>
  <c r="R29" i="1044"/>
  <c r="R28" i="1044"/>
  <c r="L16" i="1044" s="1"/>
  <c r="D16" i="1044" s="1"/>
  <c r="D28" i="1044"/>
  <c r="R27" i="1044"/>
  <c r="D27" i="1044"/>
  <c r="R26" i="1044"/>
  <c r="L26" i="1044"/>
  <c r="D26" i="1044"/>
  <c r="R25" i="1044"/>
  <c r="L25" i="1044"/>
  <c r="D25" i="1044" s="1"/>
  <c r="R24" i="1044"/>
  <c r="D24" i="1044"/>
  <c r="R23" i="1044"/>
  <c r="L23" i="1044"/>
  <c r="D23" i="1044"/>
  <c r="R22" i="1044"/>
  <c r="L22" i="1044"/>
  <c r="D22" i="1044"/>
  <c r="R21" i="1044"/>
  <c r="D21" i="1044"/>
  <c r="R20" i="1044"/>
  <c r="L20" i="1044"/>
  <c r="D20" i="1044"/>
  <c r="R19" i="1044"/>
  <c r="L19" i="1044"/>
  <c r="D19" i="1044" s="1"/>
  <c r="R18" i="1044"/>
  <c r="D18" i="1044"/>
  <c r="R17" i="1044"/>
  <c r="D17" i="1044"/>
  <c r="R16" i="1044"/>
  <c r="S15" i="1044"/>
  <c r="R15" i="1044"/>
  <c r="D15" i="1044"/>
  <c r="S14" i="1044"/>
  <c r="R14" i="1044"/>
  <c r="D14" i="1044"/>
  <c r="R13" i="1044"/>
  <c r="D13" i="1044"/>
  <c r="R12" i="1044"/>
  <c r="R11" i="1044"/>
  <c r="L11" i="1044"/>
  <c r="D11" i="1044"/>
  <c r="L9" i="1044"/>
  <c r="D9" i="1044" s="1"/>
  <c r="L8" i="1044"/>
  <c r="D8" i="1044"/>
  <c r="L7" i="1044"/>
  <c r="D7" i="1044" s="1"/>
  <c r="R6" i="1044"/>
  <c r="R5" i="1044"/>
  <c r="R4" i="1044"/>
  <c r="R52" i="1043"/>
  <c r="R51" i="1043"/>
  <c r="D50" i="1043"/>
  <c r="R49" i="1043"/>
  <c r="D49" i="1043"/>
  <c r="R48" i="1043"/>
  <c r="D48" i="1043"/>
  <c r="D46" i="1043"/>
  <c r="D45" i="1043"/>
  <c r="D44" i="1043"/>
  <c r="R42" i="1043"/>
  <c r="D42" i="1043"/>
  <c r="R41" i="1043"/>
  <c r="D41" i="1043"/>
  <c r="R40" i="1043"/>
  <c r="D40" i="1043"/>
  <c r="R39" i="1043"/>
  <c r="L20" i="1043" s="1"/>
  <c r="D20" i="1043" s="1"/>
  <c r="H39" i="1043"/>
  <c r="D39" i="1043"/>
  <c r="R38" i="1043"/>
  <c r="H38" i="1043"/>
  <c r="D38" i="1043"/>
  <c r="R37" i="1043"/>
  <c r="H37" i="1043"/>
  <c r="D37" i="1043"/>
  <c r="R36" i="1043"/>
  <c r="L10" i="1043" s="1"/>
  <c r="D10" i="1043" s="1"/>
  <c r="H36" i="1043"/>
  <c r="D36" i="1043"/>
  <c r="R35" i="1043"/>
  <c r="H35" i="1043"/>
  <c r="D35" i="1043"/>
  <c r="R34" i="1043"/>
  <c r="L12" i="1043" s="1"/>
  <c r="D12" i="1043" s="1"/>
  <c r="H34" i="1043"/>
  <c r="D34" i="1043"/>
  <c r="R33" i="1043"/>
  <c r="L23" i="1043" s="1"/>
  <c r="D23" i="1043" s="1"/>
  <c r="R32" i="1043"/>
  <c r="R31" i="1043"/>
  <c r="R30" i="1043"/>
  <c r="R29" i="1043"/>
  <c r="R28" i="1043"/>
  <c r="L16" i="1043" s="1"/>
  <c r="D16" i="1043" s="1"/>
  <c r="D28" i="1043"/>
  <c r="R27" i="1043"/>
  <c r="D27" i="1043"/>
  <c r="R26" i="1043"/>
  <c r="L26" i="1043"/>
  <c r="D26" i="1043"/>
  <c r="R25" i="1043"/>
  <c r="L25" i="1043"/>
  <c r="D25" i="1043" s="1"/>
  <c r="R24" i="1043"/>
  <c r="L24" i="1043"/>
  <c r="D24" i="1043"/>
  <c r="R23" i="1043"/>
  <c r="R22" i="1043"/>
  <c r="L22" i="1043"/>
  <c r="D22" i="1043"/>
  <c r="R21" i="1043"/>
  <c r="D21" i="1043"/>
  <c r="R20" i="1043"/>
  <c r="R19" i="1043"/>
  <c r="L19" i="1043"/>
  <c r="D19" i="1043" s="1"/>
  <c r="R18" i="1043"/>
  <c r="D18" i="1043"/>
  <c r="R17" i="1043"/>
  <c r="L17" i="1043"/>
  <c r="D17" i="1043" s="1"/>
  <c r="R16" i="1043"/>
  <c r="R15" i="1043"/>
  <c r="D15" i="1043"/>
  <c r="R14" i="1043"/>
  <c r="D14" i="1043"/>
  <c r="R13" i="1043"/>
  <c r="D13" i="1043"/>
  <c r="R12" i="1043"/>
  <c r="R11" i="1043"/>
  <c r="L11" i="1043"/>
  <c r="D11" i="1043" s="1"/>
  <c r="L9" i="1043"/>
  <c r="D9" i="1043"/>
  <c r="L8" i="1043"/>
  <c r="D8" i="1043"/>
  <c r="L7" i="1043"/>
  <c r="D7" i="1043" s="1"/>
  <c r="R6" i="1043"/>
  <c r="L6" i="1043"/>
  <c r="D6" i="1043"/>
  <c r="R5" i="1043"/>
  <c r="R4" i="1043"/>
  <c r="R52" i="1042"/>
  <c r="R51" i="1042"/>
  <c r="D50" i="1042"/>
  <c r="R49" i="1042"/>
  <c r="D49" i="1042"/>
  <c r="R48" i="1042"/>
  <c r="D48" i="1042"/>
  <c r="D46" i="1042"/>
  <c r="D45" i="1042"/>
  <c r="R44" i="1042"/>
  <c r="P44" i="1042"/>
  <c r="D44" i="1042"/>
  <c r="R42" i="1042"/>
  <c r="L6" i="1042" s="1"/>
  <c r="D6" i="1042" s="1"/>
  <c r="D42" i="1042"/>
  <c r="R41" i="1042"/>
  <c r="D41" i="1042"/>
  <c r="R40" i="1042"/>
  <c r="L8" i="1042" s="1"/>
  <c r="D8" i="1042" s="1"/>
  <c r="D40" i="1042"/>
  <c r="R39" i="1042"/>
  <c r="H39" i="1042"/>
  <c r="D39" i="1042"/>
  <c r="R38" i="1042"/>
  <c r="H38" i="1042"/>
  <c r="D38" i="1042"/>
  <c r="R37" i="1042"/>
  <c r="H37" i="1042"/>
  <c r="D37" i="1042"/>
  <c r="R36" i="1042"/>
  <c r="H36" i="1042"/>
  <c r="D36" i="1042"/>
  <c r="R35" i="1042"/>
  <c r="H35" i="1042"/>
  <c r="D35" i="1042"/>
  <c r="R34" i="1042"/>
  <c r="L12" i="1042" s="1"/>
  <c r="D12" i="1042" s="1"/>
  <c r="H34" i="1042"/>
  <c r="D34" i="1042"/>
  <c r="R33" i="1042"/>
  <c r="R32" i="1042"/>
  <c r="R31" i="1042"/>
  <c r="R30" i="1042"/>
  <c r="R29" i="1042"/>
  <c r="R28" i="1042"/>
  <c r="L16" i="1042" s="1"/>
  <c r="D16" i="1042" s="1"/>
  <c r="D28" i="1042"/>
  <c r="R27" i="1042"/>
  <c r="L27" i="1042"/>
  <c r="D27" i="1042"/>
  <c r="R26" i="1042"/>
  <c r="L26" i="1042"/>
  <c r="D26" i="1042" s="1"/>
  <c r="R25" i="1042"/>
  <c r="D25" i="1042"/>
  <c r="R24" i="1042"/>
  <c r="L24" i="1042"/>
  <c r="D24" i="1042"/>
  <c r="R23" i="1042"/>
  <c r="L23" i="1042"/>
  <c r="D23" i="1042" s="1"/>
  <c r="R22" i="1042"/>
  <c r="D22" i="1042"/>
  <c r="R21" i="1042"/>
  <c r="D21" i="1042"/>
  <c r="R20" i="1042"/>
  <c r="L20" i="1042"/>
  <c r="D20" i="1042"/>
  <c r="R19" i="1042"/>
  <c r="D19" i="1042"/>
  <c r="R18" i="1042"/>
  <c r="D18" i="1042"/>
  <c r="R17" i="1042"/>
  <c r="L17" i="1042"/>
  <c r="D17" i="1042"/>
  <c r="R16" i="1042"/>
  <c r="R15" i="1042"/>
  <c r="D15" i="1042"/>
  <c r="R14" i="1042"/>
  <c r="D14" i="1042"/>
  <c r="R13" i="1042"/>
  <c r="D13" i="1042"/>
  <c r="R12" i="1042"/>
  <c r="R11" i="1042"/>
  <c r="L11" i="1042"/>
  <c r="D11" i="1042" s="1"/>
  <c r="L10" i="1042"/>
  <c r="D10" i="1042"/>
  <c r="L9" i="1042"/>
  <c r="D9" i="1042" s="1"/>
  <c r="L7" i="1042"/>
  <c r="D7" i="1042" s="1"/>
  <c r="R6" i="1042"/>
  <c r="R5" i="1042"/>
  <c r="R4" i="1042"/>
  <c r="R52" i="1040"/>
  <c r="R51" i="1040"/>
  <c r="D50" i="1040"/>
  <c r="R49" i="1040"/>
  <c r="D49" i="1040"/>
  <c r="R48" i="1040"/>
  <c r="D48" i="1040"/>
  <c r="D46" i="1040"/>
  <c r="D45" i="1040"/>
  <c r="D44" i="1040"/>
  <c r="R42" i="1040"/>
  <c r="L6" i="1040" s="1"/>
  <c r="D6" i="1040" s="1"/>
  <c r="D42" i="1040"/>
  <c r="R41" i="1040"/>
  <c r="D41" i="1040"/>
  <c r="R40" i="1040"/>
  <c r="D40" i="1040"/>
  <c r="R39" i="1040"/>
  <c r="H39" i="1040"/>
  <c r="D39" i="1040"/>
  <c r="R38" i="1040"/>
  <c r="H38" i="1040"/>
  <c r="D38" i="1040"/>
  <c r="R37" i="1040"/>
  <c r="H37" i="1040"/>
  <c r="D37" i="1040"/>
  <c r="R36" i="1040"/>
  <c r="L10" i="1040" s="1"/>
  <c r="D10" i="1040" s="1"/>
  <c r="H36" i="1040"/>
  <c r="D36" i="1040"/>
  <c r="R35" i="1040"/>
  <c r="H35" i="1040"/>
  <c r="D35" i="1040"/>
  <c r="R34" i="1040"/>
  <c r="L12" i="1040" s="1"/>
  <c r="D12" i="1040" s="1"/>
  <c r="H34" i="1040"/>
  <c r="D34" i="1040"/>
  <c r="R33" i="1040"/>
  <c r="L23" i="1040" s="1"/>
  <c r="D23" i="1040" s="1"/>
  <c r="R32" i="1040"/>
  <c r="R31" i="1040"/>
  <c r="R30" i="1040"/>
  <c r="R29" i="1040"/>
  <c r="R28" i="1040"/>
  <c r="D16" i="1040" s="1"/>
  <c r="D28" i="1040"/>
  <c r="R27" i="1040"/>
  <c r="D27" i="1040"/>
  <c r="R26" i="1040"/>
  <c r="D26" i="1040"/>
  <c r="R25" i="1040"/>
  <c r="L25" i="1040"/>
  <c r="D25" i="1040"/>
  <c r="R24" i="1040"/>
  <c r="D24" i="1040"/>
  <c r="R23" i="1040"/>
  <c r="R22" i="1040"/>
  <c r="L22" i="1040"/>
  <c r="D22" i="1040"/>
  <c r="R21" i="1040"/>
  <c r="D21" i="1040"/>
  <c r="R20" i="1040"/>
  <c r="D20" i="1040"/>
  <c r="R19" i="1040"/>
  <c r="L19" i="1040"/>
  <c r="D19" i="1040"/>
  <c r="R18" i="1040"/>
  <c r="D18" i="1040"/>
  <c r="R17" i="1040"/>
  <c r="D17" i="1040"/>
  <c r="R16" i="1040"/>
  <c r="S15" i="1040"/>
  <c r="R15" i="1040"/>
  <c r="D15" i="1040"/>
  <c r="S14" i="1040"/>
  <c r="R14" i="1040"/>
  <c r="D14" i="1040"/>
  <c r="R13" i="1040"/>
  <c r="D13" i="1040"/>
  <c r="R12" i="1040"/>
  <c r="R11" i="1040"/>
  <c r="L11" i="1040"/>
  <c r="D11" i="1040"/>
  <c r="L9" i="1040"/>
  <c r="D9" i="1040" s="1"/>
  <c r="L8" i="1040"/>
  <c r="D8" i="1040"/>
  <c r="L7" i="1040"/>
  <c r="D7" i="1040"/>
  <c r="R6" i="1040"/>
  <c r="R5" i="1040"/>
  <c r="R4" i="1040"/>
  <c r="R52" i="1039"/>
  <c r="R51" i="1039"/>
  <c r="D50" i="1039"/>
  <c r="R49" i="1039"/>
  <c r="D49" i="1039"/>
  <c r="R48" i="1039"/>
  <c r="D48" i="1039"/>
  <c r="D46" i="1039"/>
  <c r="D45" i="1039"/>
  <c r="D44" i="1039"/>
  <c r="R42" i="1039"/>
  <c r="L6" i="1039" s="1"/>
  <c r="D6" i="1039" s="1"/>
  <c r="D42" i="1039"/>
  <c r="R41" i="1039"/>
  <c r="L7" i="1039" s="1"/>
  <c r="D7" i="1039" s="1"/>
  <c r="D41" i="1039"/>
  <c r="R40" i="1039"/>
  <c r="L8" i="1039" s="1"/>
  <c r="D8" i="1039" s="1"/>
  <c r="D40" i="1039"/>
  <c r="R39" i="1039"/>
  <c r="H39" i="1039"/>
  <c r="D39" i="1039"/>
  <c r="R38" i="1039"/>
  <c r="H38" i="1039"/>
  <c r="D38" i="1039"/>
  <c r="R37" i="1039"/>
  <c r="H37" i="1039"/>
  <c r="D37" i="1039"/>
  <c r="R36" i="1039"/>
  <c r="H36" i="1039"/>
  <c r="D36" i="1039"/>
  <c r="R35" i="1039"/>
  <c r="L19" i="1039" s="1"/>
  <c r="D19" i="1039" s="1"/>
  <c r="H35" i="1039"/>
  <c r="D35" i="1039"/>
  <c r="R34" i="1039"/>
  <c r="H34" i="1039"/>
  <c r="D34" i="1039"/>
  <c r="R33" i="1039"/>
  <c r="R32" i="1039"/>
  <c r="R31" i="1039"/>
  <c r="R30" i="1039"/>
  <c r="R29" i="1039"/>
  <c r="R28" i="1039"/>
  <c r="D28" i="1039"/>
  <c r="R27" i="1039"/>
  <c r="D27" i="1039"/>
  <c r="R26" i="1039"/>
  <c r="L26" i="1039"/>
  <c r="D26" i="1039" s="1"/>
  <c r="R25" i="1039"/>
  <c r="L25" i="1039"/>
  <c r="D25" i="1039" s="1"/>
  <c r="R24" i="1039"/>
  <c r="L24" i="1039"/>
  <c r="D24" i="1039"/>
  <c r="R23" i="1039"/>
  <c r="L23" i="1039"/>
  <c r="D23" i="1039"/>
  <c r="R22" i="1039"/>
  <c r="L22" i="1039"/>
  <c r="D22" i="1039"/>
  <c r="R21" i="1039"/>
  <c r="L17" i="1039" s="1"/>
  <c r="D17" i="1039" s="1"/>
  <c r="D21" i="1039"/>
  <c r="R20" i="1039"/>
  <c r="L20" i="1039"/>
  <c r="D20" i="1039" s="1"/>
  <c r="R19" i="1039"/>
  <c r="R18" i="1039"/>
  <c r="D18" i="1039"/>
  <c r="R17" i="1039"/>
  <c r="R16" i="1039"/>
  <c r="L16" i="1039"/>
  <c r="D16" i="1039"/>
  <c r="R15" i="1039"/>
  <c r="D15" i="1039"/>
  <c r="R14" i="1039"/>
  <c r="D14" i="1039"/>
  <c r="R13" i="1039"/>
  <c r="D13" i="1039"/>
  <c r="R12" i="1039"/>
  <c r="L12" i="1039"/>
  <c r="D12" i="1039" s="1"/>
  <c r="R11" i="1039"/>
  <c r="L11" i="1039"/>
  <c r="D11" i="1039"/>
  <c r="L10" i="1039"/>
  <c r="D10" i="1039"/>
  <c r="L9" i="1039"/>
  <c r="D9" i="1039"/>
  <c r="R6" i="1039"/>
  <c r="R5" i="1039"/>
  <c r="R4" i="1039"/>
  <c r="R52" i="1038"/>
  <c r="R51" i="1038"/>
  <c r="D50" i="1038"/>
  <c r="R49" i="1038"/>
  <c r="D49" i="1038"/>
  <c r="R48" i="1038"/>
  <c r="D48" i="1038"/>
  <c r="D46" i="1038"/>
  <c r="D45" i="1038"/>
  <c r="P44" i="1038"/>
  <c r="R44" i="1038" s="1"/>
  <c r="D44" i="1038"/>
  <c r="R42" i="1038"/>
  <c r="L6" i="1038" s="1"/>
  <c r="D6" i="1038" s="1"/>
  <c r="D42" i="1038"/>
  <c r="R41" i="1038"/>
  <c r="D41" i="1038"/>
  <c r="R40" i="1038"/>
  <c r="L8" i="1038" s="1"/>
  <c r="D8" i="1038" s="1"/>
  <c r="D40" i="1038"/>
  <c r="R39" i="1038"/>
  <c r="L20" i="1038" s="1"/>
  <c r="D20" i="1038" s="1"/>
  <c r="H39" i="1038"/>
  <c r="D39" i="1038"/>
  <c r="R38" i="1038"/>
  <c r="H38" i="1038"/>
  <c r="D38" i="1038"/>
  <c r="R37" i="1038"/>
  <c r="H37" i="1038"/>
  <c r="D37" i="1038"/>
  <c r="R36" i="1038"/>
  <c r="H36" i="1038"/>
  <c r="D36" i="1038"/>
  <c r="R35" i="1038"/>
  <c r="H35" i="1038"/>
  <c r="D35" i="1038"/>
  <c r="R34" i="1038"/>
  <c r="L12" i="1038" s="1"/>
  <c r="D12" i="1038" s="1"/>
  <c r="H34" i="1038"/>
  <c r="D34" i="1038"/>
  <c r="R33" i="1038"/>
  <c r="R32" i="1038"/>
  <c r="R31" i="1038"/>
  <c r="R30" i="1038"/>
  <c r="R29" i="1038"/>
  <c r="R28" i="1038"/>
  <c r="D28" i="1038"/>
  <c r="R27" i="1038"/>
  <c r="L27" i="1038"/>
  <c r="D27" i="1038"/>
  <c r="R26" i="1038"/>
  <c r="L26" i="1038"/>
  <c r="D26" i="1038"/>
  <c r="R25" i="1038"/>
  <c r="D25" i="1038"/>
  <c r="R24" i="1038"/>
  <c r="L24" i="1038"/>
  <c r="D24" i="1038"/>
  <c r="R23" i="1038"/>
  <c r="L23" i="1038"/>
  <c r="D23" i="1038"/>
  <c r="R22" i="1038"/>
  <c r="D22" i="1038"/>
  <c r="R21" i="1038"/>
  <c r="D21" i="1038"/>
  <c r="R20" i="1038"/>
  <c r="R19" i="1038"/>
  <c r="D19" i="1038"/>
  <c r="R18" i="1038"/>
  <c r="D18" i="1038"/>
  <c r="R17" i="1038"/>
  <c r="L17" i="1038"/>
  <c r="D17" i="1038"/>
  <c r="R16" i="1038"/>
  <c r="L16" i="1038"/>
  <c r="D16" i="1038" s="1"/>
  <c r="R15" i="1038"/>
  <c r="D15" i="1038"/>
  <c r="R14" i="1038"/>
  <c r="D14" i="1038"/>
  <c r="R13" i="1038"/>
  <c r="D13" i="1038"/>
  <c r="R12" i="1038"/>
  <c r="R11" i="1038"/>
  <c r="L11" i="1038"/>
  <c r="D11" i="1038"/>
  <c r="L10" i="1038"/>
  <c r="D10" i="1038"/>
  <c r="L9" i="1038"/>
  <c r="D9" i="1038" s="1"/>
  <c r="L7" i="1038"/>
  <c r="D7" i="1038"/>
  <c r="R6" i="1038"/>
  <c r="R5" i="1038"/>
  <c r="R4" i="1038"/>
  <c r="R52" i="1036"/>
  <c r="R51" i="1036"/>
  <c r="D50" i="1036"/>
  <c r="R49" i="1036"/>
  <c r="D49" i="1036"/>
  <c r="R48" i="1036"/>
  <c r="D48" i="1036"/>
  <c r="D46" i="1036"/>
  <c r="D45" i="1036"/>
  <c r="D44" i="1036"/>
  <c r="R42" i="1036"/>
  <c r="L6" i="1036" s="1"/>
  <c r="D6" i="1036" s="1"/>
  <c r="D42" i="1036"/>
  <c r="R41" i="1036"/>
  <c r="D41" i="1036"/>
  <c r="R40" i="1036"/>
  <c r="D40" i="1036"/>
  <c r="R39" i="1036"/>
  <c r="H39" i="1036"/>
  <c r="D39" i="1036"/>
  <c r="R38" i="1036"/>
  <c r="L9" i="1036" s="1"/>
  <c r="D9" i="1036" s="1"/>
  <c r="H38" i="1036"/>
  <c r="D38" i="1036"/>
  <c r="R37" i="1036"/>
  <c r="H37" i="1036"/>
  <c r="D37" i="1036"/>
  <c r="R36" i="1036"/>
  <c r="L10" i="1036" s="1"/>
  <c r="D10" i="1036" s="1"/>
  <c r="H36" i="1036"/>
  <c r="D36" i="1036"/>
  <c r="R35" i="1036"/>
  <c r="H35" i="1036"/>
  <c r="D35" i="1036"/>
  <c r="R34" i="1036"/>
  <c r="L12" i="1036" s="1"/>
  <c r="D12" i="1036" s="1"/>
  <c r="H34" i="1036"/>
  <c r="D34" i="1036"/>
  <c r="R33" i="1036"/>
  <c r="L23" i="1036" s="1"/>
  <c r="D23" i="1036" s="1"/>
  <c r="R32" i="1036"/>
  <c r="L11" i="1036" s="1"/>
  <c r="D11" i="1036" s="1"/>
  <c r="R31" i="1036"/>
  <c r="R30" i="1036"/>
  <c r="R29" i="1036"/>
  <c r="R28" i="1036"/>
  <c r="L16" i="1036" s="1"/>
  <c r="D16" i="1036" s="1"/>
  <c r="D28" i="1036"/>
  <c r="R27" i="1036"/>
  <c r="D27" i="1036"/>
  <c r="R26" i="1036"/>
  <c r="L26" i="1036"/>
  <c r="D26" i="1036"/>
  <c r="R25" i="1036"/>
  <c r="L25" i="1036"/>
  <c r="D25" i="1036"/>
  <c r="R24" i="1036"/>
  <c r="D24" i="1036"/>
  <c r="R23" i="1036"/>
  <c r="R22" i="1036"/>
  <c r="L22" i="1036"/>
  <c r="D22" i="1036"/>
  <c r="R21" i="1036"/>
  <c r="D21" i="1036"/>
  <c r="R20" i="1036"/>
  <c r="L20" i="1036"/>
  <c r="D20" i="1036"/>
  <c r="R19" i="1036"/>
  <c r="L19" i="1036"/>
  <c r="D19" i="1036"/>
  <c r="R18" i="1036"/>
  <c r="D18" i="1036"/>
  <c r="R17" i="1036"/>
  <c r="D17" i="1036"/>
  <c r="R16" i="1036"/>
  <c r="S15" i="1036"/>
  <c r="R15" i="1036"/>
  <c r="D15" i="1036"/>
  <c r="S14" i="1036"/>
  <c r="R14" i="1036"/>
  <c r="D14" i="1036"/>
  <c r="R13" i="1036"/>
  <c r="D13" i="1036"/>
  <c r="R12" i="1036"/>
  <c r="R11" i="1036"/>
  <c r="L8" i="1036"/>
  <c r="D8" i="1036" s="1"/>
  <c r="L7" i="1036"/>
  <c r="D7" i="1036"/>
  <c r="R6" i="1036"/>
  <c r="R5" i="1036"/>
  <c r="R4" i="1036"/>
  <c r="R52" i="1035"/>
  <c r="R51" i="1035"/>
  <c r="D50" i="1035"/>
  <c r="R49" i="1035"/>
  <c r="D49" i="1035"/>
  <c r="R48" i="1035"/>
  <c r="D48" i="1035"/>
  <c r="D46" i="1035"/>
  <c r="D45" i="1035"/>
  <c r="D44" i="1035"/>
  <c r="R42" i="1035"/>
  <c r="L6" i="1035" s="1"/>
  <c r="D6" i="1035" s="1"/>
  <c r="D42" i="1035"/>
  <c r="R41" i="1035"/>
  <c r="D41" i="1035"/>
  <c r="R40" i="1035"/>
  <c r="D40" i="1035"/>
  <c r="R39" i="1035"/>
  <c r="L20" i="1035" s="1"/>
  <c r="D20" i="1035" s="1"/>
  <c r="H39" i="1035"/>
  <c r="D39" i="1035"/>
  <c r="R38" i="1035"/>
  <c r="H38" i="1035"/>
  <c r="D38" i="1035"/>
  <c r="R37" i="1035"/>
  <c r="H37" i="1035"/>
  <c r="D37" i="1035"/>
  <c r="R36" i="1035"/>
  <c r="L10" i="1035" s="1"/>
  <c r="D10" i="1035" s="1"/>
  <c r="H36" i="1035"/>
  <c r="D36" i="1035"/>
  <c r="R35" i="1035"/>
  <c r="L19" i="1035" s="1"/>
  <c r="D19" i="1035" s="1"/>
  <c r="H35" i="1035"/>
  <c r="D35" i="1035"/>
  <c r="R34" i="1035"/>
  <c r="L12" i="1035" s="1"/>
  <c r="D12" i="1035" s="1"/>
  <c r="H34" i="1035"/>
  <c r="D34" i="1035"/>
  <c r="R33" i="1035"/>
  <c r="R32" i="1035"/>
  <c r="R31" i="1035"/>
  <c r="R30" i="1035"/>
  <c r="R29" i="1035"/>
  <c r="R28" i="1035"/>
  <c r="D28" i="1035"/>
  <c r="R27" i="1035"/>
  <c r="D27" i="1035"/>
  <c r="R26" i="1035"/>
  <c r="L26" i="1035"/>
  <c r="D26" i="1035"/>
  <c r="R25" i="1035"/>
  <c r="L25" i="1035"/>
  <c r="D25" i="1035" s="1"/>
  <c r="R24" i="1035"/>
  <c r="L24" i="1035"/>
  <c r="D24" i="1035"/>
  <c r="R23" i="1035"/>
  <c r="L23" i="1035"/>
  <c r="D23" i="1035"/>
  <c r="R22" i="1035"/>
  <c r="L22" i="1035"/>
  <c r="D22" i="1035" s="1"/>
  <c r="R21" i="1035"/>
  <c r="L17" i="1035" s="1"/>
  <c r="D17" i="1035" s="1"/>
  <c r="D21" i="1035"/>
  <c r="R20" i="1035"/>
  <c r="R19" i="1035"/>
  <c r="R18" i="1035"/>
  <c r="D18" i="1035"/>
  <c r="R17" i="1035"/>
  <c r="R16" i="1035"/>
  <c r="L16" i="1035"/>
  <c r="D16" i="1035" s="1"/>
  <c r="R15" i="1035"/>
  <c r="D15" i="1035"/>
  <c r="R14" i="1035"/>
  <c r="D14" i="1035"/>
  <c r="R13" i="1035"/>
  <c r="D13" i="1035"/>
  <c r="R12" i="1035"/>
  <c r="R11" i="1035"/>
  <c r="L11" i="1035"/>
  <c r="D11" i="1035"/>
  <c r="L9" i="1035"/>
  <c r="D9" i="1035" s="1"/>
  <c r="L8" i="1035"/>
  <c r="D8" i="1035"/>
  <c r="L7" i="1035"/>
  <c r="D7" i="1035" s="1"/>
  <c r="R6" i="1035"/>
  <c r="R5" i="1035"/>
  <c r="R4" i="1035"/>
  <c r="R52" i="1034"/>
  <c r="R51" i="1034"/>
  <c r="D50" i="1034"/>
  <c r="R49" i="1034"/>
  <c r="D49" i="1034"/>
  <c r="R48" i="1034"/>
  <c r="D48" i="1034"/>
  <c r="D46" i="1034"/>
  <c r="D45" i="1034"/>
  <c r="P44" i="1034"/>
  <c r="R44" i="1034" s="1"/>
  <c r="D44" i="1034"/>
  <c r="R42" i="1034"/>
  <c r="D42" i="1034"/>
  <c r="R41" i="1034"/>
  <c r="L7" i="1034" s="1"/>
  <c r="D7" i="1034" s="1"/>
  <c r="D41" i="1034"/>
  <c r="R40" i="1034"/>
  <c r="L8" i="1034" s="1"/>
  <c r="D8" i="1034" s="1"/>
  <c r="D40" i="1034"/>
  <c r="R39" i="1034"/>
  <c r="L20" i="1034" s="1"/>
  <c r="D20" i="1034" s="1"/>
  <c r="H39" i="1034"/>
  <c r="D39" i="1034"/>
  <c r="R38" i="1034"/>
  <c r="L9" i="1034" s="1"/>
  <c r="D9" i="1034" s="1"/>
  <c r="H38" i="1034"/>
  <c r="D38" i="1034"/>
  <c r="R37" i="1034"/>
  <c r="H37" i="1034"/>
  <c r="D37" i="1034"/>
  <c r="R36" i="1034"/>
  <c r="H36" i="1034"/>
  <c r="D36" i="1034"/>
  <c r="R35" i="1034"/>
  <c r="H35" i="1034"/>
  <c r="D35" i="1034"/>
  <c r="R34" i="1034"/>
  <c r="L12" i="1034" s="1"/>
  <c r="D12" i="1034" s="1"/>
  <c r="H34" i="1034"/>
  <c r="D34" i="1034"/>
  <c r="R33" i="1034"/>
  <c r="R32" i="1034"/>
  <c r="L11" i="1034" s="1"/>
  <c r="D11" i="1034" s="1"/>
  <c r="R31" i="1034"/>
  <c r="R30" i="1034"/>
  <c r="R29" i="1034"/>
  <c r="R28" i="1034"/>
  <c r="D28" i="1034"/>
  <c r="R27" i="1034"/>
  <c r="L27" i="1034"/>
  <c r="D27" i="1034" s="1"/>
  <c r="R26" i="1034"/>
  <c r="L26" i="1034"/>
  <c r="D26" i="1034"/>
  <c r="R25" i="1034"/>
  <c r="D25" i="1034"/>
  <c r="R24" i="1034"/>
  <c r="L24" i="1034"/>
  <c r="D24" i="1034" s="1"/>
  <c r="R23" i="1034"/>
  <c r="L23" i="1034"/>
  <c r="D23" i="1034"/>
  <c r="R22" i="1034"/>
  <c r="D22" i="1034"/>
  <c r="R21" i="1034"/>
  <c r="D21" i="1034"/>
  <c r="R20" i="1034"/>
  <c r="R19" i="1034"/>
  <c r="D19" i="1034"/>
  <c r="R18" i="1034"/>
  <c r="D18" i="1034"/>
  <c r="R17" i="1034"/>
  <c r="L17" i="1034"/>
  <c r="D17" i="1034" s="1"/>
  <c r="R16" i="1034"/>
  <c r="L16" i="1034"/>
  <c r="D16" i="1034" s="1"/>
  <c r="R15" i="1034"/>
  <c r="D15" i="1034"/>
  <c r="R14" i="1034"/>
  <c r="D14" i="1034"/>
  <c r="R13" i="1034"/>
  <c r="D13" i="1034"/>
  <c r="R12" i="1034"/>
  <c r="R11" i="1034"/>
  <c r="L10" i="1034"/>
  <c r="D10" i="1034"/>
  <c r="R6" i="1034"/>
  <c r="L6" i="1034"/>
  <c r="D6" i="1034"/>
  <c r="R5" i="1034"/>
  <c r="R4" i="1034"/>
  <c r="H15" i="1048" l="1"/>
  <c r="H29" i="1048" s="1"/>
  <c r="G51" i="1048" s="1"/>
  <c r="H15" i="1047"/>
  <c r="H29" i="1047" s="1"/>
  <c r="G51" i="1047" s="1"/>
  <c r="H15" i="1046"/>
  <c r="H29" i="1046" s="1"/>
  <c r="G51" i="1046" s="1"/>
  <c r="G49" i="1042"/>
  <c r="G49" i="1043"/>
  <c r="G49" i="1044"/>
  <c r="D54" i="1044"/>
  <c r="H14" i="1044" s="1"/>
  <c r="D54" i="1043"/>
  <c r="H14" i="1043" s="1"/>
  <c r="D54" i="1042"/>
  <c r="H14" i="1042" s="1"/>
  <c r="G49" i="1040"/>
  <c r="G49" i="1038"/>
  <c r="G49" i="1039"/>
  <c r="D54" i="1040"/>
  <c r="H14" i="1040" s="1"/>
  <c r="D29" i="1040"/>
  <c r="H13" i="1040" s="1"/>
  <c r="D54" i="1039"/>
  <c r="H14" i="1039" s="1"/>
  <c r="D54" i="1038"/>
  <c r="H14" i="1038" s="1"/>
  <c r="G49" i="1034"/>
  <c r="G49" i="1035"/>
  <c r="G49" i="1036"/>
  <c r="D54" i="1036"/>
  <c r="H14" i="1036" s="1"/>
  <c r="D54" i="1035"/>
  <c r="H14" i="1035" s="1"/>
  <c r="D54" i="1034"/>
  <c r="H14" i="1034" s="1"/>
  <c r="D29" i="1044"/>
  <c r="H13" i="1044" s="1"/>
  <c r="D29" i="1043"/>
  <c r="H13" i="1043" s="1"/>
  <c r="D29" i="1042"/>
  <c r="H13" i="1042" s="1"/>
  <c r="D29" i="1039"/>
  <c r="H13" i="1039" s="1"/>
  <c r="D29" i="1038"/>
  <c r="H13" i="1038" s="1"/>
  <c r="D29" i="1036"/>
  <c r="H13" i="1036" s="1"/>
  <c r="D29" i="1035"/>
  <c r="H13" i="1035" s="1"/>
  <c r="D29" i="1034"/>
  <c r="H13" i="1034" s="1"/>
  <c r="R52" i="1032"/>
  <c r="R51" i="1032"/>
  <c r="D50" i="1032"/>
  <c r="R49" i="1032"/>
  <c r="D49" i="1032"/>
  <c r="R48" i="1032"/>
  <c r="D48" i="1032"/>
  <c r="D46" i="1032"/>
  <c r="D45" i="1032"/>
  <c r="D44" i="1032"/>
  <c r="R42" i="1032"/>
  <c r="L6" i="1032" s="1"/>
  <c r="D6" i="1032" s="1"/>
  <c r="D42" i="1032"/>
  <c r="R41" i="1032"/>
  <c r="L7" i="1032" s="1"/>
  <c r="D7" i="1032" s="1"/>
  <c r="D41" i="1032"/>
  <c r="R40" i="1032"/>
  <c r="D40" i="1032"/>
  <c r="R39" i="1032"/>
  <c r="H39" i="1032"/>
  <c r="D39" i="1032"/>
  <c r="R38" i="1032"/>
  <c r="H38" i="1032"/>
  <c r="D38" i="1032"/>
  <c r="R37" i="1032"/>
  <c r="H37" i="1032"/>
  <c r="D37" i="1032"/>
  <c r="R36" i="1032"/>
  <c r="L10" i="1032" s="1"/>
  <c r="D10" i="1032" s="1"/>
  <c r="H36" i="1032"/>
  <c r="D36" i="1032"/>
  <c r="R35" i="1032"/>
  <c r="L19" i="1032" s="1"/>
  <c r="D19" i="1032" s="1"/>
  <c r="H35" i="1032"/>
  <c r="D35" i="1032"/>
  <c r="R34" i="1032"/>
  <c r="H34" i="1032"/>
  <c r="D34" i="1032"/>
  <c r="R33" i="1032"/>
  <c r="R32" i="1032"/>
  <c r="R31" i="1032"/>
  <c r="R30" i="1032"/>
  <c r="R29" i="1032"/>
  <c r="R28" i="1032"/>
  <c r="L16" i="1032" s="1"/>
  <c r="D16" i="1032" s="1"/>
  <c r="D28" i="1032"/>
  <c r="R27" i="1032"/>
  <c r="D27" i="1032"/>
  <c r="R26" i="1032"/>
  <c r="L26" i="1032"/>
  <c r="D26" i="1032"/>
  <c r="R25" i="1032"/>
  <c r="L25" i="1032"/>
  <c r="D25" i="1032" s="1"/>
  <c r="R24" i="1032"/>
  <c r="D24" i="1032"/>
  <c r="R23" i="1032"/>
  <c r="L23" i="1032"/>
  <c r="D23" i="1032"/>
  <c r="R22" i="1032"/>
  <c r="L22" i="1032"/>
  <c r="D22" i="1032"/>
  <c r="R21" i="1032"/>
  <c r="D21" i="1032"/>
  <c r="R20" i="1032"/>
  <c r="L20" i="1032"/>
  <c r="D20" i="1032"/>
  <c r="R19" i="1032"/>
  <c r="R18" i="1032"/>
  <c r="D18" i="1032"/>
  <c r="R17" i="1032"/>
  <c r="D17" i="1032"/>
  <c r="R16" i="1032"/>
  <c r="S15" i="1032"/>
  <c r="R15" i="1032"/>
  <c r="D15" i="1032"/>
  <c r="S14" i="1032"/>
  <c r="R14" i="1032"/>
  <c r="D14" i="1032"/>
  <c r="R13" i="1032"/>
  <c r="D13" i="1032"/>
  <c r="R12" i="1032"/>
  <c r="L12" i="1032"/>
  <c r="D12" i="1032"/>
  <c r="R11" i="1032"/>
  <c r="L11" i="1032"/>
  <c r="D11" i="1032"/>
  <c r="L9" i="1032"/>
  <c r="D9" i="1032"/>
  <c r="L8" i="1032"/>
  <c r="D8" i="1032" s="1"/>
  <c r="R6" i="1032"/>
  <c r="R5" i="1032"/>
  <c r="R4" i="1032"/>
  <c r="R52" i="1031"/>
  <c r="R51" i="1031"/>
  <c r="D50" i="1031"/>
  <c r="R49" i="1031"/>
  <c r="D49" i="1031"/>
  <c r="R48" i="1031"/>
  <c r="D48" i="1031"/>
  <c r="D46" i="1031"/>
  <c r="D45" i="1031"/>
  <c r="D44" i="1031"/>
  <c r="R42" i="1031"/>
  <c r="L6" i="1031" s="1"/>
  <c r="D6" i="1031" s="1"/>
  <c r="D42" i="1031"/>
  <c r="R41" i="1031"/>
  <c r="D41" i="1031"/>
  <c r="R40" i="1031"/>
  <c r="D40" i="1031"/>
  <c r="R39" i="1031"/>
  <c r="H39" i="1031"/>
  <c r="D39" i="1031"/>
  <c r="R38" i="1031"/>
  <c r="H38" i="1031"/>
  <c r="D38" i="1031"/>
  <c r="R37" i="1031"/>
  <c r="H37" i="1031"/>
  <c r="D37" i="1031"/>
  <c r="R36" i="1031"/>
  <c r="L10" i="1031" s="1"/>
  <c r="D10" i="1031" s="1"/>
  <c r="H36" i="1031"/>
  <c r="D36" i="1031"/>
  <c r="R35" i="1031"/>
  <c r="H35" i="1031"/>
  <c r="D35" i="1031"/>
  <c r="R34" i="1031"/>
  <c r="L12" i="1031" s="1"/>
  <c r="D12" i="1031" s="1"/>
  <c r="H34" i="1031"/>
  <c r="D34" i="1031"/>
  <c r="R33" i="1031"/>
  <c r="L23" i="1031" s="1"/>
  <c r="D23" i="1031" s="1"/>
  <c r="R32" i="1031"/>
  <c r="R31" i="1031"/>
  <c r="R30" i="1031"/>
  <c r="R29" i="1031"/>
  <c r="R28" i="1031"/>
  <c r="D28" i="1031"/>
  <c r="R27" i="1031"/>
  <c r="D27" i="1031"/>
  <c r="R26" i="1031"/>
  <c r="L26" i="1031"/>
  <c r="D26" i="1031"/>
  <c r="R25" i="1031"/>
  <c r="L25" i="1031"/>
  <c r="D25" i="1031"/>
  <c r="R24" i="1031"/>
  <c r="L24" i="1031"/>
  <c r="D24" i="1031"/>
  <c r="R23" i="1031"/>
  <c r="R22" i="1031"/>
  <c r="L22" i="1031"/>
  <c r="D22" i="1031" s="1"/>
  <c r="R21" i="1031"/>
  <c r="D21" i="1031"/>
  <c r="R20" i="1031"/>
  <c r="L20" i="1031"/>
  <c r="D20" i="1031" s="1"/>
  <c r="R19" i="1031"/>
  <c r="L19" i="1031"/>
  <c r="D19" i="1031" s="1"/>
  <c r="R18" i="1031"/>
  <c r="D18" i="1031"/>
  <c r="R17" i="1031"/>
  <c r="L17" i="1031"/>
  <c r="D17" i="1031"/>
  <c r="R16" i="1031"/>
  <c r="L16" i="1031"/>
  <c r="D16" i="1031" s="1"/>
  <c r="R15" i="1031"/>
  <c r="D15" i="1031"/>
  <c r="R14" i="1031"/>
  <c r="D14" i="1031"/>
  <c r="R13" i="1031"/>
  <c r="D13" i="1031"/>
  <c r="R12" i="1031"/>
  <c r="R11" i="1031"/>
  <c r="L11" i="1031"/>
  <c r="D11" i="1031" s="1"/>
  <c r="L9" i="1031"/>
  <c r="D9" i="1031"/>
  <c r="L8" i="1031"/>
  <c r="D8" i="1031" s="1"/>
  <c r="L7" i="1031"/>
  <c r="D7" i="1031"/>
  <c r="R6" i="1031"/>
  <c r="R5" i="1031"/>
  <c r="R4" i="1031"/>
  <c r="R52" i="1030"/>
  <c r="R51" i="1030"/>
  <c r="D50" i="1030"/>
  <c r="R49" i="1030"/>
  <c r="D49" i="1030"/>
  <c r="R48" i="1030"/>
  <c r="D48" i="1030"/>
  <c r="D46" i="1030"/>
  <c r="D45" i="1030"/>
  <c r="P44" i="1030"/>
  <c r="R44" i="1030" s="1"/>
  <c r="D44" i="1030"/>
  <c r="R42" i="1030"/>
  <c r="D42" i="1030"/>
  <c r="R41" i="1030"/>
  <c r="L7" i="1030" s="1"/>
  <c r="D7" i="1030" s="1"/>
  <c r="D41" i="1030"/>
  <c r="R40" i="1030"/>
  <c r="D40" i="1030"/>
  <c r="R39" i="1030"/>
  <c r="L20" i="1030" s="1"/>
  <c r="D20" i="1030" s="1"/>
  <c r="H39" i="1030"/>
  <c r="D39" i="1030"/>
  <c r="R38" i="1030"/>
  <c r="L9" i="1030" s="1"/>
  <c r="D9" i="1030" s="1"/>
  <c r="H38" i="1030"/>
  <c r="D38" i="1030"/>
  <c r="R37" i="1030"/>
  <c r="H37" i="1030"/>
  <c r="D37" i="1030"/>
  <c r="R36" i="1030"/>
  <c r="H36" i="1030"/>
  <c r="D36" i="1030"/>
  <c r="R35" i="1030"/>
  <c r="H35" i="1030"/>
  <c r="D35" i="1030"/>
  <c r="R34" i="1030"/>
  <c r="L12" i="1030" s="1"/>
  <c r="D12" i="1030" s="1"/>
  <c r="H34" i="1030"/>
  <c r="D34" i="1030"/>
  <c r="R33" i="1030"/>
  <c r="R32" i="1030"/>
  <c r="L11" i="1030" s="1"/>
  <c r="D11" i="1030" s="1"/>
  <c r="R31" i="1030"/>
  <c r="R30" i="1030"/>
  <c r="R29" i="1030"/>
  <c r="R28" i="1030"/>
  <c r="D28" i="1030"/>
  <c r="R27" i="1030"/>
  <c r="L27" i="1030"/>
  <c r="D27" i="1030"/>
  <c r="R26" i="1030"/>
  <c r="L26" i="1030"/>
  <c r="D26" i="1030"/>
  <c r="R25" i="1030"/>
  <c r="D25" i="1030"/>
  <c r="R24" i="1030"/>
  <c r="L24" i="1030"/>
  <c r="D24" i="1030"/>
  <c r="R23" i="1030"/>
  <c r="L23" i="1030"/>
  <c r="D23" i="1030"/>
  <c r="R22" i="1030"/>
  <c r="D22" i="1030"/>
  <c r="R21" i="1030"/>
  <c r="D21" i="1030"/>
  <c r="R20" i="1030"/>
  <c r="R19" i="1030"/>
  <c r="D19" i="1030"/>
  <c r="R18" i="1030"/>
  <c r="D18" i="1030"/>
  <c r="R17" i="1030"/>
  <c r="L17" i="1030"/>
  <c r="D17" i="1030"/>
  <c r="R16" i="1030"/>
  <c r="L16" i="1030"/>
  <c r="D16" i="1030" s="1"/>
  <c r="R15" i="1030"/>
  <c r="D15" i="1030"/>
  <c r="R14" i="1030"/>
  <c r="D14" i="1030"/>
  <c r="R13" i="1030"/>
  <c r="D13" i="1030"/>
  <c r="R12" i="1030"/>
  <c r="R11" i="1030"/>
  <c r="L10" i="1030"/>
  <c r="D10" i="1030"/>
  <c r="L8" i="1030"/>
  <c r="D8" i="1030" s="1"/>
  <c r="R6" i="1030"/>
  <c r="L6" i="1030"/>
  <c r="D6" i="1030"/>
  <c r="R5" i="1030"/>
  <c r="R4" i="1030"/>
  <c r="H15" i="1044" l="1"/>
  <c r="H29" i="1044" s="1"/>
  <c r="G51" i="1044" s="1"/>
  <c r="H15" i="1043"/>
  <c r="H29" i="1043" s="1"/>
  <c r="G51" i="1043" s="1"/>
  <c r="H15" i="1042"/>
  <c r="H29" i="1042" s="1"/>
  <c r="G51" i="1042" s="1"/>
  <c r="H15" i="1040"/>
  <c r="H29" i="1040" s="1"/>
  <c r="G51" i="1040" s="1"/>
  <c r="H15" i="1039"/>
  <c r="H29" i="1039" s="1"/>
  <c r="G51" i="1039" s="1"/>
  <c r="H15" i="1038"/>
  <c r="H29" i="1038" s="1"/>
  <c r="G51" i="1038" s="1"/>
  <c r="H15" i="1036"/>
  <c r="H29" i="1036" s="1"/>
  <c r="G51" i="1036" s="1"/>
  <c r="H15" i="1035"/>
  <c r="H29" i="1035" s="1"/>
  <c r="G51" i="1035" s="1"/>
  <c r="H15" i="1034"/>
  <c r="H29" i="1034" s="1"/>
  <c r="G51" i="1034" s="1"/>
  <c r="G49" i="1031"/>
  <c r="G49" i="1030"/>
  <c r="G49" i="1032"/>
  <c r="D54" i="1032"/>
  <c r="H14" i="1032" s="1"/>
  <c r="D54" i="1031"/>
  <c r="H14" i="1031" s="1"/>
  <c r="D54" i="1030"/>
  <c r="H14" i="1030" s="1"/>
  <c r="D29" i="1032"/>
  <c r="H13" i="1032" s="1"/>
  <c r="D29" i="1031"/>
  <c r="H13" i="1031" s="1"/>
  <c r="D29" i="1030"/>
  <c r="H13" i="1030" s="1"/>
  <c r="H15" i="1032" l="1"/>
  <c r="H29" i="1032" s="1"/>
  <c r="G51" i="1032" s="1"/>
  <c r="H15" i="1031"/>
  <c r="H29" i="1031" s="1"/>
  <c r="G51" i="1031" s="1"/>
  <c r="H15" i="1030"/>
  <c r="H29" i="1030" s="1"/>
  <c r="G51" i="1030" s="1"/>
</calcChain>
</file>

<file path=xl/sharedStrings.xml><?xml version="1.0" encoding="utf-8"?>
<sst xmlns="http://schemas.openxmlformats.org/spreadsheetml/2006/main" count="12557" uniqueCount="270">
  <si>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</si>
  <si>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</si>
  <si>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</si>
  <si>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</si>
  <si>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</si>
  <si>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</si>
  <si>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</si>
  <si>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</si>
  <si>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</si>
  <si>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</si>
  <si>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</si>
  <si>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</si>
  <si>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</si>
  <si>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</si>
  <si>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</si>
  <si>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</si>
  <si>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</si>
  <si>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</si>
  <si>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</si>
  <si>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</si>
  <si>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</si>
  <si>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</si>
  <si>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</si>
  <si>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</si>
  <si>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</si>
  <si>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</si>
  <si>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</si>
  <si>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</si>
  <si>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</si>
  <si>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</si>
  <si>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</si>
  <si>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</si>
  <si>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</si>
  <si>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</si>
  <si>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</si>
  <si>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</si>
  <si>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</si>
  <si>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</si>
  <si>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</si>
  <si>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</si>
  <si>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</si>
  <si>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</si>
  <si>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</si>
  <si>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</si>
  <si>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</si>
  <si>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</si>
  <si>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</si>
  <si>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</si>
  <si>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</si>
  <si>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</si>
  <si>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</si>
  <si>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</si>
  <si>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</si>
  <si>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</si>
  <si>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</si>
  <si>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</si>
  <si>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</si>
  <si>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</si>
  <si>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</si>
  <si>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</si>
  <si>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</si>
  <si>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</si>
  <si>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</si>
  <si>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</si>
  <si>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</si>
  <si>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</si>
  <si>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</si>
  <si>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</si>
  <si>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</si>
  <si>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</si>
  <si>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</si>
  <si>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</si>
  <si>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</si>
  <si>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</si>
  <si>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</si>
  <si>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</si>
  <si>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</si>
  <si>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</si>
  <si>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</si>
  <si>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</si>
  <si>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</si>
  <si>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</si>
  <si>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</si>
  <si>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</si>
  <si>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</si>
  <si>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</si>
  <si>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</si>
  <si>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</si>
  <si>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</si>
  <si>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</si>
  <si>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</si>
  <si>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</si>
  <si>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</si>
  <si>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</si>
  <si>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</si>
  <si>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</si>
  <si>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</si>
  <si>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</si>
  <si>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</si>
  <si>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</si>
  <si>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</si>
  <si>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</si>
  <si>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</si>
  <si>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</si>
  <si>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</si>
  <si>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</si>
  <si>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</si>
  <si>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</si>
  <si>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</si>
  <si>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</si>
  <si>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</si>
  <si>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</si>
  <si>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</si>
  <si>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</si>
  <si>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</si>
  <si>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</si>
  <si>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</si>
  <si>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</si>
  <si>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</si>
  <si>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</si>
  <si>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</si>
  <si>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</si>
  <si>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</si>
  <si>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</si>
  <si>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</si>
  <si>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</si>
  <si>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</si>
  <si>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</si>
  <si>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</si>
  <si>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</si>
  <si>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</si>
  <si>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</si>
  <si>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</si>
  <si>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</si>
  <si>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</si>
  <si>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</si>
  <si>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</si>
  <si>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</si>
  <si>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</si>
  <si>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</si>
  <si>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</si>
  <si>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</si>
  <si>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</si>
  <si>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PNB</t>
  </si>
  <si>
    <t>2000005214</t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</si>
  <si>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</si>
  <si>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</si>
  <si>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</si>
  <si>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BDO</t>
  </si>
  <si>
    <t>135181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</si>
  <si>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</si>
  <si>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CNB BOTT.</t>
  </si>
  <si>
    <t>FBAC/FBLC/FBLYC</t>
  </si>
  <si>
    <t>SMLC/RHC/PPC</t>
  </si>
  <si>
    <t>LANDBANK</t>
  </si>
  <si>
    <t>ONLINE</t>
  </si>
  <si>
    <t>JAY TABASA</t>
  </si>
  <si>
    <t>PSBC</t>
  </si>
  <si>
    <t>37276</t>
  </si>
  <si>
    <t>2090009364</t>
  </si>
  <si>
    <t>34764</t>
  </si>
  <si>
    <t>138273</t>
  </si>
  <si>
    <t>138275</t>
  </si>
  <si>
    <t>JEROME OCHAVO</t>
  </si>
  <si>
    <t>CIC</t>
  </si>
  <si>
    <t>PP BOTT.</t>
  </si>
  <si>
    <t>PORMENTO, ESTEMARK</t>
  </si>
  <si>
    <t xml:space="preserve">                            ESTEMARK PORMENTO</t>
  </si>
  <si>
    <t>MERIAM APDOHAN</t>
  </si>
  <si>
    <t>CC/CIC/C10C</t>
  </si>
  <si>
    <t>PAMC/CBC/SDC</t>
  </si>
  <si>
    <t>FBLC/FBLYC/FBAC</t>
  </si>
  <si>
    <t>139336</t>
  </si>
  <si>
    <t>2000005233</t>
  </si>
  <si>
    <t>126439</t>
  </si>
  <si>
    <t>2000007869</t>
  </si>
  <si>
    <t>2090009365</t>
  </si>
  <si>
    <t>BILLY CATIG</t>
  </si>
  <si>
    <t>SML BOTT.</t>
  </si>
  <si>
    <t>34770</t>
  </si>
  <si>
    <t>ELIZABETH HENSON</t>
  </si>
  <si>
    <t>GCASH</t>
  </si>
  <si>
    <t>2000005250</t>
  </si>
  <si>
    <t>135187</t>
  </si>
  <si>
    <t>SHORT / OVER</t>
  </si>
  <si>
    <t>2090009368</t>
  </si>
  <si>
    <t>139378</t>
  </si>
  <si>
    <t>LKS</t>
  </si>
  <si>
    <t>PNB FUND</t>
  </si>
  <si>
    <t>CB BOTT.</t>
  </si>
  <si>
    <t>VYNN DENIEGA</t>
  </si>
  <si>
    <t>JADE MAJID</t>
  </si>
  <si>
    <t>ARLYN ESPARAGUERA</t>
  </si>
  <si>
    <t>YANNY ESCUADRO</t>
  </si>
  <si>
    <t>SORIA MURIA</t>
  </si>
  <si>
    <t>KRYSTEL D. CATAYAS</t>
  </si>
  <si>
    <t>MAINIT LUZMINDA</t>
  </si>
  <si>
    <t>AIRA BAID</t>
  </si>
  <si>
    <t>CHERRYL AMBUS</t>
  </si>
  <si>
    <t>FELICIDAD RADA</t>
  </si>
  <si>
    <t>MARTIN CALONGE</t>
  </si>
  <si>
    <t>BELLA GUMIMAO</t>
  </si>
  <si>
    <t>MARIALYN PAKLY</t>
  </si>
  <si>
    <t>MELCA JOCELYN</t>
  </si>
  <si>
    <t>JENALYN LATRAS</t>
  </si>
  <si>
    <t xml:space="preserve">                            ESTEMAMRK PORMENTO</t>
  </si>
  <si>
    <t>ELVIRA SANGHILAN</t>
  </si>
  <si>
    <t>LILING DAGINOTAS</t>
  </si>
  <si>
    <t>FUND TRANSFER</t>
  </si>
  <si>
    <t>MJ LIWASAG</t>
  </si>
  <si>
    <t>ALEJANDRO PIZ.</t>
  </si>
  <si>
    <t>GIN. LANGAN</t>
  </si>
  <si>
    <t>9369</t>
  </si>
  <si>
    <t>ELOGSONG STORE</t>
  </si>
  <si>
    <t>MARIEFEL NERI</t>
  </si>
  <si>
    <t>AVILES STORE</t>
  </si>
  <si>
    <t>138791</t>
  </si>
  <si>
    <t>MYRA APILAN</t>
  </si>
  <si>
    <t>JAY KIN IDIAS</t>
  </si>
  <si>
    <t>34778</t>
  </si>
  <si>
    <t>PROMO</t>
  </si>
  <si>
    <t>OTHERS/RTW FA</t>
  </si>
  <si>
    <t>ELSIE EMBOR</t>
  </si>
  <si>
    <t>ALONA CASTILLON</t>
  </si>
  <si>
    <t>TESSIE BOGANOTAN</t>
  </si>
  <si>
    <t>NIDA GAHUMAN</t>
  </si>
  <si>
    <t>137821</t>
  </si>
  <si>
    <t>MERILYN QUINIERO</t>
  </si>
  <si>
    <t>HELEN MAGWATE</t>
  </si>
  <si>
    <t>WILSON VILLARUBIA</t>
  </si>
  <si>
    <t>JONIZA FUEDAN</t>
  </si>
  <si>
    <t>126458</t>
  </si>
  <si>
    <t>LILIT'S EATERY</t>
  </si>
  <si>
    <t>ELIZABETH OMICNOL</t>
  </si>
  <si>
    <t>JOY GERMATA</t>
  </si>
  <si>
    <t>2000007881</t>
  </si>
  <si>
    <t>NORAH E. BORLING</t>
  </si>
  <si>
    <t>MERIAM APDUHAN</t>
  </si>
  <si>
    <t>MARIFEL NERI</t>
  </si>
  <si>
    <t>JERRY LOPEZ</t>
  </si>
  <si>
    <r>
      <rPr>
        <sz val="11"/>
        <color rgb="FFFF0000"/>
        <rFont val="Calibri"/>
        <family val="2"/>
        <scheme val="minor"/>
      </rPr>
      <t>(</t>
    </r>
    <r>
      <rPr>
        <u/>
        <sz val="11"/>
        <color rgb="FFFF0000"/>
        <rFont val="Calibri"/>
        <family val="2"/>
        <scheme val="minor"/>
      </rPr>
      <t>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</si>
  <si>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135192</t>
  </si>
  <si>
    <t>JMCC STORE</t>
  </si>
  <si>
    <t>JAYVEE TAATA</t>
  </si>
  <si>
    <t>2090009370</t>
  </si>
  <si>
    <t>JOANA SIMBLANTE</t>
  </si>
  <si>
    <t>ARNEL RAFFOLS</t>
  </si>
  <si>
    <t>AMBUS STORE</t>
  </si>
  <si>
    <t>RADA STORE</t>
  </si>
  <si>
    <t>MARTIN STORE</t>
  </si>
  <si>
    <t>GUMIMAO STORE</t>
  </si>
  <si>
    <t>MELCA STORE</t>
  </si>
  <si>
    <t>MAINIT STORE</t>
  </si>
  <si>
    <t>BANK TRANSFER</t>
  </si>
  <si>
    <t>JETHEL PACAWAS</t>
  </si>
  <si>
    <t>34785</t>
  </si>
  <si>
    <t>RAYMOND BAGUISO</t>
  </si>
  <si>
    <t>138815</t>
  </si>
  <si>
    <t>126464</t>
  </si>
  <si>
    <t>2090009371</t>
  </si>
  <si>
    <t>GINALYN LATRAS</t>
  </si>
  <si>
    <t>137880</t>
  </si>
  <si>
    <t>139416</t>
  </si>
  <si>
    <t>126469</t>
  </si>
  <si>
    <t>139090</t>
  </si>
  <si>
    <t>34795</t>
  </si>
  <si>
    <t>BERNARD PLAZA</t>
  </si>
  <si>
    <t>OSANNAH INSONG</t>
  </si>
  <si>
    <t>DELMER STORE</t>
  </si>
  <si>
    <t>ARACELIE ALESNA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</si>
</sst>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7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0" xfId="0" applyFont="1"/>
    <xf numFmtId="0" fontId="0" fillId="0" borderId="0" xfId="0" applyBorder="1"/>
    <xf numFmtId="0" fontId="0" fillId="0" borderId="3" xfId="0" applyBorder="1"/>
    <xf numFmtId="0" fontId="0" fillId="0" borderId="0" xfId="0" applyFont="1" applyBorder="1"/>
    <xf numFmtId="0" fontId="0" fillId="0" borderId="10" xfId="0" applyFont="1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Font="1" applyBorder="1"/>
    <xf numFmtId="0" fontId="0" fillId="0" borderId="22" xfId="0" applyFont="1" applyBorder="1" applyAlignment="1">
      <alignment horizontal="center"/>
    </xf>
    <xf numFmtId="0" fontId="0" fillId="0" borderId="23" xfId="0" applyFont="1" applyBorder="1"/>
    <xf numFmtId="0" fontId="0" fillId="0" borderId="22" xfId="0" applyFont="1" applyBorder="1"/>
    <xf numFmtId="0" fontId="0" fillId="0" borderId="18" xfId="0" applyFont="1" applyBorder="1"/>
    <xf numFmtId="0" fontId="0" fillId="0" borderId="10" xfId="0" applyFont="1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Font="1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2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Font="1" applyFill="1" applyBorder="1"/>
    <xf numFmtId="43" fontId="0" fillId="2" borderId="1" xfId="0" applyNumberFormat="1" applyFill="1" applyBorder="1"/>
    <xf numFmtId="43" fontId="4" fillId="0" borderId="23" xfId="1" applyFont="1" applyBorder="1"/>
    <xf numFmtId="0" fontId="4" fillId="0" borderId="16" xfId="0" applyFont="1" applyFill="1" applyBorder="1"/>
    <xf numFmtId="0" fontId="3" fillId="3" borderId="10" xfId="0" applyFont="1" applyFill="1" applyBorder="1" applyAlignment="1"/>
    <xf numFmtId="0" fontId="0" fillId="0" borderId="43" xfId="0" applyBorder="1"/>
    <xf numFmtId="0" fontId="4" fillId="0" borderId="21" xfId="0" applyFont="1" applyFill="1" applyBorder="1"/>
    <xf numFmtId="0" fontId="4" fillId="0" borderId="10" xfId="0" applyFont="1" applyFill="1" applyBorder="1"/>
    <xf numFmtId="0" fontId="4" fillId="0" borderId="18" xfId="0" applyFont="1" applyFill="1" applyBorder="1"/>
    <xf numFmtId="0" fontId="4" fillId="0" borderId="27" xfId="0" applyFont="1" applyFill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0" fillId="0" borderId="16" xfId="0" applyBorder="1"/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Fill="1" applyBorder="1"/>
    <xf numFmtId="0" fontId="4" fillId="0" borderId="12" xfId="0" applyFont="1" applyFill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29" xfId="0" applyFont="1" applyFill="1" applyBorder="1"/>
    <xf numFmtId="0" fontId="4" fillId="0" borderId="36" xfId="0" applyFont="1" applyFill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Fill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9" fillId="0" borderId="16" xfId="0" applyFont="1" applyBorder="1"/>
    <xf numFmtId="0" fontId="23" fillId="0" borderId="16" xfId="0" applyFont="1" applyBorder="1"/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21" xfId="0" applyFont="1" applyFill="1" applyBorder="1"/>
    <xf numFmtId="0" fontId="25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5" fillId="3" borderId="21" xfId="0" applyFont="1" applyFill="1" applyBorder="1" applyAlignment="1">
      <alignment horizontal="center" vertical="center" textRotation="90"/>
    </xf>
    <xf numFmtId="0" fontId="0" fillId="0" borderId="18" xfId="0" applyBorder="1"/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0" fontId="18" fillId="0" borderId="27" xfId="0" applyFont="1" applyBorder="1" applyAlignment="1">
      <alignment horizontal="center"/>
    </xf>
    <xf numFmtId="0" fontId="0" fillId="0" borderId="21" xfId="0" applyFont="1" applyBorder="1"/>
    <xf numFmtId="0" fontId="11" fillId="0" borderId="0" xfId="0" applyFont="1" applyBorder="1" applyAlignment="1">
      <alignment horizontal="left"/>
    </xf>
    <xf numFmtId="0" fontId="25" fillId="0" borderId="1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31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Font="1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Font="1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0" fillId="0" borderId="30" xfId="0" applyFont="1" applyBorder="1" applyAlignment="1">
      <alignment horizontal="right" vertical="center"/>
    </xf>
    <xf numFmtId="0" fontId="0" fillId="0" borderId="26" xfId="0" applyFont="1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35" xfId="0" applyFont="1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12" fillId="0" borderId="23" xfId="0" applyNumberFormat="1" applyFont="1" applyBorder="1" applyAlignment="1"/>
    <xf numFmtId="4" fontId="12" fillId="0" borderId="16" xfId="0" applyNumberFormat="1" applyFont="1" applyBorder="1" applyAlignment="1"/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/>
    <xf numFmtId="4" fontId="4" fillId="0" borderId="16" xfId="0" applyNumberFormat="1" applyFont="1" applyBorder="1" applyAlignment="1"/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30" xfId="0" applyFont="1" applyBorder="1" applyAlignment="1">
      <alignment horizontal="right" vertical="center" wrapText="1"/>
    </xf>
    <xf numFmtId="0" fontId="0" fillId="0" borderId="26" xfId="0" applyFont="1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46" xfId="0" applyFont="1" applyBorder="1" applyAlignment="1">
      <alignment horizontal="right" wrapText="1"/>
    </xf>
    <xf numFmtId="0" fontId="0" fillId="0" borderId="34" xfId="0" applyFont="1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Fill="1" applyBorder="1" applyAlignment="1">
      <alignment horizontal="left" vertical="center"/>
    </xf>
    <xf numFmtId="165" fontId="22" fillId="0" borderId="4" xfId="0" applyNumberFormat="1" applyFont="1" applyFill="1" applyBorder="1" applyAlignment="1">
      <alignment horizontal="left" vertical="center"/>
    </xf>
    <xf numFmtId="165" fontId="22" fillId="0" borderId="7" xfId="0" applyNumberFormat="1" applyFont="1" applyFill="1" applyBorder="1" applyAlignment="1">
      <alignment horizontal="left" vertical="center"/>
    </xf>
    <xf numFmtId="165" fontId="22" fillId="0" borderId="50" xfId="0" applyNumberFormat="1" applyFont="1" applyFill="1" applyBorder="1" applyAlignment="1">
      <alignment horizontal="left" vertical="center"/>
    </xf>
    <xf numFmtId="165" fontId="22" fillId="0" borderId="51" xfId="0" applyNumberFormat="1" applyFont="1" applyFill="1" applyBorder="1" applyAlignment="1">
      <alignment horizontal="left" vertical="center"/>
    </xf>
    <xf numFmtId="165" fontId="22" fillId="0" borderId="52" xfId="0" applyNumberFormat="1" applyFont="1" applyFill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165" fontId="19" fillId="0" borderId="6" xfId="0" applyNumberFormat="1" applyFont="1" applyFill="1" applyBorder="1" applyAlignment="1">
      <alignment horizontal="left" vertical="center"/>
    </xf>
    <xf numFmtId="165" fontId="19" fillId="0" borderId="4" xfId="0" applyNumberFormat="1" applyFont="1" applyFill="1" applyBorder="1" applyAlignment="1">
      <alignment horizontal="left" vertical="center"/>
    </xf>
    <xf numFmtId="165" fontId="19" fillId="0" borderId="7" xfId="0" applyNumberFormat="1" applyFont="1" applyFill="1" applyBorder="1" applyAlignment="1">
      <alignment horizontal="left" vertical="center"/>
    </xf>
    <xf numFmtId="165" fontId="19" fillId="0" borderId="50" xfId="0" applyNumberFormat="1" applyFont="1" applyFill="1" applyBorder="1" applyAlignment="1">
      <alignment horizontal="left" vertical="center"/>
    </xf>
    <xf numFmtId="165" fontId="19" fillId="0" borderId="51" xfId="0" applyNumberFormat="1" applyFont="1" applyFill="1" applyBorder="1" applyAlignment="1">
      <alignment horizontal="left" vertical="center"/>
    </xf>
    <xf numFmtId="165" fontId="19" fillId="0" borderId="52" xfId="0" applyNumberFormat="1" applyFont="1" applyFill="1" applyBorder="1" applyAlignment="1">
      <alignment horizontal="left" vertical="center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alcChain" Target="calcChain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D10716-AB24-4206-AAA1-83342165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6CF07-660C-4AFB-9B7B-D40289AD3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F3233C-5448-48C5-A8B1-571B8BC24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8961CF-45C1-4622-9107-96A6EEA73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8FFEC-8B98-4E46-B2FB-6EFCF672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206BE0-8B73-400F-A678-2B3890E33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8FE6C1-7ED0-4973-85FA-A46A90E29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C08D9B-7543-4447-9077-DAD5980D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8259CA-094A-44FA-A1AE-60AE81A7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1EB255-0999-4518-8DF1-2F43EAD1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420B53-6085-4C8A-B47A-9502A7F77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611EA-0998-4322-B15B-25C5C7212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503B2D-6211-4E73-A3BC-B5200479D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501D53-CB97-4CF2-9887-0812C508E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297ACE-A822-4024-A691-1FC30843C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645E50-1827-48C2-A661-0D65BACE2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4071E1-A48D-47FA-9F48-0CE898CDD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01AE5-CEAD-45A5-A1CB-B3061F84A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93D867-C32E-4B2A-AC19-53FF2291C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C94D6B-4326-445C-996A-F76693F02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040125-F151-4524-8B7F-235C690C7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3A6B42-0C18-4F27-ABEC-16EF54011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05C04-426F-418B-B9A8-848430F85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372B84-9213-442F-A5F6-1BF86C9F8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17B439-4779-4653-891E-DC82B73EC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D1A863-E847-4155-A900-B02776A41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DDD170-A802-4FB5-9EA0-3B9FE7A9D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9C4CF9-BE09-4406-B0FC-6CCFC2D6B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33FFB0-C088-47D5-8C38-0A0A247E1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C751C3-6BCA-4CC5-B8BE-9CF0A52AE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ED132A-8C28-49BF-B041-7EEED6E67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BB44EC-D28B-4973-95E3-790A7325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EA3930-98A2-474D-A2D8-F19516B0B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5E2440-13CF-4580-8B1C-3D74FD7E4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C902BE-A3F3-44E3-9DB4-D2DA9B14E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0CA74-7D7A-45CE-88DC-8C1485041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E7BE85-1C5A-498C-AD68-DBD1125EB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DD66EB-4F04-4B1B-8861-F5ABB611C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B690E8-8DE4-4DF3-A120-937DAB45E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9BB9CF-549F-4E3D-BF71-245D09363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D3AEBD-F08E-406F-9948-CD176BA3B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28DC35-5DA0-4D78-9E03-27EE74079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43CD42-3FC6-4B4D-9685-4C0A3263F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BA854D-B491-4198-AC13-7934B11A1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3BF5F1-6C33-4A43-8137-5161135D7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55</xdr:row>
      <xdr:rowOff>153031</xdr:rowOff>
    </xdr:from>
    <xdr:to>
      <xdr:col>3</xdr:col>
      <xdr:colOff>714375</xdr:colOff>
      <xdr:row>61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C1FD8A-28FF-4A14-AC16-696AC003C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60</xdr:row>
      <xdr:rowOff>76200</xdr:rowOff>
    </xdr:from>
    <xdr:to>
      <xdr:col>3</xdr:col>
      <xdr:colOff>171450</xdr:colOff>
      <xdr:row>66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2B71F-09E8-4D49-B761-D382DAF91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A9C9D1-CAB6-4795-8C98-26D657B71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813914-B768-4A66-AD13-F30171B15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56</xdr:row>
      <xdr:rowOff>153031</xdr:rowOff>
    </xdr:from>
    <xdr:to>
      <xdr:col>3</xdr:col>
      <xdr:colOff>714375</xdr:colOff>
      <xdr:row>62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C4436-FC62-4230-91B5-938104AA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610378-2FE7-4781-8A2E-EA57C2363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A85D2B-E0E0-4658-B155-99B26FC0E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A7C684-1E3F-4802-A538-2DC94E102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35DD31-C3D5-4EEF-8A54-281346844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54</xdr:row>
      <xdr:rowOff>76200</xdr:rowOff>
    </xdr:from>
    <xdr:to>
      <xdr:col>3</xdr:col>
      <xdr:colOff>171450</xdr:colOff>
      <xdr:row>60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4713F-FBA0-458E-BE20-A92F7E901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55</xdr:row>
      <xdr:rowOff>138241</xdr:rowOff>
    </xdr:from>
    <xdr:to>
      <xdr:col>3</xdr:col>
      <xdr:colOff>371475</xdr:colOff>
      <xdr:row>58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A60C56-8772-45C1-80C6-E732B9C8B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1A4E78-DF61-4385-A305-567C16F3D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81DFC2-B029-4C21-9D13-2F9347BF3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54</xdr:row>
      <xdr:rowOff>76200</xdr:rowOff>
    </xdr:from>
    <xdr:to>
      <xdr:col>3</xdr:col>
      <xdr:colOff>171450</xdr:colOff>
      <xdr:row>60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6DB7E9-A47F-418B-A80F-7703AF1BF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65366-4B8A-4020-B4BE-924D6AADA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09DBC7-7137-4896-B29E-945DDE456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A124C-4CA1-4068-9D08-9FDBD9BCE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255C45-7875-441C-8D01-7E6DFFAD7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D34008-E545-49BB-94CC-9814EF89E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150526-C190-4276-9FF2-17581E6E7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92EC97-2B67-4DE2-9AFD-985DAA083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EA0DD1-9A8A-4BA7-A3AA-71C682F61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868579-B89A-4453-A34F-76B24367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2884BB-5C5A-4990-951F-D2FC36C96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8D1CD5-232D-4DF2-B4C4-6C95EB704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59</xdr:row>
      <xdr:rowOff>76200</xdr:rowOff>
    </xdr:from>
    <xdr:to>
      <xdr:col>3</xdr:col>
      <xdr:colOff>171450</xdr:colOff>
      <xdr:row>65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22691E-8C5B-415C-83FA-0AB4375B5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18F114-5BB7-4CA6-9BA3-50D300117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FFE3FF-7B5C-46FF-9D8E-20283C35F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1C697B-A6B5-4A8A-94E0-3CBAB0F7B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F43E12-B5BC-4793-B52A-5E9D63C41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BDEF42-5062-493F-BB9E-496434EF5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3917D8-C951-4AF9-AFE6-10DA97393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04FDE-F6F7-4529-BF02-9C2C9B499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3F7CC-1813-4C7B-8705-E7DE2F5FF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7F2E2-00C0-45D4-82B6-C4639942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5E7E18-29EB-4B43-82F2-351D237D9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23B33C-D125-4C40-A26B-5601FDCD1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CFEB8E-DE8C-463F-91E2-C737D49AC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147B2-B5BF-4B9E-A66A-348DB1461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8ABC0A-20AB-4B5F-AA10-61F3E7F95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C5D3BB-F32A-4AFE-B367-81C255286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A15293-9051-486C-AA75-628AC4D5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6CD24-0975-4B0B-8E51-79D36B37B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7FFA3-4FD6-4795-9D49-8F93C9BC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49609-854D-42D5-A3EF-264C03D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1EBAE-2A7E-42F7-BB3B-B366D7D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D37" sqref="D3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FFD7-818E-474F-8BD2-EF0EFCE37EA5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7124-ADE5-4399-B9BF-496E593816F8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96" t="s">
        <v>2</v>
      </c>
      <c r="Q1" s="9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45839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210</v>
      </c>
      <c r="D6" s="16">
        <f t="shared" ref="D6:D28" si="1">C6*L6</f>
        <v>154770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17</v>
      </c>
      <c r="D9" s="16">
        <f t="shared" si="1"/>
        <v>12019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19</v>
      </c>
      <c r="D13" s="52">
        <f t="shared" si="1"/>
        <v>5833</v>
      </c>
      <c r="E13" s="9"/>
      <c r="F13" s="203" t="s">
        <v>36</v>
      </c>
      <c r="G13" s="204"/>
      <c r="H13" s="205">
        <f>D29</f>
        <v>182090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17</v>
      </c>
      <c r="D14" s="34">
        <f t="shared" si="1"/>
        <v>187</v>
      </c>
      <c r="E14" s="9"/>
      <c r="F14" s="208" t="s">
        <v>39</v>
      </c>
      <c r="G14" s="209"/>
      <c r="H14" s="210">
        <f>D54</f>
        <v>30153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>
        <v>1</v>
      </c>
      <c r="D15" s="34">
        <f t="shared" si="1"/>
        <v>620</v>
      </c>
      <c r="E15" s="9"/>
      <c r="F15" s="213" t="s">
        <v>40</v>
      </c>
      <c r="G15" s="204"/>
      <c r="H15" s="214">
        <f>H13-H14</f>
        <v>151937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>
        <v>1</v>
      </c>
      <c r="D17" s="52">
        <f t="shared" si="1"/>
        <v>1582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>
        <f>1+1</f>
        <v>2</v>
      </c>
      <c r="D20" s="16">
        <f t="shared" si="1"/>
        <v>2350</v>
      </c>
      <c r="E20" s="9"/>
      <c r="F20" s="63"/>
      <c r="G20" s="78" t="s">
        <v>122</v>
      </c>
      <c r="H20" s="217">
        <v>500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94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182090</v>
      </c>
      <c r="E29" s="9"/>
      <c r="F29" s="226" t="s">
        <v>55</v>
      </c>
      <c r="G29" s="227"/>
      <c r="H29" s="230">
        <f>H15-H16-H17-H18-H19-H20-H22-H23-H24+H26+H27+H28</f>
        <v>151437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131</v>
      </c>
      <c r="H34" s="254">
        <f t="shared" ref="H34:H39" si="2">F34*G34</f>
        <v>131000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19</v>
      </c>
      <c r="H35" s="254">
        <f t="shared" si="2"/>
        <v>9500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3</v>
      </c>
      <c r="D36" s="15">
        <f>C36*1.5</f>
        <v>4.5</v>
      </c>
      <c r="E36" s="9"/>
      <c r="F36" s="15">
        <v>200</v>
      </c>
      <c r="G36" s="41">
        <v>1</v>
      </c>
      <c r="H36" s="254">
        <f t="shared" si="2"/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250</v>
      </c>
      <c r="D37" s="15">
        <f>C37*111</f>
        <v>27750</v>
      </c>
      <c r="E37" s="9"/>
      <c r="F37" s="15">
        <v>100</v>
      </c>
      <c r="G37" s="43">
        <v>125</v>
      </c>
      <c r="H37" s="254">
        <f t="shared" si="2"/>
        <v>12500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7</v>
      </c>
      <c r="H38" s="254">
        <f t="shared" si="2"/>
        <v>350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96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94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23</v>
      </c>
      <c r="D46" s="15">
        <f>C46*1.5</f>
        <v>34.5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18</v>
      </c>
      <c r="D48" s="15">
        <f>C48*78</f>
        <v>1404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2</v>
      </c>
      <c r="D49" s="15">
        <f>C49*42</f>
        <v>84</v>
      </c>
      <c r="E49" s="9"/>
      <c r="F49" s="278" t="s">
        <v>86</v>
      </c>
      <c r="G49" s="230">
        <f>H34+H35+H36+H37+H38+H39+H40+H41+G42+H44+H45+H46</f>
        <v>153646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14</v>
      </c>
      <c r="D50" s="15">
        <f>C50*1.5</f>
        <v>21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141</v>
      </c>
      <c r="G51" s="282">
        <f>G49-H29</f>
        <v>2209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30153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AAD3-968D-4B19-8CDD-5F4D29CA54F7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96" t="s">
        <v>2</v>
      </c>
      <c r="Q1" s="9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45839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257</v>
      </c>
      <c r="D6" s="16">
        <f t="shared" ref="D6:D28" si="1">C6*L6</f>
        <v>189409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6</v>
      </c>
      <c r="D7" s="16">
        <f t="shared" si="1"/>
        <v>4350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58</v>
      </c>
      <c r="D9" s="16">
        <f t="shared" si="1"/>
        <v>41006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12</v>
      </c>
      <c r="D13" s="52">
        <f t="shared" si="1"/>
        <v>3684</v>
      </c>
      <c r="E13" s="9"/>
      <c r="F13" s="203" t="s">
        <v>36</v>
      </c>
      <c r="G13" s="204"/>
      <c r="H13" s="205">
        <f>D29</f>
        <v>240184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15</v>
      </c>
      <c r="D14" s="34">
        <f t="shared" si="1"/>
        <v>165</v>
      </c>
      <c r="E14" s="9"/>
      <c r="F14" s="208" t="s">
        <v>39</v>
      </c>
      <c r="G14" s="209"/>
      <c r="H14" s="210">
        <f>D54</f>
        <v>6397.5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233786.5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2484</f>
        <v>2484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500*5</f>
        <v>2500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240184</v>
      </c>
      <c r="E29" s="9"/>
      <c r="F29" s="226" t="s">
        <v>55</v>
      </c>
      <c r="G29" s="227"/>
      <c r="H29" s="230">
        <f>H15-H16-H17-H18-H19-H20-H22-H23-H24+H26+H27</f>
        <v>228802.5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27</v>
      </c>
      <c r="H34" s="254">
        <f>F34*G34</f>
        <v>27000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7</v>
      </c>
      <c r="H35" s="254">
        <f t="shared" ref="H35:H39" si="2">F35*G35</f>
        <v>3500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51</v>
      </c>
      <c r="D37" s="15">
        <f>C37*111</f>
        <v>5661</v>
      </c>
      <c r="E37" s="9"/>
      <c r="F37" s="15">
        <v>100</v>
      </c>
      <c r="G37" s="43">
        <v>26</v>
      </c>
      <c r="H37" s="254">
        <f t="shared" si="2"/>
        <v>2600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9</v>
      </c>
      <c r="H38" s="254">
        <f t="shared" si="2"/>
        <v>450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5</v>
      </c>
      <c r="H39" s="254">
        <f t="shared" si="2"/>
        <v>100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305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94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>
        <v>195128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3</v>
      </c>
      <c r="D46" s="15">
        <f>C46*1.5</f>
        <v>4.5</v>
      </c>
      <c r="E46" s="9"/>
      <c r="F46" s="41"/>
      <c r="G46" s="95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</v>
      </c>
      <c r="D48" s="15">
        <f>C48*78</f>
        <v>78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229083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10</v>
      </c>
      <c r="D50" s="15">
        <f>C50*1.5</f>
        <v>15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280.5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6397.5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2BCD-7C28-4824-B614-2FE68732E3DA}">
  <dimension ref="A1:S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96" t="s">
        <v>2</v>
      </c>
      <c r="Q1" s="9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45839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232</v>
      </c>
      <c r="D6" s="16">
        <f t="shared" ref="D6:D28" si="1">C6*L6</f>
        <v>170984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19</v>
      </c>
      <c r="D7" s="16">
        <f t="shared" si="1"/>
        <v>13775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>
        <v>1</v>
      </c>
      <c r="D8" s="16">
        <f t="shared" si="1"/>
        <v>1033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15</v>
      </c>
      <c r="D9" s="16">
        <f t="shared" si="1"/>
        <v>10605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12</v>
      </c>
      <c r="D13" s="52">
        <f t="shared" si="1"/>
        <v>3684</v>
      </c>
      <c r="E13" s="9"/>
      <c r="F13" s="203" t="s">
        <v>36</v>
      </c>
      <c r="G13" s="204"/>
      <c r="H13" s="205">
        <f>D29</f>
        <v>212559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9</v>
      </c>
      <c r="D14" s="34">
        <f t="shared" si="1"/>
        <v>99</v>
      </c>
      <c r="E14" s="9"/>
      <c r="F14" s="208" t="s">
        <v>39</v>
      </c>
      <c r="G14" s="209"/>
      <c r="H14" s="210">
        <f>D54</f>
        <v>59366.25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153192.75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564</f>
        <v>564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>
        <v>5</v>
      </c>
      <c r="D20" s="16">
        <f t="shared" si="1"/>
        <v>5510</v>
      </c>
      <c r="E20" s="9"/>
      <c r="F20" s="63"/>
      <c r="G20" s="78" t="s">
        <v>122</v>
      </c>
      <c r="H20" s="217">
        <f>9*626</f>
        <v>5634</v>
      </c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>
        <v>1</v>
      </c>
      <c r="D23" s="52">
        <f t="shared" si="1"/>
        <v>1175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 t="s">
        <v>145</v>
      </c>
      <c r="G26" s="65">
        <v>3242</v>
      </c>
      <c r="H26" s="290">
        <v>111702</v>
      </c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4</v>
      </c>
      <c r="D28" s="52">
        <f t="shared" si="1"/>
        <v>3140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212559</v>
      </c>
      <c r="E29" s="9"/>
      <c r="F29" s="226" t="s">
        <v>55</v>
      </c>
      <c r="G29" s="227"/>
      <c r="H29" s="230">
        <f>H15-H16-H17-H18-H19-H20-H22-H23-H24+H26+H27</f>
        <v>258696.75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200</v>
      </c>
      <c r="H34" s="254">
        <f>F34*G34</f>
        <v>200000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47</v>
      </c>
      <c r="H35" s="254">
        <f>F35*G35</f>
        <v>23500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5</v>
      </c>
      <c r="D36" s="15">
        <f>C36*1.5</f>
        <v>7.5</v>
      </c>
      <c r="E36" s="9"/>
      <c r="F36" s="15">
        <v>200</v>
      </c>
      <c r="G36" s="41">
        <v>6</v>
      </c>
      <c r="H36" s="254">
        <f t="shared" ref="H36:H39" si="2">F36*G36</f>
        <v>1200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478</v>
      </c>
      <c r="D37" s="15">
        <f>C37*111</f>
        <v>53058</v>
      </c>
      <c r="E37" s="9"/>
      <c r="F37" s="15">
        <v>100</v>
      </c>
      <c r="G37" s="43">
        <v>238</v>
      </c>
      <c r="H37" s="254">
        <f t="shared" si="2"/>
        <v>23800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23</v>
      </c>
      <c r="D38" s="15">
        <f>C38*84</f>
        <v>1932</v>
      </c>
      <c r="E38" s="9"/>
      <c r="F38" s="33">
        <v>50</v>
      </c>
      <c r="G38" s="43">
        <v>177</v>
      </c>
      <c r="H38" s="254">
        <f t="shared" si="2"/>
        <v>8850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25</v>
      </c>
      <c r="D40" s="15">
        <f>C40*111</f>
        <v>2775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3</v>
      </c>
      <c r="D41" s="15">
        <f>C41*84</f>
        <v>252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254">
        <v>139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94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3</v>
      </c>
      <c r="D44" s="15">
        <f>C44*120</f>
        <v>360</v>
      </c>
      <c r="E44" s="9"/>
      <c r="F44" s="41" t="s">
        <v>143</v>
      </c>
      <c r="G44" s="84" t="s">
        <v>144</v>
      </c>
      <c r="H44" s="245">
        <v>5510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10</v>
      </c>
      <c r="D48" s="15">
        <f>C48*78</f>
        <v>780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4</v>
      </c>
      <c r="D49" s="15">
        <f>C49*42</f>
        <v>168</v>
      </c>
      <c r="E49" s="9"/>
      <c r="F49" s="278" t="s">
        <v>86</v>
      </c>
      <c r="G49" s="230">
        <f>H34+H35+H36+H37+H38+H39+H40+H41+G42+H44+H45+H46</f>
        <v>262999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15</v>
      </c>
      <c r="D50" s="15">
        <f>C50*1.5</f>
        <v>22.5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146</v>
      </c>
      <c r="G51" s="297">
        <f>G49-H29</f>
        <v>4302.25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59366.25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1ED-A072-4136-BE20-29DA4336EEDA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6871-AF6B-4D50-A92E-CF507375EA32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98" t="s">
        <v>2</v>
      </c>
      <c r="Q1" s="9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45840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84</v>
      </c>
      <c r="D6" s="16">
        <f t="shared" ref="D6:D28" si="1">C6*L6</f>
        <v>61908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20</v>
      </c>
      <c r="D8" s="16">
        <f t="shared" si="1"/>
        <v>20660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12</v>
      </c>
      <c r="D9" s="16">
        <f t="shared" si="1"/>
        <v>8484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2</v>
      </c>
      <c r="D11" s="16">
        <f t="shared" si="1"/>
        <v>2250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3</v>
      </c>
      <c r="D13" s="52">
        <f t="shared" si="1"/>
        <v>921</v>
      </c>
      <c r="E13" s="9"/>
      <c r="F13" s="203" t="s">
        <v>36</v>
      </c>
      <c r="G13" s="204"/>
      <c r="H13" s="205">
        <f>D29</f>
        <v>107601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19</v>
      </c>
      <c r="D14" s="34">
        <f t="shared" si="1"/>
        <v>209</v>
      </c>
      <c r="E14" s="9"/>
      <c r="F14" s="208" t="s">
        <v>39</v>
      </c>
      <c r="G14" s="209"/>
      <c r="H14" s="210">
        <f>D54</f>
        <v>15342.75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>
        <v>2</v>
      </c>
      <c r="D15" s="34">
        <f t="shared" si="1"/>
        <v>1240</v>
      </c>
      <c r="E15" s="9"/>
      <c r="F15" s="213" t="s">
        <v>40</v>
      </c>
      <c r="G15" s="204"/>
      <c r="H15" s="214">
        <f>H13-H14</f>
        <v>92258.25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>
        <f>626*12+500</f>
        <v>8012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01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107601</v>
      </c>
      <c r="E29" s="9"/>
      <c r="F29" s="226" t="s">
        <v>55</v>
      </c>
      <c r="G29" s="227"/>
      <c r="H29" s="230">
        <f>H15-H16-H17-H18-H19-H20-H22-H23-H24+H26+H27+H28</f>
        <v>84246.25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8</v>
      </c>
      <c r="D34" s="33">
        <f>C34*120</f>
        <v>960</v>
      </c>
      <c r="E34" s="9"/>
      <c r="F34" s="15">
        <v>1000</v>
      </c>
      <c r="G34" s="44">
        <v>59</v>
      </c>
      <c r="H34" s="254">
        <f t="shared" ref="H34:H39" si="2">F34*G34</f>
        <v>59000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24</v>
      </c>
      <c r="H35" s="254">
        <f t="shared" si="2"/>
        <v>12000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4</v>
      </c>
      <c r="H36" s="254">
        <f t="shared" si="2"/>
        <v>800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96</v>
      </c>
      <c r="D37" s="15">
        <f>C37*111</f>
        <v>10656</v>
      </c>
      <c r="E37" s="9"/>
      <c r="F37" s="15">
        <v>100</v>
      </c>
      <c r="G37" s="43">
        <v>91</v>
      </c>
      <c r="H37" s="254">
        <f t="shared" si="2"/>
        <v>9100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19</v>
      </c>
      <c r="H38" s="254">
        <f t="shared" si="2"/>
        <v>950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2</v>
      </c>
      <c r="H39" s="254">
        <f t="shared" si="2"/>
        <v>40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254">
        <v>102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1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27</v>
      </c>
      <c r="D44" s="15">
        <f>C44*120</f>
        <v>3240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81992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17</v>
      </c>
      <c r="D50" s="15">
        <f>C50*1.5</f>
        <v>25.5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150</v>
      </c>
      <c r="G51" s="304">
        <f>G49-H29</f>
        <v>-2254.25</v>
      </c>
      <c r="H51" s="305"/>
      <c r="I51" s="305"/>
      <c r="J51" s="306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7"/>
      <c r="H52" s="308"/>
      <c r="I52" s="308"/>
      <c r="J52" s="309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15342.75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ACC2-204A-40E0-AB6A-F823B27DF1AC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98" t="s">
        <v>2</v>
      </c>
      <c r="Q1" s="9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45840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258</v>
      </c>
      <c r="D6" s="16">
        <f t="shared" ref="D6:D28" si="1">C6*L6</f>
        <v>190146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4</v>
      </c>
      <c r="D7" s="16">
        <f t="shared" si="1"/>
        <v>2900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34</v>
      </c>
      <c r="D9" s="16">
        <f t="shared" si="1"/>
        <v>24038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12</v>
      </c>
      <c r="D13" s="52">
        <f t="shared" si="1"/>
        <v>3684</v>
      </c>
      <c r="E13" s="9"/>
      <c r="F13" s="203" t="s">
        <v>36</v>
      </c>
      <c r="G13" s="204"/>
      <c r="H13" s="205">
        <f>D29</f>
        <v>224902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19</v>
      </c>
      <c r="D14" s="34">
        <f t="shared" si="1"/>
        <v>209</v>
      </c>
      <c r="E14" s="9"/>
      <c r="F14" s="208" t="s">
        <v>39</v>
      </c>
      <c r="G14" s="209"/>
      <c r="H14" s="210">
        <f>D54</f>
        <v>37874.25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187027.75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v>1872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17">
        <v>50</v>
      </c>
      <c r="I19" s="217"/>
      <c r="J19" s="21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224902</v>
      </c>
      <c r="E29" s="9"/>
      <c r="F29" s="226" t="s">
        <v>55</v>
      </c>
      <c r="G29" s="227"/>
      <c r="H29" s="230">
        <f>H15-H16-H17-H18-H19-H20-H22-H23-H24+H26+H27</f>
        <v>185105.75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2</v>
      </c>
      <c r="D34" s="33">
        <f>C34*120</f>
        <v>240</v>
      </c>
      <c r="E34" s="9"/>
      <c r="F34" s="15">
        <v>1000</v>
      </c>
      <c r="G34" s="82">
        <v>36</v>
      </c>
      <c r="H34" s="254">
        <f>F34*G34</f>
        <v>36000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51</v>
      </c>
      <c r="H35" s="254">
        <f t="shared" ref="H35:H39" si="2">F35*G35</f>
        <v>25500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10</v>
      </c>
      <c r="D36" s="15">
        <f>C36*1.5</f>
        <v>15</v>
      </c>
      <c r="E36" s="9"/>
      <c r="F36" s="15">
        <v>200</v>
      </c>
      <c r="G36" s="41"/>
      <c r="H36" s="254">
        <f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317</v>
      </c>
      <c r="D37" s="15">
        <f>C37*111</f>
        <v>35187</v>
      </c>
      <c r="E37" s="9"/>
      <c r="F37" s="15">
        <v>100</v>
      </c>
      <c r="G37" s="43">
        <v>6</v>
      </c>
      <c r="H37" s="254">
        <f t="shared" si="2"/>
        <v>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3</v>
      </c>
      <c r="H38" s="254">
        <f t="shared" si="2"/>
        <v>150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</v>
      </c>
      <c r="D42" s="15">
        <f>C42*2.25</f>
        <v>2.25</v>
      </c>
      <c r="E42" s="9"/>
      <c r="F42" s="43" t="s">
        <v>79</v>
      </c>
      <c r="G42" s="254">
        <v>10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 t="s">
        <v>148</v>
      </c>
      <c r="G44" s="69" t="s">
        <v>149</v>
      </c>
      <c r="H44" s="245">
        <v>120906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16</v>
      </c>
      <c r="D46" s="15">
        <f>C46*1.5</f>
        <v>24</v>
      </c>
      <c r="E46" s="9"/>
      <c r="F46" s="41"/>
      <c r="G46" s="100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15</v>
      </c>
      <c r="D48" s="15">
        <f>C48*78</f>
        <v>1170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2</v>
      </c>
      <c r="D49" s="15">
        <f>C49*42</f>
        <v>84</v>
      </c>
      <c r="E49" s="9"/>
      <c r="F49" s="278" t="s">
        <v>86</v>
      </c>
      <c r="G49" s="230">
        <f>H34+H35+H36+H37+H38+H39+H40+H41+G42+H44+H45+H46</f>
        <v>183166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6</v>
      </c>
      <c r="D50" s="15">
        <f>C50*1.5</f>
        <v>9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-1939.75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37874.25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5E7B-5C9E-40CE-A902-0B5F061EBDB6}">
  <dimension ref="A1:S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98" t="s">
        <v>2</v>
      </c>
      <c r="Q1" s="9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45840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284</v>
      </c>
      <c r="D6" s="16">
        <f t="shared" ref="D6:D28" si="1">C6*L6</f>
        <v>209308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4</v>
      </c>
      <c r="D7" s="16">
        <f t="shared" si="1"/>
        <v>2900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65</v>
      </c>
      <c r="D9" s="16">
        <f t="shared" si="1"/>
        <v>45955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7</v>
      </c>
      <c r="D13" s="52">
        <f t="shared" si="1"/>
        <v>2149</v>
      </c>
      <c r="E13" s="9"/>
      <c r="F13" s="203" t="s">
        <v>36</v>
      </c>
      <c r="G13" s="204"/>
      <c r="H13" s="205">
        <f>D29</f>
        <v>262622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8</v>
      </c>
      <c r="D14" s="34">
        <f t="shared" si="1"/>
        <v>88</v>
      </c>
      <c r="E14" s="9"/>
      <c r="F14" s="208" t="s">
        <v>39</v>
      </c>
      <c r="G14" s="209"/>
      <c r="H14" s="210">
        <f>D54</f>
        <v>23340.75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>
        <v>1</v>
      </c>
      <c r="D15" s="34">
        <f t="shared" si="1"/>
        <v>620</v>
      </c>
      <c r="E15" s="9"/>
      <c r="F15" s="213" t="s">
        <v>40</v>
      </c>
      <c r="G15" s="204"/>
      <c r="H15" s="214">
        <f>H13-H14</f>
        <v>239281.25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624</f>
        <v>624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16">
        <v>50</v>
      </c>
      <c r="I19" s="316"/>
      <c r="J19" s="31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>
        <f>500</f>
        <v>500</v>
      </c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 t="s">
        <v>145</v>
      </c>
      <c r="G22" s="81">
        <v>3723</v>
      </c>
      <c r="H22" s="239">
        <v>111798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262622</v>
      </c>
      <c r="E29" s="9"/>
      <c r="F29" s="226" t="s">
        <v>55</v>
      </c>
      <c r="G29" s="227"/>
      <c r="H29" s="230">
        <f>H15-H16-H17-H18-H19-H20-H22-H23-H24+H26+H27</f>
        <v>126309.25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115</v>
      </c>
      <c r="H34" s="254">
        <f>F34*G34</f>
        <v>115000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24</v>
      </c>
      <c r="H35" s="254">
        <f>F35*G35</f>
        <v>12000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 t="shared" ref="H36:H39" si="2"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197</v>
      </c>
      <c r="D37" s="15">
        <f>C37*111</f>
        <v>21867</v>
      </c>
      <c r="E37" s="9"/>
      <c r="F37" s="15">
        <v>100</v>
      </c>
      <c r="G37" s="43">
        <v>15</v>
      </c>
      <c r="H37" s="254">
        <f t="shared" si="2"/>
        <v>1500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11</v>
      </c>
      <c r="H38" s="254">
        <f t="shared" si="2"/>
        <v>550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3</v>
      </c>
      <c r="H39" s="254">
        <f t="shared" si="2"/>
        <v>60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4</v>
      </c>
      <c r="D40" s="15">
        <f>C40*111</f>
        <v>444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7</v>
      </c>
      <c r="D42" s="15">
        <f>C42*2.25</f>
        <v>15.75</v>
      </c>
      <c r="E42" s="9"/>
      <c r="F42" s="43" t="s">
        <v>79</v>
      </c>
      <c r="G42" s="254">
        <v>92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20</v>
      </c>
      <c r="D46" s="15">
        <f>C46*1.5</f>
        <v>30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4</v>
      </c>
      <c r="D49" s="15">
        <f>C49*42</f>
        <v>168</v>
      </c>
      <c r="E49" s="9"/>
      <c r="F49" s="278" t="s">
        <v>86</v>
      </c>
      <c r="G49" s="230">
        <f>H34+H35+H36+H37+H38+H39+H40+H41+G42+H44+H45+H46</f>
        <v>129402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</v>
      </c>
      <c r="D50" s="15">
        <f>C50*1.5</f>
        <v>1.5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146</v>
      </c>
      <c r="G51" s="297">
        <f>G49-H29</f>
        <v>3092.75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23340.75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0542-B02B-460B-A60F-0EB5665A7220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F3C3-E89F-4E89-8787-97B692529B0C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98" t="s">
        <v>2</v>
      </c>
      <c r="Q1" s="9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45841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182</v>
      </c>
      <c r="D6" s="16">
        <f t="shared" ref="D6:D28" si="1">C6*L6</f>
        <v>134134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4</v>
      </c>
      <c r="D7" s="16">
        <f t="shared" si="1"/>
        <v>2900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2</v>
      </c>
      <c r="D8" s="16">
        <f t="shared" si="1"/>
        <v>2066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3</v>
      </c>
      <c r="D9" s="16">
        <f t="shared" si="1"/>
        <v>2121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1</v>
      </c>
      <c r="D11" s="16">
        <f t="shared" si="1"/>
        <v>1125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6</v>
      </c>
      <c r="D13" s="52">
        <f t="shared" si="1"/>
        <v>1842</v>
      </c>
      <c r="E13" s="9"/>
      <c r="F13" s="203" t="s">
        <v>36</v>
      </c>
      <c r="G13" s="204"/>
      <c r="H13" s="205">
        <f>D29</f>
        <v>154611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15</v>
      </c>
      <c r="D14" s="34">
        <f t="shared" si="1"/>
        <v>165</v>
      </c>
      <c r="E14" s="9"/>
      <c r="F14" s="208" t="s">
        <v>39</v>
      </c>
      <c r="G14" s="209"/>
      <c r="H14" s="210">
        <f>D54</f>
        <v>22749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131862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>
        <v>1</v>
      </c>
      <c r="D19" s="52">
        <f t="shared" si="1"/>
        <v>1102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 t="s">
        <v>156</v>
      </c>
      <c r="G22" s="81">
        <v>3640</v>
      </c>
      <c r="H22" s="239">
        <v>80800</v>
      </c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 t="s">
        <v>156</v>
      </c>
      <c r="G26" s="73">
        <v>3296</v>
      </c>
      <c r="H26" s="245">
        <v>86245</v>
      </c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01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8</v>
      </c>
      <c r="D28" s="52">
        <f t="shared" si="1"/>
        <v>6280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154611</v>
      </c>
      <c r="E29" s="9"/>
      <c r="F29" s="226" t="s">
        <v>55</v>
      </c>
      <c r="G29" s="227"/>
      <c r="H29" s="230">
        <f>H15-H16-H17-H18-H19-H20-H22-H23-H24+H26+H27+H28</f>
        <v>137307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44">
        <v>32</v>
      </c>
      <c r="H34" s="254">
        <f t="shared" ref="H34:H39" si="2">F34*G34</f>
        <v>32000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31</v>
      </c>
      <c r="H35" s="254">
        <f t="shared" si="2"/>
        <v>15500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7</v>
      </c>
      <c r="D36" s="15">
        <f>C36*1.5</f>
        <v>10.5</v>
      </c>
      <c r="E36" s="9"/>
      <c r="F36" s="15">
        <v>200</v>
      </c>
      <c r="G36" s="41">
        <v>2</v>
      </c>
      <c r="H36" s="254">
        <f t="shared" si="2"/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188</v>
      </c>
      <c r="D37" s="15">
        <f>C37*111</f>
        <v>20868</v>
      </c>
      <c r="E37" s="9"/>
      <c r="F37" s="15">
        <v>100</v>
      </c>
      <c r="G37" s="43">
        <v>40</v>
      </c>
      <c r="H37" s="254">
        <f t="shared" si="2"/>
        <v>4000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3</v>
      </c>
      <c r="H38" s="254">
        <f t="shared" si="2"/>
        <v>150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2</v>
      </c>
      <c r="H39" s="254">
        <f t="shared" si="2"/>
        <v>40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254">
        <v>196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1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4</v>
      </c>
      <c r="D44" s="15">
        <f>C44*120</f>
        <v>480</v>
      </c>
      <c r="E44" s="9"/>
      <c r="F44" s="41" t="s">
        <v>154</v>
      </c>
      <c r="G44" s="69" t="s">
        <v>155</v>
      </c>
      <c r="H44" s="245">
        <v>86245</v>
      </c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19</v>
      </c>
      <c r="D46" s="15">
        <f>C46*1.5</f>
        <v>28.5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138531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24</v>
      </c>
      <c r="D50" s="15">
        <f>C50*1.5</f>
        <v>36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141</v>
      </c>
      <c r="G51" s="282">
        <f>G49-H29</f>
        <v>1224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22749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0085-8E1A-45CE-8F9C-EF2C9C536226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98" t="s">
        <v>2</v>
      </c>
      <c r="Q1" s="9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45841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73</v>
      </c>
      <c r="D6" s="16">
        <f t="shared" ref="D6:D28" si="1">C6*L6</f>
        <v>53801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4</v>
      </c>
      <c r="D7" s="16">
        <f t="shared" si="1"/>
        <v>2900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32</v>
      </c>
      <c r="D9" s="16">
        <f t="shared" si="1"/>
        <v>22624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</v>
      </c>
      <c r="D13" s="52">
        <f t="shared" si="1"/>
        <v>307</v>
      </c>
      <c r="E13" s="9"/>
      <c r="F13" s="203" t="s">
        <v>36</v>
      </c>
      <c r="G13" s="204"/>
      <c r="H13" s="205">
        <f>D29</f>
        <v>82187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3</v>
      </c>
      <c r="D14" s="34">
        <f t="shared" si="1"/>
        <v>33</v>
      </c>
      <c r="E14" s="9"/>
      <c r="F14" s="208" t="s">
        <v>39</v>
      </c>
      <c r="G14" s="209"/>
      <c r="H14" s="210">
        <f>D54</f>
        <v>12493.5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69693.5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640</f>
        <v>640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626*4+674*2</f>
        <v>3852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82187</v>
      </c>
      <c r="E29" s="9"/>
      <c r="F29" s="226" t="s">
        <v>55</v>
      </c>
      <c r="G29" s="227"/>
      <c r="H29" s="230">
        <f>H15-H16-H17-H18-H19-H20-H22-H23-H24+H26+H27</f>
        <v>65201.5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50</v>
      </c>
      <c r="H34" s="254">
        <f>F34*G34</f>
        <v>50000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15</v>
      </c>
      <c r="H35" s="254">
        <f t="shared" ref="H35:H39" si="2">F35*G35</f>
        <v>7500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54">
        <f>F36*G36</f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107</v>
      </c>
      <c r="D37" s="15">
        <f>C37*111</f>
        <v>11877</v>
      </c>
      <c r="E37" s="9"/>
      <c r="F37" s="15">
        <v>100</v>
      </c>
      <c r="G37" s="43">
        <v>90</v>
      </c>
      <c r="H37" s="254">
        <f t="shared" si="2"/>
        <v>9000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7</v>
      </c>
      <c r="H38" s="254">
        <f t="shared" si="2"/>
        <v>350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5</v>
      </c>
      <c r="H39" s="254">
        <f t="shared" si="2"/>
        <v>100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254">
        <v>42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11</v>
      </c>
      <c r="D46" s="15">
        <f>C46*1.5</f>
        <v>16.5</v>
      </c>
      <c r="E46" s="9"/>
      <c r="F46" s="41"/>
      <c r="G46" s="100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</v>
      </c>
      <c r="D48" s="15">
        <f>C48*78</f>
        <v>78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67392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5</v>
      </c>
      <c r="D50" s="15">
        <f>C50*1.5</f>
        <v>7.5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2190.5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12493.5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08BD-AC6E-4C8B-85E3-5C6326BB8B14}">
  <dimension ref="A1:S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98" t="s">
        <v>2</v>
      </c>
      <c r="Q1" s="9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45841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568</v>
      </c>
      <c r="D6" s="16">
        <f t="shared" ref="D6:D28" si="1">C6*L6</f>
        <v>418616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66</v>
      </c>
      <c r="D7" s="16">
        <f t="shared" si="1"/>
        <v>47850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>
        <v>20</v>
      </c>
      <c r="D8" s="16">
        <f t="shared" si="1"/>
        <v>20660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156</v>
      </c>
      <c r="D9" s="16">
        <f t="shared" si="1"/>
        <v>110292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8</v>
      </c>
      <c r="D10" s="16">
        <f t="shared" si="1"/>
        <v>7776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>
        <v>10</v>
      </c>
      <c r="D11" s="16">
        <f t="shared" si="1"/>
        <v>11250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51</v>
      </c>
      <c r="D12" s="52">
        <f t="shared" si="1"/>
        <v>48552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13</v>
      </c>
      <c r="D13" s="52">
        <f t="shared" si="1"/>
        <v>3991</v>
      </c>
      <c r="E13" s="9"/>
      <c r="F13" s="203" t="s">
        <v>36</v>
      </c>
      <c r="G13" s="204"/>
      <c r="H13" s="205">
        <f>D29</f>
        <v>780529.5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</v>
      </c>
      <c r="D14" s="34">
        <f t="shared" si="1"/>
        <v>11</v>
      </c>
      <c r="E14" s="9"/>
      <c r="F14" s="208" t="s">
        <v>39</v>
      </c>
      <c r="G14" s="209"/>
      <c r="H14" s="210">
        <f>D54</f>
        <v>89973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>
        <f>11</f>
        <v>11</v>
      </c>
      <c r="D15" s="34">
        <f t="shared" si="1"/>
        <v>6820</v>
      </c>
      <c r="E15" s="9"/>
      <c r="F15" s="213" t="s">
        <v>40</v>
      </c>
      <c r="G15" s="204"/>
      <c r="H15" s="214">
        <f>H13-H14</f>
        <v>690556.5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151</v>
      </c>
      <c r="C16" s="53">
        <v>12</v>
      </c>
      <c r="D16" s="52">
        <f t="shared" si="1"/>
        <v>741.5</v>
      </c>
      <c r="E16" s="9"/>
      <c r="F16" s="75" t="s">
        <v>42</v>
      </c>
      <c r="G16" s="74" t="s">
        <v>43</v>
      </c>
      <c r="H16" s="217">
        <f>1188+408</f>
        <v>1596</v>
      </c>
      <c r="I16" s="217"/>
      <c r="J16" s="217"/>
      <c r="L16" s="6">
        <f>1447/24+1.5</f>
        <v>61.791666666666664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>
        <v>1</v>
      </c>
      <c r="D17" s="52">
        <f t="shared" si="1"/>
        <v>1582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>
        <f>10</f>
        <v>10</v>
      </c>
      <c r="D18" s="52">
        <f t="shared" si="1"/>
        <v>6200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11" t="s">
        <v>152</v>
      </c>
      <c r="C19" s="53">
        <f>5+2+1</f>
        <v>8</v>
      </c>
      <c r="D19" s="52">
        <f t="shared" si="1"/>
        <v>8816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93</v>
      </c>
      <c r="C20" s="53">
        <f>1</f>
        <v>1</v>
      </c>
      <c r="D20" s="16">
        <f t="shared" si="1"/>
        <v>1447</v>
      </c>
      <c r="E20" s="9"/>
      <c r="F20" s="63"/>
      <c r="G20" s="78" t="s">
        <v>122</v>
      </c>
      <c r="H20" s="217">
        <f>500+559+723.5+674</f>
        <v>2456.5</v>
      </c>
      <c r="I20" s="217"/>
      <c r="J20" s="217"/>
      <c r="L20" s="6">
        <v>1447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f>10+10</f>
        <v>20</v>
      </c>
      <c r="D21" s="52">
        <f t="shared" si="1"/>
        <v>13000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>
        <v>1</v>
      </c>
      <c r="D22" s="52">
        <f t="shared" si="1"/>
        <v>670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10" t="s">
        <v>153</v>
      </c>
      <c r="C23" s="53">
        <f>5+5+5</f>
        <v>15</v>
      </c>
      <c r="D23" s="52">
        <f t="shared" si="1"/>
        <v>17625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>
        <v>2</v>
      </c>
      <c r="D24" s="52">
        <f t="shared" si="1"/>
        <v>3334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>
        <v>1</v>
      </c>
      <c r="D25" s="52">
        <f t="shared" si="1"/>
        <v>1582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140</v>
      </c>
      <c r="C26" s="53">
        <v>1</v>
      </c>
      <c r="D26" s="52">
        <f t="shared" si="1"/>
        <v>1020</v>
      </c>
      <c r="E26" s="9"/>
      <c r="F26" s="72"/>
      <c r="G26" s="65"/>
      <c r="H26" s="290"/>
      <c r="I26" s="291"/>
      <c r="J26" s="292"/>
      <c r="L26" s="7">
        <f>1020</f>
        <v>1020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>
        <v>2</v>
      </c>
      <c r="D27" s="48">
        <f t="shared" si="1"/>
        <v>3164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58</v>
      </c>
      <c r="D28" s="52">
        <f t="shared" si="1"/>
        <v>45530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780529.5</v>
      </c>
      <c r="E29" s="9"/>
      <c r="F29" s="226" t="s">
        <v>55</v>
      </c>
      <c r="G29" s="227"/>
      <c r="H29" s="230">
        <f>H15-H16-H17-H18-H19-H20-H22-H23-H24+H26+H27</f>
        <v>686504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3</v>
      </c>
      <c r="D34" s="33">
        <f>C34*120</f>
        <v>360</v>
      </c>
      <c r="E34" s="9"/>
      <c r="F34" s="15">
        <v>1000</v>
      </c>
      <c r="G34" s="82">
        <v>69</v>
      </c>
      <c r="H34" s="254">
        <f>F34*G34</f>
        <v>69000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7</v>
      </c>
      <c r="D35" s="33">
        <f>C35*84</f>
        <v>588</v>
      </c>
      <c r="E35" s="9"/>
      <c r="F35" s="64">
        <v>500</v>
      </c>
      <c r="G35" s="45">
        <v>13</v>
      </c>
      <c r="H35" s="254">
        <f>F35*G35</f>
        <v>6500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5</v>
      </c>
      <c r="H36" s="254">
        <f t="shared" ref="H36:H39" si="2">F36*G36</f>
        <v>1000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357</v>
      </c>
      <c r="D37" s="15">
        <f>C37*111</f>
        <v>39627</v>
      </c>
      <c r="E37" s="9"/>
      <c r="F37" s="15">
        <v>100</v>
      </c>
      <c r="G37" s="43">
        <v>55</v>
      </c>
      <c r="H37" s="254">
        <f t="shared" si="2"/>
        <v>5500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428</v>
      </c>
      <c r="D38" s="15">
        <f>C38*84</f>
        <v>35952</v>
      </c>
      <c r="E38" s="9"/>
      <c r="F38" s="33">
        <v>50</v>
      </c>
      <c r="G38" s="43">
        <v>38</v>
      </c>
      <c r="H38" s="254">
        <f t="shared" si="2"/>
        <v>1900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8</v>
      </c>
      <c r="D39" s="34">
        <f>C39*4.5</f>
        <v>36</v>
      </c>
      <c r="E39" s="9"/>
      <c r="F39" s="15">
        <v>20</v>
      </c>
      <c r="G39" s="41">
        <v>2</v>
      </c>
      <c r="H39" s="254">
        <f t="shared" si="2"/>
        <v>40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8</v>
      </c>
      <c r="D40" s="15">
        <f>C40*111</f>
        <v>888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59</v>
      </c>
      <c r="D41" s="15">
        <f>C41*84</f>
        <v>4956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113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 t="s">
        <v>148</v>
      </c>
      <c r="G44" s="84" t="s">
        <v>158</v>
      </c>
      <c r="H44" s="245">
        <v>475398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89</v>
      </c>
      <c r="D45" s="15">
        <f>C45*84</f>
        <v>7476</v>
      </c>
      <c r="E45" s="9"/>
      <c r="F45" s="41" t="s">
        <v>157</v>
      </c>
      <c r="G45" s="84" t="s">
        <v>159</v>
      </c>
      <c r="H45" s="245">
        <v>123938</v>
      </c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12</v>
      </c>
      <c r="D46" s="15">
        <f>C46*1.5</f>
        <v>18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683389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20</v>
      </c>
      <c r="D50" s="15">
        <f>C50*1.5</f>
        <v>30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-3115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89973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B763-18D9-4FB6-968A-071D223CF813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F250-3C34-4332-BD95-85D76631FD00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98" t="s">
        <v>2</v>
      </c>
      <c r="Q1" s="9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45842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110</v>
      </c>
      <c r="D6" s="16">
        <f t="shared" ref="D6:D28" si="1">C6*L6</f>
        <v>81070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10</v>
      </c>
      <c r="D7" s="16">
        <f t="shared" si="1"/>
        <v>7250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2</v>
      </c>
      <c r="D8" s="16">
        <f t="shared" si="1"/>
        <v>2066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12</v>
      </c>
      <c r="D9" s="16">
        <f t="shared" si="1"/>
        <v>8484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2</v>
      </c>
      <c r="D10" s="16">
        <f t="shared" si="1"/>
        <v>1944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6</v>
      </c>
      <c r="D13" s="52">
        <f t="shared" si="1"/>
        <v>1842</v>
      </c>
      <c r="E13" s="9"/>
      <c r="F13" s="203" t="s">
        <v>36</v>
      </c>
      <c r="G13" s="204"/>
      <c r="H13" s="205">
        <f>D29</f>
        <v>105906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10</v>
      </c>
      <c r="D14" s="34">
        <f t="shared" si="1"/>
        <v>110</v>
      </c>
      <c r="E14" s="9"/>
      <c r="F14" s="208" t="s">
        <v>39</v>
      </c>
      <c r="G14" s="209"/>
      <c r="H14" s="210">
        <f>D54</f>
        <v>15804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90102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01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4</v>
      </c>
      <c r="D28" s="52">
        <f t="shared" si="1"/>
        <v>3140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105906</v>
      </c>
      <c r="E29" s="9"/>
      <c r="F29" s="226" t="s">
        <v>55</v>
      </c>
      <c r="G29" s="227"/>
      <c r="H29" s="230">
        <f>H15-H16-H17-H18-H19-H20-H22-H23-H24+H26+H27+H28</f>
        <v>90102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72</v>
      </c>
      <c r="H34" s="254">
        <f t="shared" ref="H34:H39" si="2">F34*G34</f>
        <v>72000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27</v>
      </c>
      <c r="H35" s="254">
        <f t="shared" si="2"/>
        <v>13500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19</v>
      </c>
      <c r="D36" s="15">
        <f>C36*1.5</f>
        <v>28.5</v>
      </c>
      <c r="E36" s="9"/>
      <c r="F36" s="15">
        <v>200</v>
      </c>
      <c r="G36" s="41">
        <v>5</v>
      </c>
      <c r="H36" s="254">
        <f t="shared" si="2"/>
        <v>1000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114</v>
      </c>
      <c r="D37" s="15">
        <f>C37*111</f>
        <v>12654</v>
      </c>
      <c r="E37" s="9"/>
      <c r="F37" s="15">
        <v>100</v>
      </c>
      <c r="G37" s="43">
        <v>37</v>
      </c>
      <c r="H37" s="254">
        <f t="shared" si="2"/>
        <v>3700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19</v>
      </c>
      <c r="H38" s="254">
        <f t="shared" si="2"/>
        <v>950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136</v>
      </c>
      <c r="D39" s="34">
        <f>C39*4.5</f>
        <v>612</v>
      </c>
      <c r="E39" s="9"/>
      <c r="F39" s="15">
        <v>20</v>
      </c>
      <c r="G39" s="41">
        <v>7</v>
      </c>
      <c r="H39" s="254">
        <f t="shared" si="2"/>
        <v>140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10</v>
      </c>
      <c r="D40" s="15">
        <f>C40*111</f>
        <v>1110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254">
        <v>405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1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2</v>
      </c>
      <c r="D44" s="15">
        <f>C44*120</f>
        <v>240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3</v>
      </c>
      <c r="D45" s="15">
        <f>C45*84</f>
        <v>252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22</v>
      </c>
      <c r="D46" s="15">
        <f>C46*1.5</f>
        <v>33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91695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6</v>
      </c>
      <c r="D50" s="15">
        <f>C50*1.5</f>
        <v>9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146</v>
      </c>
      <c r="G51" s="282">
        <f>G49-H29</f>
        <v>1593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15804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F52C-4737-4089-B201-8A94B4A7B9A8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98" t="s">
        <v>2</v>
      </c>
      <c r="Q1" s="9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45842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247</v>
      </c>
      <c r="D6" s="16">
        <f t="shared" ref="D6:D28" si="1">C6*L6</f>
        <v>182039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1</v>
      </c>
      <c r="D7" s="16">
        <f t="shared" si="1"/>
        <v>725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33</v>
      </c>
      <c r="D9" s="16">
        <f t="shared" si="1"/>
        <v>23331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12</v>
      </c>
      <c r="D13" s="52">
        <f t="shared" si="1"/>
        <v>3684</v>
      </c>
      <c r="E13" s="9"/>
      <c r="F13" s="203" t="s">
        <v>36</v>
      </c>
      <c r="G13" s="204"/>
      <c r="H13" s="205">
        <f>D29</f>
        <v>212693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4</v>
      </c>
      <c r="D14" s="34">
        <f t="shared" si="1"/>
        <v>44</v>
      </c>
      <c r="E14" s="9"/>
      <c r="F14" s="208" t="s">
        <v>39</v>
      </c>
      <c r="G14" s="209"/>
      <c r="H14" s="210">
        <f>D54</f>
        <v>33385.5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179307.5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v>1872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626+500+500</f>
        <v>1626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f>1+1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 t="s">
        <v>163</v>
      </c>
      <c r="G26" s="13">
        <v>3189</v>
      </c>
      <c r="H26" s="290">
        <v>133271</v>
      </c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212693</v>
      </c>
      <c r="E29" s="9"/>
      <c r="F29" s="226" t="s">
        <v>55</v>
      </c>
      <c r="G29" s="227"/>
      <c r="H29" s="230">
        <f>H15-H16-H17-H18-H19-H20-H22-H23-H24+H26+H27</f>
        <v>309080.5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34</v>
      </c>
      <c r="H34" s="254">
        <f>F34*G34</f>
        <v>34000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18</v>
      </c>
      <c r="H35" s="254">
        <f t="shared" ref="H35:H39" si="2">F35*G35</f>
        <v>9000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</v>
      </c>
      <c r="D36" s="15">
        <f>C36*1.5</f>
        <v>3</v>
      </c>
      <c r="E36" s="9"/>
      <c r="F36" s="15">
        <v>200</v>
      </c>
      <c r="G36" s="41">
        <v>2</v>
      </c>
      <c r="H36" s="254">
        <f>F36*G36</f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286</v>
      </c>
      <c r="D37" s="15">
        <f>C37*111</f>
        <v>31746</v>
      </c>
      <c r="E37" s="9"/>
      <c r="F37" s="15">
        <v>100</v>
      </c>
      <c r="G37" s="43">
        <v>55</v>
      </c>
      <c r="H37" s="254">
        <f t="shared" si="2"/>
        <v>5500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8</v>
      </c>
      <c r="D38" s="15">
        <f>C38*84</f>
        <v>672</v>
      </c>
      <c r="E38" s="9"/>
      <c r="F38" s="33">
        <v>50</v>
      </c>
      <c r="G38" s="43">
        <v>25</v>
      </c>
      <c r="H38" s="254">
        <f t="shared" si="2"/>
        <v>1250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>
        <v>6</v>
      </c>
      <c r="H39" s="254">
        <f t="shared" si="2"/>
        <v>120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254">
        <v>1282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 t="s">
        <v>148</v>
      </c>
      <c r="G44" s="69" t="s">
        <v>161</v>
      </c>
      <c r="H44" s="245">
        <v>133271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 t="s">
        <v>148</v>
      </c>
      <c r="G45" s="69" t="s">
        <v>162</v>
      </c>
      <c r="H45" s="245">
        <v>124266</v>
      </c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</v>
      </c>
      <c r="D46" s="15">
        <f>C46*1.5</f>
        <v>3</v>
      </c>
      <c r="E46" s="9"/>
      <c r="F46" s="41"/>
      <c r="G46" s="100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9</v>
      </c>
      <c r="D49" s="15">
        <f>C49*42</f>
        <v>378</v>
      </c>
      <c r="E49" s="9"/>
      <c r="F49" s="278" t="s">
        <v>86</v>
      </c>
      <c r="G49" s="230">
        <f>H34+H35+H36+H37+H38+H39+H40+H41+G42+H44+H45+H46</f>
        <v>309089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f>22+18</f>
        <v>40</v>
      </c>
      <c r="D50" s="15">
        <f>C50*1.5</f>
        <v>60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8.5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33385.5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E50E-2401-4DFE-A17E-DB5615E099C3}">
  <dimension ref="A1:S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98" t="s">
        <v>2</v>
      </c>
      <c r="Q1" s="9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45842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140</v>
      </c>
      <c r="D6" s="16">
        <f t="shared" ref="D6:D28" si="1">C6*L6</f>
        <v>103180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5</v>
      </c>
      <c r="D7" s="16">
        <f t="shared" si="1"/>
        <v>3625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48</v>
      </c>
      <c r="D9" s="16">
        <f t="shared" si="1"/>
        <v>33936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7</v>
      </c>
      <c r="D13" s="52">
        <f t="shared" si="1"/>
        <v>2149</v>
      </c>
      <c r="E13" s="9"/>
      <c r="F13" s="203" t="s">
        <v>36</v>
      </c>
      <c r="G13" s="204"/>
      <c r="H13" s="205">
        <f>D29</f>
        <v>145275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15</v>
      </c>
      <c r="D14" s="34">
        <f t="shared" si="1"/>
        <v>165</v>
      </c>
      <c r="E14" s="9"/>
      <c r="F14" s="208" t="s">
        <v>39</v>
      </c>
      <c r="G14" s="209"/>
      <c r="H14" s="210">
        <f>D54</f>
        <v>22652.25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122622.75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600+228</f>
        <v>828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>
        <f>626*8</f>
        <v>5008</v>
      </c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145275</v>
      </c>
      <c r="E29" s="9"/>
      <c r="F29" s="226" t="s">
        <v>55</v>
      </c>
      <c r="G29" s="227"/>
      <c r="H29" s="230">
        <f>H15-H16-H17-H18-H19-H20-H22-H23-H24+H26+H27</f>
        <v>116786.75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38</v>
      </c>
      <c r="H34" s="254">
        <f>F34*G34</f>
        <v>38000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32</v>
      </c>
      <c r="H35" s="254">
        <f>F35*G35</f>
        <v>16000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 t="shared" ref="H36:H39" si="2"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195</v>
      </c>
      <c r="D37" s="15">
        <f>C37*111</f>
        <v>21645</v>
      </c>
      <c r="E37" s="9"/>
      <c r="F37" s="15">
        <v>100</v>
      </c>
      <c r="G37" s="43">
        <v>6</v>
      </c>
      <c r="H37" s="254">
        <f t="shared" si="2"/>
        <v>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5</v>
      </c>
      <c r="H38" s="254">
        <f t="shared" si="2"/>
        <v>250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7</v>
      </c>
      <c r="D42" s="15">
        <f>C42*2.25</f>
        <v>15.75</v>
      </c>
      <c r="E42" s="9"/>
      <c r="F42" s="43" t="s">
        <v>79</v>
      </c>
      <c r="G42" s="254">
        <v>104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 t="s">
        <v>148</v>
      </c>
      <c r="G44" s="84" t="s">
        <v>160</v>
      </c>
      <c r="H44" s="245">
        <v>61506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5</v>
      </c>
      <c r="D46" s="15">
        <f>C46*1.5</f>
        <v>7.5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116480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13</v>
      </c>
      <c r="D50" s="15">
        <f>C50*1.5</f>
        <v>19.5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-306.75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22652.25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1CB8-8BC3-4015-A360-9DB904A15D33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2B7F-F0EF-4F4C-A2BF-42D136292329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04" t="s">
        <v>2</v>
      </c>
      <c r="Q1" s="10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45843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232</v>
      </c>
      <c r="D6" s="16">
        <f t="shared" ref="D6:D28" si="1">C6*L6</f>
        <v>170984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1</v>
      </c>
      <c r="D7" s="16">
        <f t="shared" si="1"/>
        <v>725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48</v>
      </c>
      <c r="D9" s="16">
        <f t="shared" si="1"/>
        <v>33936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2</v>
      </c>
      <c r="D10" s="16">
        <f t="shared" si="1"/>
        <v>1944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6</v>
      </c>
      <c r="D12" s="52">
        <f t="shared" si="1"/>
        <v>5712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15</v>
      </c>
      <c r="D13" s="52">
        <f t="shared" si="1"/>
        <v>4605</v>
      </c>
      <c r="E13" s="9"/>
      <c r="F13" s="203" t="s">
        <v>36</v>
      </c>
      <c r="G13" s="204"/>
      <c r="H13" s="205">
        <f>D29</f>
        <v>229170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6</v>
      </c>
      <c r="D14" s="34">
        <f t="shared" si="1"/>
        <v>66</v>
      </c>
      <c r="E14" s="9"/>
      <c r="F14" s="208" t="s">
        <v>39</v>
      </c>
      <c r="G14" s="209"/>
      <c r="H14" s="210">
        <f>D54</f>
        <v>35457.75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>
        <f>6</f>
        <v>6</v>
      </c>
      <c r="D15" s="34">
        <f t="shared" si="1"/>
        <v>3720</v>
      </c>
      <c r="E15" s="9"/>
      <c r="F15" s="213" t="s">
        <v>40</v>
      </c>
      <c r="G15" s="204"/>
      <c r="H15" s="214">
        <f>H13-H14</f>
        <v>193712.25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>
        <v>2</v>
      </c>
      <c r="D18" s="52">
        <f t="shared" si="1"/>
        <v>1240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164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165</v>
      </c>
      <c r="C25" s="53">
        <v>12</v>
      </c>
      <c r="D25" s="52">
        <f t="shared" si="1"/>
        <v>444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852/24+1.5</f>
        <v>37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>
        <v>12</v>
      </c>
      <c r="D27" s="48">
        <f t="shared" si="1"/>
        <v>434</v>
      </c>
      <c r="E27" s="9"/>
      <c r="F27" s="79"/>
      <c r="G27" s="102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6</v>
      </c>
      <c r="D28" s="52">
        <f t="shared" si="1"/>
        <v>4710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229170</v>
      </c>
      <c r="E29" s="9"/>
      <c r="F29" s="226" t="s">
        <v>55</v>
      </c>
      <c r="G29" s="227"/>
      <c r="H29" s="230">
        <f>H15-H16-H17-H18-H19-H20-H22-H23-H24+H26+H27+H28</f>
        <v>193712.25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5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142</v>
      </c>
      <c r="H34" s="254">
        <f t="shared" ref="H34:H39" si="2">F34*G34</f>
        <v>142000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66</v>
      </c>
      <c r="H35" s="254">
        <f t="shared" si="2"/>
        <v>33000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6</v>
      </c>
      <c r="H36" s="254">
        <f t="shared" si="2"/>
        <v>1200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295</v>
      </c>
      <c r="D37" s="15">
        <f>C37*111</f>
        <v>32745</v>
      </c>
      <c r="E37" s="9"/>
      <c r="F37" s="15">
        <v>100</v>
      </c>
      <c r="G37" s="43">
        <v>169</v>
      </c>
      <c r="H37" s="254">
        <f t="shared" si="2"/>
        <v>16900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147</v>
      </c>
      <c r="H38" s="254">
        <f t="shared" si="2"/>
        <v>7350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6</v>
      </c>
      <c r="H39" s="254">
        <f t="shared" si="2"/>
        <v>120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54">
        <f t="shared" ref="H40" si="3">F40*G40</f>
        <v>0</v>
      </c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254">
        <v>1771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2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6</v>
      </c>
      <c r="D44" s="15">
        <f>C44*120</f>
        <v>720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5</v>
      </c>
      <c r="D45" s="15">
        <f>C45*84</f>
        <v>420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9</v>
      </c>
      <c r="D46" s="15">
        <f>C46*1.5</f>
        <v>13.5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13</v>
      </c>
      <c r="D48" s="15">
        <f>C48*78</f>
        <v>1014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202341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69</v>
      </c>
      <c r="D50" s="15">
        <f>C50*1.5</f>
        <v>103.5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146</v>
      </c>
      <c r="G51" s="282">
        <f>G49-H29</f>
        <v>8628.75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35457.75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2436-A009-4D7C-B2E3-75AAC40BF847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04" t="s">
        <v>2</v>
      </c>
      <c r="Q1" s="10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45843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167</v>
      </c>
      <c r="D6" s="16">
        <f t="shared" ref="D6:D28" si="1">C6*L6</f>
        <v>123079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8</v>
      </c>
      <c r="D7" s="16">
        <f t="shared" si="1"/>
        <v>5800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34</v>
      </c>
      <c r="D9" s="16">
        <f t="shared" si="1"/>
        <v>24038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6</v>
      </c>
      <c r="D13" s="52">
        <f t="shared" si="1"/>
        <v>1842</v>
      </c>
      <c r="E13" s="9"/>
      <c r="F13" s="203" t="s">
        <v>36</v>
      </c>
      <c r="G13" s="204"/>
      <c r="H13" s="205">
        <f>D29</f>
        <v>155797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23</v>
      </c>
      <c r="D14" s="34">
        <f t="shared" si="1"/>
        <v>253</v>
      </c>
      <c r="E14" s="9"/>
      <c r="F14" s="208" t="s">
        <v>39</v>
      </c>
      <c r="G14" s="209"/>
      <c r="H14" s="210">
        <f>D54</f>
        <v>24218.25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131578.75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674*4</f>
        <v>2696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155797</v>
      </c>
      <c r="E29" s="9"/>
      <c r="F29" s="226" t="s">
        <v>55</v>
      </c>
      <c r="G29" s="227"/>
      <c r="H29" s="230">
        <f>H15-H16-H17-H18-H19-H20-H22-H23-H24+H26+H27</f>
        <v>128882.75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5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73</v>
      </c>
      <c r="H34" s="254">
        <f>F34*G34</f>
        <v>73000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36</v>
      </c>
      <c r="H35" s="254">
        <f t="shared" ref="H35:H39" si="2">F35*G35</f>
        <v>18000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3</v>
      </c>
      <c r="H36" s="254">
        <f>F36*G36</f>
        <v>600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203</v>
      </c>
      <c r="D37" s="15">
        <f>C37*111</f>
        <v>22533</v>
      </c>
      <c r="E37" s="9"/>
      <c r="F37" s="15">
        <v>100</v>
      </c>
      <c r="G37" s="43">
        <v>143</v>
      </c>
      <c r="H37" s="254">
        <f t="shared" si="2"/>
        <v>14300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374</v>
      </c>
      <c r="H38" s="254">
        <f t="shared" si="2"/>
        <v>18700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3</v>
      </c>
      <c r="H39" s="254">
        <f t="shared" si="2"/>
        <v>60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9</v>
      </c>
      <c r="D40" s="15">
        <f>C40*111</f>
        <v>999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11</v>
      </c>
      <c r="D42" s="15">
        <f>C42*2.25</f>
        <v>24.75</v>
      </c>
      <c r="E42" s="9"/>
      <c r="F42" s="43" t="s">
        <v>79</v>
      </c>
      <c r="G42" s="254">
        <v>1342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2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103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126002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17</v>
      </c>
      <c r="D50" s="15">
        <f>C50*1.5</f>
        <v>25.5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-2880.75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24218.25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73F9-5FD8-4326-97EC-F5450CE01B34}">
  <dimension ref="A1:S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04" t="s">
        <v>2</v>
      </c>
      <c r="Q1" s="10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45843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119</v>
      </c>
      <c r="D6" s="16">
        <f t="shared" ref="D6:D28" si="1">C6*L6</f>
        <v>87703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10</v>
      </c>
      <c r="D7" s="16">
        <f t="shared" si="1"/>
        <v>7250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25</v>
      </c>
      <c r="D9" s="16">
        <f t="shared" si="1"/>
        <v>17675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7</v>
      </c>
      <c r="D13" s="52">
        <f t="shared" si="1"/>
        <v>2149</v>
      </c>
      <c r="E13" s="9"/>
      <c r="F13" s="203" t="s">
        <v>36</v>
      </c>
      <c r="G13" s="204"/>
      <c r="H13" s="205">
        <f>D29</f>
        <v>117165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3</v>
      </c>
      <c r="D14" s="34">
        <f t="shared" si="1"/>
        <v>33</v>
      </c>
      <c r="E14" s="9"/>
      <c r="F14" s="208" t="s">
        <v>39</v>
      </c>
      <c r="G14" s="209"/>
      <c r="H14" s="210">
        <f>D54</f>
        <v>17964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99201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402</f>
        <v>402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117165</v>
      </c>
      <c r="E29" s="9"/>
      <c r="F29" s="226" t="s">
        <v>55</v>
      </c>
      <c r="G29" s="227"/>
      <c r="H29" s="230">
        <f>H15-H16-H17-H18-H19-H20-H22-H23-H24+H26+H27</f>
        <v>98799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5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69</v>
      </c>
      <c r="H34" s="254">
        <f>F34*G34</f>
        <v>69000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37</v>
      </c>
      <c r="H35" s="254">
        <f>F35*G35</f>
        <v>18500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54">
        <f t="shared" ref="H36:H39" si="2">F36*G36</f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152</v>
      </c>
      <c r="D37" s="15">
        <f>C37*111</f>
        <v>16872</v>
      </c>
      <c r="E37" s="9"/>
      <c r="F37" s="15">
        <v>100</v>
      </c>
      <c r="G37" s="43">
        <v>59</v>
      </c>
      <c r="H37" s="254">
        <f t="shared" si="2"/>
        <v>5900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79</v>
      </c>
      <c r="H38" s="254">
        <f t="shared" si="2"/>
        <v>3950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11</v>
      </c>
      <c r="H39" s="254">
        <f t="shared" si="2"/>
        <v>220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254">
        <v>134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2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3</v>
      </c>
      <c r="D46" s="15">
        <f>C46*1.5</f>
        <v>4.5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2</v>
      </c>
      <c r="D49" s="15">
        <f>C49*42</f>
        <v>84</v>
      </c>
      <c r="E49" s="9"/>
      <c r="F49" s="278" t="s">
        <v>86</v>
      </c>
      <c r="G49" s="230">
        <f>H34+H35+H36+H37+H38+H39+H40+H41+G42+H44+H45+H46</f>
        <v>98104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</v>
      </c>
      <c r="D50" s="15">
        <f>C50*1.5</f>
        <v>3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-695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17964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2EFF-C3B9-4054-A8D8-2B17F429867A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331-BB92-4EBF-85B5-A3AD2A072CA7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08" t="s">
        <v>2</v>
      </c>
      <c r="Q1" s="10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45845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85</v>
      </c>
      <c r="D6" s="16">
        <f t="shared" ref="D6:D28" si="1">C6*L6</f>
        <v>62645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5</v>
      </c>
      <c r="D7" s="16">
        <f t="shared" si="1"/>
        <v>3625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5</v>
      </c>
      <c r="D8" s="16">
        <f t="shared" si="1"/>
        <v>5165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5</v>
      </c>
      <c r="D9" s="16">
        <f t="shared" si="1"/>
        <v>3535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17</v>
      </c>
      <c r="D13" s="52">
        <f t="shared" si="1"/>
        <v>5219</v>
      </c>
      <c r="E13" s="9"/>
      <c r="F13" s="203" t="s">
        <v>36</v>
      </c>
      <c r="G13" s="204"/>
      <c r="H13" s="205">
        <f>D29</f>
        <v>80321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12</v>
      </c>
      <c r="D14" s="34">
        <f t="shared" si="1"/>
        <v>132</v>
      </c>
      <c r="E14" s="9"/>
      <c r="F14" s="208" t="s">
        <v>39</v>
      </c>
      <c r="G14" s="209"/>
      <c r="H14" s="210">
        <f>D54</f>
        <v>11074.5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69246.5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06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80321</v>
      </c>
      <c r="E29" s="9"/>
      <c r="F29" s="226" t="s">
        <v>55</v>
      </c>
      <c r="G29" s="227"/>
      <c r="H29" s="230">
        <f>H15-H16-H17-H18-H19-H20-H22-H23-H24+H26+H27+H28</f>
        <v>69246.5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48</v>
      </c>
      <c r="H34" s="254">
        <f t="shared" ref="H34:H39" si="2">F34*G34</f>
        <v>48000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2</v>
      </c>
      <c r="D35" s="33">
        <f>C35*84</f>
        <v>168</v>
      </c>
      <c r="E35" s="9"/>
      <c r="F35" s="64">
        <v>500</v>
      </c>
      <c r="G35" s="45">
        <v>17</v>
      </c>
      <c r="H35" s="254">
        <f t="shared" si="2"/>
        <v>8500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 t="shared" si="2"/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76</v>
      </c>
      <c r="D37" s="15">
        <f>C37*111</f>
        <v>8436</v>
      </c>
      <c r="E37" s="9"/>
      <c r="F37" s="15">
        <v>100</v>
      </c>
      <c r="G37" s="43">
        <v>16</v>
      </c>
      <c r="H37" s="254">
        <f t="shared" si="2"/>
        <v>1600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14</v>
      </c>
      <c r="H38" s="254">
        <f t="shared" si="2"/>
        <v>700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4</v>
      </c>
      <c r="D40" s="15">
        <f>C40*111</f>
        <v>444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254">
        <v>112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6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3</v>
      </c>
      <c r="D44" s="15">
        <f>C44*120</f>
        <v>360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48</v>
      </c>
      <c r="D46" s="15">
        <f>C46*1.5</f>
        <v>72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18</v>
      </c>
      <c r="D48" s="15">
        <f>C48*78</f>
        <v>1404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59132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133</v>
      </c>
      <c r="G51" s="304">
        <f>G49-H29</f>
        <v>-10114.5</v>
      </c>
      <c r="H51" s="305"/>
      <c r="I51" s="305"/>
      <c r="J51" s="306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7"/>
      <c r="H52" s="308"/>
      <c r="I52" s="308"/>
      <c r="J52" s="309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11074.5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CA33-1A16-4E95-92B3-7C4DEF5C43F0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08" t="s">
        <v>2</v>
      </c>
      <c r="Q1" s="10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45845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165</v>
      </c>
      <c r="D6" s="16">
        <f t="shared" ref="D6:D28" si="1">C6*L6</f>
        <v>121605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7</v>
      </c>
      <c r="D7" s="16">
        <f t="shared" si="1"/>
        <v>5075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27</v>
      </c>
      <c r="D9" s="16">
        <f t="shared" si="1"/>
        <v>19089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6</v>
      </c>
      <c r="D13" s="52">
        <f t="shared" si="1"/>
        <v>1842</v>
      </c>
      <c r="E13" s="9"/>
      <c r="F13" s="203" t="s">
        <v>36</v>
      </c>
      <c r="G13" s="204"/>
      <c r="H13" s="205">
        <f>D29</f>
        <v>151303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18</v>
      </c>
      <c r="D14" s="34">
        <f t="shared" si="1"/>
        <v>198</v>
      </c>
      <c r="E14" s="9"/>
      <c r="F14" s="208" t="s">
        <v>39</v>
      </c>
      <c r="G14" s="209"/>
      <c r="H14" s="210">
        <f>D54</f>
        <v>21614.25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129688.75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537</f>
        <v>537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626*10</f>
        <v>6260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116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151303</v>
      </c>
      <c r="E29" s="9"/>
      <c r="F29" s="226" t="s">
        <v>55</v>
      </c>
      <c r="G29" s="227"/>
      <c r="H29" s="230">
        <f>H15-H16-H17-H18-H19-H20-H22-H23-H24+H26+H27</f>
        <v>122891.75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93</v>
      </c>
      <c r="H34" s="254">
        <f>F34*G34</f>
        <v>93000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63</v>
      </c>
      <c r="H35" s="254">
        <f t="shared" ref="H35:H39" si="2">F35*G35</f>
        <v>31500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22</v>
      </c>
      <c r="D36" s="15">
        <f>C36*1.5</f>
        <v>33</v>
      </c>
      <c r="E36" s="9"/>
      <c r="F36" s="15">
        <v>200</v>
      </c>
      <c r="G36" s="41">
        <v>1</v>
      </c>
      <c r="H36" s="254">
        <f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179</v>
      </c>
      <c r="D37" s="15">
        <f>C37*111</f>
        <v>19869</v>
      </c>
      <c r="E37" s="9"/>
      <c r="F37" s="15">
        <v>100</v>
      </c>
      <c r="G37" s="43">
        <v>23</v>
      </c>
      <c r="H37" s="254">
        <f t="shared" si="2"/>
        <v>2300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9</v>
      </c>
      <c r="H38" s="254">
        <f t="shared" si="2"/>
        <v>450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54">
        <v>60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107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3</v>
      </c>
      <c r="D49" s="15">
        <f>C49*42</f>
        <v>126</v>
      </c>
      <c r="E49" s="9"/>
      <c r="F49" s="278" t="s">
        <v>86</v>
      </c>
      <c r="G49" s="230">
        <f>H34+H35+H36+H37+H38+H39+H40+H41+G42+H44+H45+H46</f>
        <v>127530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13</v>
      </c>
      <c r="D50" s="15">
        <f>C50*1.5</f>
        <v>19.5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4638.25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21614.25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0F51-D67E-4972-9CEE-3FC601BBB5F5}">
  <dimension ref="A1:S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08" t="s">
        <v>2</v>
      </c>
      <c r="Q1" s="10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45845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209</v>
      </c>
      <c r="D6" s="16">
        <f t="shared" ref="D6:D28" si="1">C6*L6</f>
        <v>154033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8</v>
      </c>
      <c r="D7" s="16">
        <f t="shared" si="1"/>
        <v>5800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>
        <v>1</v>
      </c>
      <c r="D8" s="16">
        <f t="shared" si="1"/>
        <v>1033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5</v>
      </c>
      <c r="D9" s="16">
        <f t="shared" si="1"/>
        <v>3535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8</v>
      </c>
      <c r="D13" s="52">
        <f t="shared" si="1"/>
        <v>2456</v>
      </c>
      <c r="E13" s="9"/>
      <c r="F13" s="203" t="s">
        <v>36</v>
      </c>
      <c r="G13" s="204"/>
      <c r="H13" s="205">
        <f>D29</f>
        <v>168427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36381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132046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510+402</f>
        <v>912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116" t="s">
        <v>168</v>
      </c>
      <c r="G26" s="65">
        <v>3250</v>
      </c>
      <c r="H26" s="290">
        <f>74460</f>
        <v>74460</v>
      </c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168427</v>
      </c>
      <c r="E29" s="9"/>
      <c r="F29" s="226" t="s">
        <v>55</v>
      </c>
      <c r="G29" s="227"/>
      <c r="H29" s="230">
        <f>H15-H16-H17-H18-H19-H20-H22-H23-H24+H26+H27</f>
        <v>205594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140</v>
      </c>
      <c r="H34" s="254">
        <f>F34*G34</f>
        <v>140000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113</v>
      </c>
      <c r="H35" s="254">
        <f>F35*G35</f>
        <v>56500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 t="shared" ref="H36:H39" si="2"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f>216+89</f>
        <v>305</v>
      </c>
      <c r="D37" s="15">
        <f>C37*111</f>
        <v>33855</v>
      </c>
      <c r="E37" s="9"/>
      <c r="F37" s="15">
        <v>100</v>
      </c>
      <c r="G37" s="43">
        <v>70</v>
      </c>
      <c r="H37" s="254">
        <f t="shared" si="2"/>
        <v>7000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9</v>
      </c>
      <c r="D38" s="15">
        <f>C38*84</f>
        <v>756</v>
      </c>
      <c r="E38" s="9"/>
      <c r="F38" s="33">
        <v>50</v>
      </c>
      <c r="G38" s="43">
        <v>25</v>
      </c>
      <c r="H38" s="254">
        <f t="shared" si="2"/>
        <v>1250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7</v>
      </c>
      <c r="D40" s="15">
        <f>C40*111</f>
        <v>777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254">
        <v>22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13</v>
      </c>
      <c r="D46" s="15">
        <f>C46*1.5</f>
        <v>19.5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8</v>
      </c>
      <c r="D48" s="15">
        <f>C48*78</f>
        <v>624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4</v>
      </c>
      <c r="D49" s="15">
        <f>C49*42</f>
        <v>168</v>
      </c>
      <c r="E49" s="9"/>
      <c r="F49" s="278" t="s">
        <v>86</v>
      </c>
      <c r="G49" s="230">
        <f>H34+H35+H36+H37+H38+H39+H40+H41+G42+H44+H45+H46</f>
        <v>204772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17</v>
      </c>
      <c r="D50" s="15">
        <f>C50*1.5</f>
        <v>25.5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-822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36381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EF4F-55FC-4B2F-B7A6-4F093B0763BD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E1B1-7927-4AA3-8919-61DA38C5B6A8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08" t="s">
        <v>2</v>
      </c>
      <c r="Q1" s="10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45846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465</v>
      </c>
      <c r="D6" s="16">
        <f t="shared" ref="D6:D28" si="1">C6*L6</f>
        <v>342705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25</v>
      </c>
      <c r="D7" s="16">
        <f t="shared" si="1"/>
        <v>18125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10</v>
      </c>
      <c r="D8" s="16">
        <f t="shared" si="1"/>
        <v>10330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32</v>
      </c>
      <c r="D9" s="16">
        <f t="shared" si="1"/>
        <v>22624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3</v>
      </c>
      <c r="D11" s="16">
        <f t="shared" si="1"/>
        <v>3375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31</v>
      </c>
      <c r="D12" s="52">
        <f t="shared" si="1"/>
        <v>29512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7</v>
      </c>
      <c r="D13" s="52">
        <f t="shared" si="1"/>
        <v>2149</v>
      </c>
      <c r="E13" s="9"/>
      <c r="F13" s="203" t="s">
        <v>36</v>
      </c>
      <c r="G13" s="204"/>
      <c r="H13" s="205">
        <f>D29</f>
        <v>473618.5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23</v>
      </c>
      <c r="D14" s="34">
        <f t="shared" si="1"/>
        <v>253</v>
      </c>
      <c r="E14" s="9"/>
      <c r="F14" s="208" t="s">
        <v>39</v>
      </c>
      <c r="G14" s="209"/>
      <c r="H14" s="210">
        <f>D54</f>
        <v>63598.5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>
        <v>10</v>
      </c>
      <c r="D15" s="34">
        <f t="shared" si="1"/>
        <v>6200</v>
      </c>
      <c r="E15" s="9"/>
      <c r="F15" s="213" t="s">
        <v>40</v>
      </c>
      <c r="G15" s="204"/>
      <c r="H15" s="214">
        <f>H13-H14</f>
        <v>410020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>
        <v>12</v>
      </c>
      <c r="D18" s="52">
        <f t="shared" si="1"/>
        <v>7440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11" t="s">
        <v>171</v>
      </c>
      <c r="C19" s="53">
        <f>2+2+1</f>
        <v>5</v>
      </c>
      <c r="D19" s="52">
        <f t="shared" si="1"/>
        <v>5510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>
        <f>2</f>
        <v>2</v>
      </c>
      <c r="D20" s="16">
        <f t="shared" si="1"/>
        <v>2350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169</v>
      </c>
      <c r="C21" s="53">
        <f>5+8</f>
        <v>13</v>
      </c>
      <c r="D21" s="52">
        <f t="shared" si="1"/>
        <v>8450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117" t="s">
        <v>170</v>
      </c>
      <c r="C22" s="53">
        <f>1</f>
        <v>1</v>
      </c>
      <c r="D22" s="52">
        <f t="shared" si="1"/>
        <v>1582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>
        <v>12</v>
      </c>
      <c r="D23" s="52">
        <f t="shared" si="1"/>
        <v>520.5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>
        <v>1</v>
      </c>
      <c r="D24" s="52">
        <f t="shared" si="1"/>
        <v>1667</v>
      </c>
      <c r="E24" s="9"/>
      <c r="F24" s="85"/>
      <c r="G24" s="87"/>
      <c r="H24" s="240"/>
      <c r="I24" s="241"/>
      <c r="J24" s="241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>
        <v>12</v>
      </c>
      <c r="D27" s="48">
        <f t="shared" si="1"/>
        <v>434</v>
      </c>
      <c r="E27" s="9"/>
      <c r="F27" s="79"/>
      <c r="G27" s="106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12</v>
      </c>
      <c r="D28" s="52">
        <f t="shared" si="1"/>
        <v>9420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473618.5</v>
      </c>
      <c r="E29" s="9"/>
      <c r="F29" s="226" t="s">
        <v>55</v>
      </c>
      <c r="G29" s="227"/>
      <c r="H29" s="230">
        <f>H15-H16-H17-H18-H19-H20-H22-H23-H24+H26+H27+H28</f>
        <v>410020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113</v>
      </c>
      <c r="H34" s="254">
        <f t="shared" ref="H34:H39" si="2">F34*G34</f>
        <v>113000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7</v>
      </c>
      <c r="D35" s="33">
        <f>C35*84</f>
        <v>588</v>
      </c>
      <c r="E35" s="9"/>
      <c r="F35" s="64">
        <v>500</v>
      </c>
      <c r="G35" s="45">
        <v>33</v>
      </c>
      <c r="H35" s="254">
        <f t="shared" si="2"/>
        <v>16500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45</v>
      </c>
      <c r="D36" s="15">
        <f>C36*1.5</f>
        <v>67.5</v>
      </c>
      <c r="E36" s="9"/>
      <c r="F36" s="15">
        <v>200</v>
      </c>
      <c r="G36" s="41">
        <v>4</v>
      </c>
      <c r="H36" s="254">
        <f t="shared" si="2"/>
        <v>800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220</v>
      </c>
      <c r="D37" s="15">
        <f>C37*111</f>
        <v>24420</v>
      </c>
      <c r="E37" s="9"/>
      <c r="F37" s="15">
        <v>100</v>
      </c>
      <c r="G37" s="43">
        <v>62</v>
      </c>
      <c r="H37" s="254">
        <f t="shared" si="2"/>
        <v>6200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322</v>
      </c>
      <c r="D38" s="15">
        <f>C38*84</f>
        <v>27048</v>
      </c>
      <c r="E38" s="9"/>
      <c r="F38" s="33">
        <v>50</v>
      </c>
      <c r="G38" s="43">
        <v>29</v>
      </c>
      <c r="H38" s="254">
        <f t="shared" si="2"/>
        <v>1450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221</v>
      </c>
      <c r="D39" s="34">
        <f>C39*4.5</f>
        <v>994.5</v>
      </c>
      <c r="E39" s="9"/>
      <c r="F39" s="15">
        <v>20</v>
      </c>
      <c r="G39" s="41">
        <v>3</v>
      </c>
      <c r="H39" s="254">
        <f t="shared" si="2"/>
        <v>60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30</v>
      </c>
      <c r="D41" s="15">
        <f>C41*84</f>
        <v>2520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60</v>
      </c>
      <c r="D42" s="15">
        <f>C42*2.25</f>
        <v>135</v>
      </c>
      <c r="E42" s="9"/>
      <c r="F42" s="43" t="s">
        <v>79</v>
      </c>
      <c r="G42" s="254">
        <v>143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6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 t="s">
        <v>148</v>
      </c>
      <c r="G44" s="69" t="s">
        <v>187</v>
      </c>
      <c r="H44" s="245">
        <v>235771</v>
      </c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81</v>
      </c>
      <c r="D45" s="15">
        <f>C45*84</f>
        <v>6804</v>
      </c>
      <c r="E45" s="9"/>
      <c r="F45" s="41" t="s">
        <v>188</v>
      </c>
      <c r="G45" s="69" t="s">
        <v>187</v>
      </c>
      <c r="H45" s="245">
        <v>44190</v>
      </c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34</v>
      </c>
      <c r="D46" s="15">
        <f>C46*1.5</f>
        <v>51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418114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27</v>
      </c>
      <c r="D50" s="15">
        <f>C50*1.5</f>
        <v>40.5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141</v>
      </c>
      <c r="G51" s="282">
        <f>G49-H29</f>
        <v>8094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63598.5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733-0A1C-481A-8CFD-4B7841B86EE1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08" t="s">
        <v>2</v>
      </c>
      <c r="Q1" s="10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45846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194</v>
      </c>
      <c r="D6" s="16">
        <f t="shared" ref="D6:D28" si="1">C6*L6</f>
        <v>142978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6</v>
      </c>
      <c r="D7" s="16">
        <f t="shared" si="1"/>
        <v>4350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28</v>
      </c>
      <c r="D9" s="16">
        <f t="shared" si="1"/>
        <v>19796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2</v>
      </c>
      <c r="D11" s="16">
        <f t="shared" si="1"/>
        <v>2250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8</v>
      </c>
      <c r="D13" s="52">
        <f t="shared" si="1"/>
        <v>2456</v>
      </c>
      <c r="E13" s="9"/>
      <c r="F13" s="203" t="s">
        <v>36</v>
      </c>
      <c r="G13" s="204"/>
      <c r="H13" s="205">
        <f>D29</f>
        <v>179854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10</v>
      </c>
      <c r="D14" s="34">
        <f t="shared" si="1"/>
        <v>110</v>
      </c>
      <c r="E14" s="9"/>
      <c r="F14" s="208" t="s">
        <v>39</v>
      </c>
      <c r="G14" s="209"/>
      <c r="H14" s="210">
        <f>D54</f>
        <v>17976.75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161877.25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1632</f>
        <v>1632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626*10</f>
        <v>6260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6</v>
      </c>
      <c r="D28" s="52">
        <f t="shared" si="1"/>
        <v>4710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179854</v>
      </c>
      <c r="E29" s="9"/>
      <c r="F29" s="226" t="s">
        <v>55</v>
      </c>
      <c r="G29" s="227"/>
      <c r="H29" s="230">
        <f>H15-H16-H17-H18-H19-H20-H22-H23-H24+H26+H27</f>
        <v>153985.25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13</v>
      </c>
      <c r="H34" s="254">
        <f>F34*G34</f>
        <v>13000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12</v>
      </c>
      <c r="H35" s="254">
        <f t="shared" ref="H35:H39" si="2">F35*G35</f>
        <v>6000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54">
        <f>F36*G36</f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156</v>
      </c>
      <c r="D37" s="15">
        <f>C37*111</f>
        <v>17316</v>
      </c>
      <c r="E37" s="9"/>
      <c r="F37" s="15">
        <v>100</v>
      </c>
      <c r="G37" s="43">
        <v>6</v>
      </c>
      <c r="H37" s="254">
        <f t="shared" si="2"/>
        <v>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2</v>
      </c>
      <c r="H38" s="254">
        <f t="shared" si="2"/>
        <v>100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11</v>
      </c>
      <c r="D42" s="15">
        <f>C42*2.25</f>
        <v>24.75</v>
      </c>
      <c r="E42" s="9"/>
      <c r="F42" s="43" t="s">
        <v>79</v>
      </c>
      <c r="G42" s="254">
        <v>225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 t="s">
        <v>148</v>
      </c>
      <c r="G44" s="69" t="s">
        <v>172</v>
      </c>
      <c r="H44" s="245">
        <v>133308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107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5</v>
      </c>
      <c r="D49" s="15">
        <f>C49*42</f>
        <v>210</v>
      </c>
      <c r="E49" s="9"/>
      <c r="F49" s="278" t="s">
        <v>86</v>
      </c>
      <c r="G49" s="230">
        <f>H34+H35+H36+H37+H38+H39+H40+H41+G42+H44+H45+H46</f>
        <v>153653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13</v>
      </c>
      <c r="D50" s="15">
        <f>C50*1.5</f>
        <v>19.5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-332.25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17976.75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EA34-B706-4DC2-9DD8-8CE28BB7E665}">
  <dimension ref="A1:S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08" t="s">
        <v>2</v>
      </c>
      <c r="Q1" s="10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45846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210</v>
      </c>
      <c r="D6" s="16">
        <f t="shared" ref="D6:D28" si="1">C6*L6</f>
        <v>154770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10</v>
      </c>
      <c r="D7" s="16">
        <f t="shared" si="1"/>
        <v>7250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>
        <v>1</v>
      </c>
      <c r="D8" s="16">
        <f t="shared" si="1"/>
        <v>1033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70</v>
      </c>
      <c r="D9" s="16">
        <f t="shared" si="1"/>
        <v>49490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>
        <v>1</v>
      </c>
      <c r="D11" s="16">
        <f t="shared" si="1"/>
        <v>1125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3</v>
      </c>
      <c r="D12" s="52">
        <f t="shared" si="1"/>
        <v>2856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10</v>
      </c>
      <c r="D13" s="52">
        <f t="shared" si="1"/>
        <v>3070</v>
      </c>
      <c r="E13" s="9"/>
      <c r="F13" s="203" t="s">
        <v>36</v>
      </c>
      <c r="G13" s="204"/>
      <c r="H13" s="205">
        <f>D29</f>
        <v>225001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22</v>
      </c>
      <c r="D14" s="34">
        <f t="shared" si="1"/>
        <v>242</v>
      </c>
      <c r="E14" s="9"/>
      <c r="F14" s="208" t="s">
        <v>39</v>
      </c>
      <c r="G14" s="209"/>
      <c r="H14" s="210">
        <f>D54</f>
        <v>52566.75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>
        <v>2</v>
      </c>
      <c r="D15" s="34">
        <f t="shared" si="1"/>
        <v>1240</v>
      </c>
      <c r="E15" s="9"/>
      <c r="F15" s="213" t="s">
        <v>40</v>
      </c>
      <c r="G15" s="204"/>
      <c r="H15" s="214">
        <f>H13-H14</f>
        <v>172434.25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372+624</f>
        <v>996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225001</v>
      </c>
      <c r="E29" s="9"/>
      <c r="F29" s="226" t="s">
        <v>55</v>
      </c>
      <c r="G29" s="227"/>
      <c r="H29" s="230">
        <f>H15-H16-H17-H18-H19-H20-H22-H23-H24+H26+H27</f>
        <v>171438.25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94</v>
      </c>
      <c r="H34" s="254">
        <f>F34*G34</f>
        <v>94000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38</v>
      </c>
      <c r="H35" s="254">
        <f>F35*G35</f>
        <v>19000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5</v>
      </c>
      <c r="D36" s="15">
        <f>C36*1.5</f>
        <v>7.5</v>
      </c>
      <c r="E36" s="9"/>
      <c r="F36" s="15">
        <v>200</v>
      </c>
      <c r="G36" s="41">
        <v>1</v>
      </c>
      <c r="H36" s="254">
        <f t="shared" ref="H36:H39" si="2"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443</v>
      </c>
      <c r="D37" s="15">
        <f>C37*111</f>
        <v>49173</v>
      </c>
      <c r="E37" s="9"/>
      <c r="F37" s="15">
        <v>100</v>
      </c>
      <c r="G37" s="43">
        <v>27</v>
      </c>
      <c r="H37" s="254">
        <f t="shared" si="2"/>
        <v>2700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6</v>
      </c>
      <c r="D38" s="15">
        <f>C38*84</f>
        <v>504</v>
      </c>
      <c r="E38" s="9"/>
      <c r="F38" s="33">
        <v>50</v>
      </c>
      <c r="G38" s="43">
        <v>1</v>
      </c>
      <c r="H38" s="254">
        <f t="shared" si="2"/>
        <v>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9</v>
      </c>
      <c r="D40" s="15">
        <f>C40*111</f>
        <v>999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4</v>
      </c>
      <c r="D41" s="15">
        <f>C41*84</f>
        <v>336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254">
        <v>148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0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5</v>
      </c>
      <c r="D44" s="15">
        <f>C44*120</f>
        <v>600</v>
      </c>
      <c r="E44" s="9"/>
      <c r="F44" s="41" t="s">
        <v>143</v>
      </c>
      <c r="G44" s="84" t="s">
        <v>173</v>
      </c>
      <c r="H44" s="245">
        <v>55212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2</v>
      </c>
      <c r="D45" s="15">
        <f>C45*84</f>
        <v>168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6</v>
      </c>
      <c r="D46" s="15">
        <f>C46*1.5</f>
        <v>9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6</v>
      </c>
      <c r="D49" s="15">
        <f>C49*42</f>
        <v>252</v>
      </c>
      <c r="E49" s="9"/>
      <c r="F49" s="278" t="s">
        <v>86</v>
      </c>
      <c r="G49" s="230">
        <f>H34+H35+H36+H37+H38+H39+H40+H41+G42+H44+H45+H46</f>
        <v>171330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14</v>
      </c>
      <c r="D50" s="15">
        <f>C50*1.5</f>
        <v>21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-108.25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52566.75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B4B6-0140-4EEE-B66C-92BC5AF99647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A206-6C90-46AE-B163-203F0DF46FA9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45847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69</v>
      </c>
      <c r="D6" s="16">
        <f t="shared" ref="D6:D28" si="1">C6*L6</f>
        <v>50853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4</v>
      </c>
      <c r="D9" s="16">
        <f t="shared" si="1"/>
        <v>2828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3</v>
      </c>
      <c r="D13" s="52">
        <f t="shared" si="1"/>
        <v>921</v>
      </c>
      <c r="E13" s="9"/>
      <c r="F13" s="203" t="s">
        <v>36</v>
      </c>
      <c r="G13" s="204"/>
      <c r="H13" s="205">
        <f>D29</f>
        <v>56821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4</v>
      </c>
      <c r="D14" s="34">
        <f t="shared" si="1"/>
        <v>44</v>
      </c>
      <c r="E14" s="9"/>
      <c r="F14" s="208" t="s">
        <v>39</v>
      </c>
      <c r="G14" s="209"/>
      <c r="H14" s="210">
        <f>D54</f>
        <v>8663.25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48157.75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15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56821</v>
      </c>
      <c r="E29" s="9"/>
      <c r="F29" s="226" t="s">
        <v>55</v>
      </c>
      <c r="G29" s="227"/>
      <c r="H29" s="230">
        <f>H15-H16-H17-H18-H19-H20-H22-H23-H24+H26+H27+H28</f>
        <v>48157.75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29</v>
      </c>
      <c r="H34" s="254">
        <f t="shared" ref="H34:H39" si="2">F34*G34</f>
        <v>29000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23</v>
      </c>
      <c r="H35" s="254">
        <f t="shared" si="2"/>
        <v>11500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 t="shared" si="2"/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73</v>
      </c>
      <c r="D37" s="15">
        <f>C37*111</f>
        <v>8103</v>
      </c>
      <c r="E37" s="9"/>
      <c r="F37" s="15">
        <v>100</v>
      </c>
      <c r="G37" s="43">
        <v>42</v>
      </c>
      <c r="H37" s="254">
        <f t="shared" si="2"/>
        <v>4200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14</v>
      </c>
      <c r="H38" s="254">
        <f t="shared" si="2"/>
        <v>700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>
        <v>8</v>
      </c>
      <c r="H39" s="254">
        <f t="shared" si="2"/>
        <v>160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254">
        <v>109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45869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21</v>
      </c>
      <c r="D50" s="15">
        <f>C50*1.5</f>
        <v>31.5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150</v>
      </c>
      <c r="G51" s="304">
        <f>G49-H29</f>
        <v>-2288.75</v>
      </c>
      <c r="H51" s="305"/>
      <c r="I51" s="305"/>
      <c r="J51" s="306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7"/>
      <c r="H52" s="308"/>
      <c r="I52" s="308"/>
      <c r="J52" s="309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8663.25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A34F-6B21-4217-869C-B71A7DCC4D2D}">
  <dimension ref="A1:R59"/>
  <sheetViews>
    <sheetView topLeftCell="A19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45847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98</v>
      </c>
      <c r="D6" s="16">
        <f t="shared" ref="D6:D28" si="1">C6*L6</f>
        <v>72226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2</v>
      </c>
      <c r="D7" s="16">
        <f t="shared" si="1"/>
        <v>1450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4</v>
      </c>
      <c r="D9" s="16">
        <f t="shared" si="1"/>
        <v>2828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26</v>
      </c>
      <c r="D13" s="52">
        <f t="shared" si="1"/>
        <v>7982</v>
      </c>
      <c r="E13" s="9"/>
      <c r="F13" s="203" t="s">
        <v>36</v>
      </c>
      <c r="G13" s="204"/>
      <c r="H13" s="205">
        <f>D29</f>
        <v>85279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13</v>
      </c>
      <c r="D14" s="34">
        <f t="shared" si="1"/>
        <v>143</v>
      </c>
      <c r="E14" s="9"/>
      <c r="F14" s="208" t="s">
        <v>39</v>
      </c>
      <c r="G14" s="209"/>
      <c r="H14" s="210">
        <f>D54</f>
        <v>14047.5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71231.5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600</f>
        <v>600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85279</v>
      </c>
      <c r="E29" s="9"/>
      <c r="F29" s="226" t="s">
        <v>55</v>
      </c>
      <c r="G29" s="227"/>
      <c r="H29" s="230">
        <f>H15-H16-H17-H18-H19-H20-H22-H23-H24+H26+H27</f>
        <v>70631.5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53</v>
      </c>
      <c r="H34" s="254">
        <f>F34*G34</f>
        <v>53000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31</v>
      </c>
      <c r="H35" s="254">
        <f t="shared" ref="H35:H39" si="2">F35*G35</f>
        <v>15500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104</v>
      </c>
      <c r="D37" s="15">
        <f>C37*111</f>
        <v>11544</v>
      </c>
      <c r="E37" s="9"/>
      <c r="F37" s="15">
        <v>100</v>
      </c>
      <c r="G37" s="43">
        <v>8</v>
      </c>
      <c r="H37" s="254">
        <f t="shared" si="2"/>
        <v>800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9</v>
      </c>
      <c r="H38" s="254">
        <f t="shared" si="2"/>
        <v>450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254">
        <v>46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9</v>
      </c>
      <c r="D46" s="15">
        <f>C46*1.5</f>
        <v>13.5</v>
      </c>
      <c r="E46" s="9"/>
      <c r="F46" s="41"/>
      <c r="G46" s="114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25</v>
      </c>
      <c r="D48" s="15">
        <f>C48*78</f>
        <v>1950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70016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19</v>
      </c>
      <c r="D50" s="15">
        <f>C50*1.5</f>
        <v>28.5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-615.5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14047.5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3D5C-F74D-4418-B450-B5073B75BB80}">
  <dimension ref="A1:S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45847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159</v>
      </c>
      <c r="D6" s="16">
        <f t="shared" ref="D6:D28" si="1">C6*L6</f>
        <v>117183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1</v>
      </c>
      <c r="D7" s="16">
        <f t="shared" si="1"/>
        <v>725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>
        <v>1</v>
      </c>
      <c r="D8" s="16">
        <f t="shared" si="1"/>
        <v>1033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28</v>
      </c>
      <c r="D9" s="16">
        <f t="shared" si="1"/>
        <v>19796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7</v>
      </c>
      <c r="D13" s="52">
        <f t="shared" si="1"/>
        <v>2149</v>
      </c>
      <c r="E13" s="9"/>
      <c r="F13" s="203" t="s">
        <v>36</v>
      </c>
      <c r="G13" s="204"/>
      <c r="H13" s="205">
        <f>D29</f>
        <v>142955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15</v>
      </c>
      <c r="D14" s="34">
        <f t="shared" si="1"/>
        <v>165</v>
      </c>
      <c r="E14" s="9"/>
      <c r="F14" s="208" t="s">
        <v>39</v>
      </c>
      <c r="G14" s="209"/>
      <c r="H14" s="210">
        <f>D54</f>
        <v>10807.5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132147.5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384</f>
        <v>384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118" t="s">
        <v>168</v>
      </c>
      <c r="G22" s="81">
        <v>3789</v>
      </c>
      <c r="H22" s="239">
        <v>75280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142955</v>
      </c>
      <c r="E29" s="9"/>
      <c r="F29" s="226" t="s">
        <v>55</v>
      </c>
      <c r="G29" s="227"/>
      <c r="H29" s="230">
        <f>H15-H16-H17-H18-H19-H20-H22-H23-H24+H26+H27</f>
        <v>56483.5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55</v>
      </c>
      <c r="H34" s="254">
        <f>F34*G34</f>
        <v>55000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</v>
      </c>
      <c r="H35" s="254">
        <f>F35*G35</f>
        <v>1500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 t="shared" ref="H36:H39" si="2"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88</v>
      </c>
      <c r="D37" s="15">
        <f>C37*111</f>
        <v>9768</v>
      </c>
      <c r="E37" s="9"/>
      <c r="F37" s="15">
        <v>100</v>
      </c>
      <c r="G37" s="43"/>
      <c r="H37" s="254">
        <f t="shared" si="2"/>
        <v>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/>
      <c r="H38" s="254">
        <f t="shared" si="2"/>
        <v>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36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9</v>
      </c>
      <c r="D48" s="15">
        <f>C48*78</f>
        <v>702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56536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146</v>
      </c>
      <c r="G51" s="297">
        <f>G49-H29</f>
        <v>52.5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10807.5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7485-B66B-4793-A6E9-C16B8112E30F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2A8D-27C7-453B-8D2D-70A78241B708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45848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183</v>
      </c>
      <c r="D6" s="16">
        <f t="shared" ref="D6:D28" si="1">C6*L6</f>
        <v>134871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8</v>
      </c>
      <c r="D9" s="16">
        <f t="shared" si="1"/>
        <v>5656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</v>
      </c>
      <c r="D13" s="52">
        <f t="shared" si="1"/>
        <v>307</v>
      </c>
      <c r="E13" s="9"/>
      <c r="F13" s="203" t="s">
        <v>36</v>
      </c>
      <c r="G13" s="204"/>
      <c r="H13" s="205">
        <f>D29</f>
        <v>144223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22</v>
      </c>
      <c r="D14" s="34">
        <f t="shared" si="1"/>
        <v>242</v>
      </c>
      <c r="E14" s="9"/>
      <c r="F14" s="208" t="s">
        <v>39</v>
      </c>
      <c r="G14" s="209"/>
      <c r="H14" s="210">
        <f>D54</f>
        <v>9556.5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134666.5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 t="s">
        <v>177</v>
      </c>
      <c r="G22" s="81">
        <v>4070</v>
      </c>
      <c r="H22" s="239">
        <v>79596</v>
      </c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15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144223</v>
      </c>
      <c r="E29" s="9"/>
      <c r="F29" s="226" t="s">
        <v>55</v>
      </c>
      <c r="G29" s="227"/>
      <c r="H29" s="230">
        <f>H15-H16-H17-H18-H19-H20-H22-H23-H24+H26+H27+H28</f>
        <v>55070.5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30</v>
      </c>
      <c r="H34" s="254">
        <f t="shared" ref="H34:H39" si="2">F34*G34</f>
        <v>30000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40</v>
      </c>
      <c r="H35" s="254">
        <f t="shared" si="2"/>
        <v>20000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22</v>
      </c>
      <c r="D36" s="15">
        <f>C36*1.5</f>
        <v>33</v>
      </c>
      <c r="E36" s="9"/>
      <c r="F36" s="15">
        <v>200</v>
      </c>
      <c r="G36" s="41"/>
      <c r="H36" s="254">
        <f t="shared" si="2"/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74</v>
      </c>
      <c r="D37" s="15">
        <f>C37*111</f>
        <v>8214</v>
      </c>
      <c r="E37" s="9"/>
      <c r="F37" s="15">
        <v>100</v>
      </c>
      <c r="G37" s="43">
        <v>37</v>
      </c>
      <c r="H37" s="254">
        <f t="shared" si="2"/>
        <v>3700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9</v>
      </c>
      <c r="D38" s="15">
        <f>C38*84</f>
        <v>756</v>
      </c>
      <c r="E38" s="9"/>
      <c r="F38" s="33">
        <v>50</v>
      </c>
      <c r="G38" s="43">
        <v>26</v>
      </c>
      <c r="H38" s="254">
        <f t="shared" si="2"/>
        <v>1300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3</v>
      </c>
      <c r="H39" s="254">
        <f t="shared" si="2"/>
        <v>60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10</v>
      </c>
      <c r="D42" s="15">
        <f>C42*2.25</f>
        <v>22.5</v>
      </c>
      <c r="E42" s="9"/>
      <c r="F42" s="43" t="s">
        <v>79</v>
      </c>
      <c r="G42" s="254">
        <v>111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2</v>
      </c>
      <c r="D49" s="15">
        <f>C49*42</f>
        <v>84</v>
      </c>
      <c r="E49" s="9"/>
      <c r="F49" s="278" t="s">
        <v>86</v>
      </c>
      <c r="G49" s="230">
        <f>H34+H35+H36+H37+H38+H39+H40+H41+G42+H44+H45+H46</f>
        <v>55171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35</v>
      </c>
      <c r="D50" s="15">
        <f>C50*1.5</f>
        <v>52.5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141</v>
      </c>
      <c r="G51" s="282">
        <f>G49-H29</f>
        <v>100.5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9556.5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8F82-DF4D-4E3C-BB65-794237E415E3}">
  <dimension ref="A1:R59"/>
  <sheetViews>
    <sheetView topLeftCell="A31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45848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277</v>
      </c>
      <c r="D6" s="16">
        <f t="shared" ref="D6:D28" si="1">C6*L6</f>
        <v>204149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14</v>
      </c>
      <c r="D7" s="16">
        <f t="shared" si="1"/>
        <v>10150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4</v>
      </c>
      <c r="D9" s="16">
        <f t="shared" si="1"/>
        <v>2828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11</v>
      </c>
      <c r="D13" s="52">
        <f t="shared" si="1"/>
        <v>3377</v>
      </c>
      <c r="E13" s="9"/>
      <c r="F13" s="203" t="s">
        <v>36</v>
      </c>
      <c r="G13" s="204"/>
      <c r="H13" s="205">
        <f>D29</f>
        <v>221575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9</v>
      </c>
      <c r="D14" s="34">
        <f t="shared" si="1"/>
        <v>99</v>
      </c>
      <c r="E14" s="9"/>
      <c r="F14" s="208" t="s">
        <v>39</v>
      </c>
      <c r="G14" s="209"/>
      <c r="H14" s="210">
        <f>D54</f>
        <v>69889.5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151685.5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2115</f>
        <v>2115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221575</v>
      </c>
      <c r="E29" s="9"/>
      <c r="F29" s="226" t="s">
        <v>55</v>
      </c>
      <c r="G29" s="227"/>
      <c r="H29" s="230">
        <f>H15-H16-H17-H18-H19-H20-H22-H23-H24+H26+H27</f>
        <v>149570.5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43</v>
      </c>
      <c r="H34" s="254">
        <f>F34*G34</f>
        <v>43000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>
        <f t="shared" ref="H35:H39" si="2">F35*G35</f>
        <v>0</v>
      </c>
      <c r="I35" s="255"/>
      <c r="J35" s="256"/>
      <c r="K35">
        <f>1000-542</f>
        <v>458</v>
      </c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22</v>
      </c>
      <c r="D36" s="15">
        <f>C36*1.5</f>
        <v>33</v>
      </c>
      <c r="E36" s="9"/>
      <c r="F36" s="15">
        <v>200</v>
      </c>
      <c r="G36" s="41">
        <v>2</v>
      </c>
      <c r="H36" s="254">
        <f>F36*G36</f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620</v>
      </c>
      <c r="D37" s="15">
        <f>C37*111</f>
        <v>68820</v>
      </c>
      <c r="E37" s="9"/>
      <c r="F37" s="15">
        <v>100</v>
      </c>
      <c r="G37" s="43"/>
      <c r="H37" s="254">
        <f t="shared" si="2"/>
        <v>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1</v>
      </c>
      <c r="H38" s="254">
        <f t="shared" si="2"/>
        <v>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f>15+8</f>
        <v>23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 t="s">
        <v>148</v>
      </c>
      <c r="G44" s="69" t="s">
        <v>174</v>
      </c>
      <c r="H44" s="245">
        <v>106550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</v>
      </c>
      <c r="D46" s="15">
        <f>C46*1.5</f>
        <v>3</v>
      </c>
      <c r="E46" s="9"/>
      <c r="F46" s="41"/>
      <c r="G46" s="114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</v>
      </c>
      <c r="D48" s="15">
        <f>C48*78</f>
        <v>78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12</v>
      </c>
      <c r="D49" s="15">
        <f>C49*42</f>
        <v>504</v>
      </c>
      <c r="E49" s="9"/>
      <c r="F49" s="278" t="s">
        <v>86</v>
      </c>
      <c r="G49" s="230">
        <f>H34+H35+H36+H37+H38+H39+H40+H41+G42+H44+H45+H46</f>
        <v>150023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23</v>
      </c>
      <c r="D50" s="15">
        <f>C50*1.5</f>
        <v>34.5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452.5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69889.5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5594-C7C5-4C77-AC84-6A16BDB680EC}">
  <dimension ref="A1:S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45848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370</v>
      </c>
      <c r="D6" s="16">
        <f t="shared" ref="D6:D28" si="1">C6*L6</f>
        <v>272690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5</v>
      </c>
      <c r="D7" s="16">
        <f t="shared" si="1"/>
        <v>3625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>
        <v>10</v>
      </c>
      <c r="D8" s="16">
        <f t="shared" si="1"/>
        <v>10330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98</v>
      </c>
      <c r="D9" s="16">
        <f t="shared" si="1"/>
        <v>69286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3</v>
      </c>
      <c r="D10" s="16">
        <f t="shared" si="1"/>
        <v>2916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20</v>
      </c>
      <c r="D13" s="52">
        <f t="shared" si="1"/>
        <v>6140</v>
      </c>
      <c r="E13" s="9"/>
      <c r="F13" s="203" t="s">
        <v>36</v>
      </c>
      <c r="G13" s="204"/>
      <c r="H13" s="205">
        <f>D29</f>
        <v>372397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</v>
      </c>
      <c r="D14" s="34">
        <f t="shared" si="1"/>
        <v>11</v>
      </c>
      <c r="E14" s="9"/>
      <c r="F14" s="208" t="s">
        <v>39</v>
      </c>
      <c r="G14" s="209"/>
      <c r="H14" s="210">
        <f>D54</f>
        <v>86789.25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285607.75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1842+624+312</f>
        <v>2778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 t="s">
        <v>145</v>
      </c>
      <c r="G26" s="65">
        <v>3723</v>
      </c>
      <c r="H26" s="290">
        <v>111798</v>
      </c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7</v>
      </c>
      <c r="D28" s="52">
        <f t="shared" si="1"/>
        <v>5495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372397</v>
      </c>
      <c r="E29" s="9"/>
      <c r="F29" s="226" t="s">
        <v>55</v>
      </c>
      <c r="G29" s="227"/>
      <c r="H29" s="230">
        <f>H15-H16-H17-H18-H19-H20-H22-H23-H24+H26+H27</f>
        <v>394627.75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103</v>
      </c>
      <c r="H34" s="254">
        <f>F34*G34</f>
        <v>103000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58</v>
      </c>
      <c r="H35" s="254">
        <f>F35*G35</f>
        <v>29000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3</v>
      </c>
      <c r="D36" s="15">
        <f>C36*1.5</f>
        <v>4.5</v>
      </c>
      <c r="E36" s="9"/>
      <c r="F36" s="15">
        <v>200</v>
      </c>
      <c r="G36" s="41"/>
      <c r="H36" s="254">
        <f t="shared" ref="H36:H39" si="2"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720</v>
      </c>
      <c r="D37" s="15">
        <f>C37*111</f>
        <v>79920</v>
      </c>
      <c r="E37" s="9"/>
      <c r="F37" s="15">
        <v>100</v>
      </c>
      <c r="G37" s="43">
        <v>26</v>
      </c>
      <c r="H37" s="254">
        <f t="shared" si="2"/>
        <v>2600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27</v>
      </c>
      <c r="D38" s="15">
        <f>C38*84</f>
        <v>2268</v>
      </c>
      <c r="E38" s="9"/>
      <c r="F38" s="33">
        <v>50</v>
      </c>
      <c r="G38" s="43">
        <v>302</v>
      </c>
      <c r="H38" s="254">
        <f t="shared" si="2"/>
        <v>15100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54">
        <v>152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13</v>
      </c>
      <c r="D44" s="15">
        <f>C44*120</f>
        <v>1560</v>
      </c>
      <c r="E44" s="9"/>
      <c r="F44" s="41" t="s">
        <v>143</v>
      </c>
      <c r="G44" s="84" t="s">
        <v>175</v>
      </c>
      <c r="H44" s="245">
        <v>61992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2</v>
      </c>
      <c r="D45" s="15">
        <f>C45*84</f>
        <v>168</v>
      </c>
      <c r="E45" s="9"/>
      <c r="F45" s="41" t="s">
        <v>157</v>
      </c>
      <c r="G45" s="84" t="s">
        <v>176</v>
      </c>
      <c r="H45" s="245">
        <v>183581.5</v>
      </c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</v>
      </c>
      <c r="D46" s="15">
        <f>C46*1.5</f>
        <v>3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15</v>
      </c>
      <c r="D48" s="15">
        <f>C48*78</f>
        <v>1170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7</v>
      </c>
      <c r="D49" s="15">
        <f>C49*42</f>
        <v>294</v>
      </c>
      <c r="E49" s="9"/>
      <c r="F49" s="278" t="s">
        <v>86</v>
      </c>
      <c r="G49" s="230">
        <f>H34+H35+H36+H37+H38+H39+H40+H41+G42+H44+H45+H46</f>
        <v>395425.5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12</v>
      </c>
      <c r="D50" s="15">
        <f>C50*1.5</f>
        <v>18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146</v>
      </c>
      <c r="G51" s="297">
        <f>G49-H29</f>
        <v>797.75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86789.25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81A9-CB76-4CDE-8D67-187CA7F87841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2E24-C12E-406E-A0A3-50AD3C66587B}">
  <dimension ref="A1:R60"/>
  <sheetViews>
    <sheetView topLeftCell="A22" zoomScaleNormal="100" zoomScaleSheetLayoutView="85" workbookViewId="0">
      <selection activeCell="G52" sqref="G52:J53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45849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79"/>
      <c r="B6" s="19" t="s">
        <v>15</v>
      </c>
      <c r="C6" s="53">
        <v>173</v>
      </c>
      <c r="D6" s="16">
        <f t="shared" ref="D6:D28" si="1">C6*L6</f>
        <v>127501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8</v>
      </c>
      <c r="D7" s="16">
        <f t="shared" si="1"/>
        <v>5800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2</v>
      </c>
      <c r="D8" s="16">
        <f t="shared" si="1"/>
        <v>2066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20</v>
      </c>
      <c r="D9" s="16">
        <f t="shared" si="1"/>
        <v>14140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3</v>
      </c>
      <c r="D11" s="16">
        <f t="shared" si="1"/>
        <v>3375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4</v>
      </c>
      <c r="D12" s="52">
        <f t="shared" si="1"/>
        <v>3808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16</v>
      </c>
      <c r="D13" s="52">
        <f t="shared" si="1"/>
        <v>4912</v>
      </c>
      <c r="E13" s="9"/>
      <c r="F13" s="203" t="s">
        <v>36</v>
      </c>
      <c r="G13" s="204"/>
      <c r="H13" s="205">
        <f>D29</f>
        <v>171870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16</v>
      </c>
      <c r="D14" s="34">
        <f t="shared" si="1"/>
        <v>176</v>
      </c>
      <c r="E14" s="9"/>
      <c r="F14" s="208" t="s">
        <v>39</v>
      </c>
      <c r="G14" s="209"/>
      <c r="H14" s="210">
        <f>D55</f>
        <v>25697.25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146172.75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v>312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 t="s">
        <v>156</v>
      </c>
      <c r="G22" s="81">
        <v>4077</v>
      </c>
      <c r="H22" s="239">
        <v>88301</v>
      </c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 t="s">
        <v>156</v>
      </c>
      <c r="G26" s="73">
        <v>3640</v>
      </c>
      <c r="H26" s="245">
        <v>80800</v>
      </c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15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171870</v>
      </c>
      <c r="E29" s="9"/>
      <c r="F29" s="226" t="s">
        <v>55</v>
      </c>
      <c r="G29" s="227"/>
      <c r="H29" s="230">
        <f>H15-H16-H17-H18-H19-H20-H22-H23-H24+H26+H27+H28</f>
        <v>138359.75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28</v>
      </c>
      <c r="H34" s="254">
        <f t="shared" ref="H34:H39" si="2">F34*G34</f>
        <v>28000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47</v>
      </c>
      <c r="H35" s="254">
        <f t="shared" si="2"/>
        <v>23500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23</v>
      </c>
      <c r="D36" s="15">
        <f>C36*1.5</f>
        <v>34.5</v>
      </c>
      <c r="E36" s="9"/>
      <c r="F36" s="15">
        <v>200</v>
      </c>
      <c r="G36" s="41"/>
      <c r="H36" s="254">
        <f t="shared" si="2"/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187</v>
      </c>
      <c r="D37" s="15">
        <f>C37*111</f>
        <v>20757</v>
      </c>
      <c r="E37" s="9"/>
      <c r="F37" s="15">
        <v>100</v>
      </c>
      <c r="G37" s="43">
        <v>9</v>
      </c>
      <c r="H37" s="254">
        <f t="shared" si="2"/>
        <v>900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15</v>
      </c>
      <c r="D38" s="15">
        <f>C38*84</f>
        <v>1260</v>
      </c>
      <c r="E38" s="9"/>
      <c r="F38" s="33">
        <v>50</v>
      </c>
      <c r="G38" s="43">
        <v>20</v>
      </c>
      <c r="H38" s="254">
        <f t="shared" si="2"/>
        <v>1000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7</v>
      </c>
      <c r="D39" s="34">
        <f>C39*4.5</f>
        <v>31.5</v>
      </c>
      <c r="E39" s="9"/>
      <c r="F39" s="15">
        <v>20</v>
      </c>
      <c r="G39" s="41">
        <v>14</v>
      </c>
      <c r="H39" s="254">
        <f t="shared" si="2"/>
        <v>280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4</v>
      </c>
      <c r="D40" s="15">
        <f>C40*111</f>
        <v>444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5</v>
      </c>
      <c r="D41" s="15">
        <f>C41*84</f>
        <v>420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15</v>
      </c>
      <c r="D42" s="15">
        <f>C42*2.25</f>
        <v>33.75</v>
      </c>
      <c r="E42" s="9"/>
      <c r="F42" s="43" t="s">
        <v>79</v>
      </c>
      <c r="G42" s="254">
        <f>98+900</f>
        <v>998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8"/>
      <c r="B43" s="30"/>
      <c r="C43" s="71"/>
      <c r="D43" s="15"/>
      <c r="E43" s="9"/>
      <c r="F43" s="43" t="s">
        <v>181</v>
      </c>
      <c r="G43" s="254">
        <f>2600</f>
        <v>2600</v>
      </c>
      <c r="H43" s="255"/>
      <c r="I43" s="255"/>
      <c r="J43" s="256"/>
      <c r="K43" s="24"/>
      <c r="P43" s="4"/>
      <c r="Q43" s="4"/>
      <c r="R43" s="5"/>
    </row>
    <row r="44" spans="1:18" ht="15.75" x14ac:dyDescent="0.25">
      <c r="A44" s="257" t="s">
        <v>81</v>
      </c>
      <c r="B44" s="129"/>
      <c r="C44" s="71"/>
      <c r="D44" s="15"/>
      <c r="E44" s="9"/>
      <c r="F44" s="65" t="s">
        <v>82</v>
      </c>
      <c r="G44" s="115" t="s">
        <v>83</v>
      </c>
      <c r="H44" s="260" t="s">
        <v>13</v>
      </c>
      <c r="I44" s="261"/>
      <c r="J44" s="262"/>
      <c r="K44" s="24"/>
      <c r="O44" t="s">
        <v>103</v>
      </c>
      <c r="P44" s="4">
        <v>1667</v>
      </c>
      <c r="Q44" s="4"/>
      <c r="R44" s="5"/>
    </row>
    <row r="45" spans="1:18" ht="15.75" x14ac:dyDescent="0.25">
      <c r="A45" s="258"/>
      <c r="B45" s="30" t="s">
        <v>66</v>
      </c>
      <c r="C45" s="53">
        <v>4</v>
      </c>
      <c r="D45" s="15">
        <f>C45*120</f>
        <v>480</v>
      </c>
      <c r="E45" s="9"/>
      <c r="F45" s="41" t="s">
        <v>143</v>
      </c>
      <c r="G45" s="69" t="s">
        <v>155</v>
      </c>
      <c r="H45" s="245">
        <v>80800</v>
      </c>
      <c r="I45" s="245"/>
      <c r="J45" s="245"/>
      <c r="K45" s="24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75" x14ac:dyDescent="0.25">
      <c r="A46" s="258"/>
      <c r="B46" s="30" t="s">
        <v>68</v>
      </c>
      <c r="C46" s="90">
        <v>8</v>
      </c>
      <c r="D46" s="15">
        <f>C46*84</f>
        <v>672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8"/>
      <c r="B47" s="54" t="s">
        <v>70</v>
      </c>
      <c r="C47" s="91"/>
      <c r="D47" s="15">
        <f>C47*1.5</f>
        <v>0</v>
      </c>
      <c r="E47" s="9"/>
      <c r="F47" s="41"/>
      <c r="G47" s="69"/>
      <c r="H47" s="245"/>
      <c r="I47" s="245"/>
      <c r="J47" s="245"/>
      <c r="K47" s="24"/>
      <c r="P47" s="4"/>
      <c r="Q47" s="4"/>
      <c r="R47" s="5"/>
    </row>
    <row r="48" spans="1:18" ht="15.75" x14ac:dyDescent="0.25">
      <c r="A48" s="259"/>
      <c r="B48" s="30"/>
      <c r="C48" s="71"/>
      <c r="D48" s="15"/>
      <c r="E48" s="9"/>
      <c r="F48" s="65"/>
      <c r="G48" s="65"/>
      <c r="H48" s="263"/>
      <c r="I48" s="264"/>
      <c r="J48" s="265"/>
      <c r="K48" s="24"/>
      <c r="P48" s="4"/>
      <c r="Q48" s="4"/>
      <c r="R48" s="5"/>
    </row>
    <row r="49" spans="1:18" ht="15" customHeight="1" x14ac:dyDescent="0.25">
      <c r="A49" s="257" t="s">
        <v>32</v>
      </c>
      <c r="B49" s="30" t="s">
        <v>66</v>
      </c>
      <c r="C49" s="53">
        <v>18</v>
      </c>
      <c r="D49" s="15">
        <f>C49*78</f>
        <v>1404</v>
      </c>
      <c r="E49" s="9"/>
      <c r="F49" s="65"/>
      <c r="G49" s="65"/>
      <c r="H49" s="263"/>
      <c r="I49" s="264"/>
      <c r="J49" s="265"/>
      <c r="K49" s="39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258"/>
      <c r="B50" s="32" t="s">
        <v>68</v>
      </c>
      <c r="C50" s="90">
        <v>1</v>
      </c>
      <c r="D50" s="15">
        <f>C50*42</f>
        <v>42</v>
      </c>
      <c r="E50" s="9"/>
      <c r="F50" s="278" t="s">
        <v>86</v>
      </c>
      <c r="G50" s="230">
        <f>H34+H35+H36+H37+H38+H39+H40+H41+G42+G43+H45+H46+H47</f>
        <v>138078</v>
      </c>
      <c r="H50" s="231"/>
      <c r="I50" s="231"/>
      <c r="J50" s="232"/>
      <c r="K50" s="9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258"/>
      <c r="B51" s="35" t="s">
        <v>70</v>
      </c>
      <c r="C51" s="71">
        <v>23</v>
      </c>
      <c r="D51" s="15">
        <f>C51*1.5</f>
        <v>34.5</v>
      </c>
      <c r="E51" s="9"/>
      <c r="F51" s="279"/>
      <c r="G51" s="233"/>
      <c r="H51" s="234"/>
      <c r="I51" s="234"/>
      <c r="J51" s="235"/>
      <c r="K51" s="9"/>
      <c r="P51" s="4"/>
      <c r="Q51" s="4"/>
      <c r="R51" s="5"/>
    </row>
    <row r="52" spans="1:18" ht="15" customHeight="1" x14ac:dyDescent="0.25">
      <c r="A52" s="258"/>
      <c r="B52" s="30"/>
      <c r="C52" s="13"/>
      <c r="D52" s="34"/>
      <c r="E52" s="9"/>
      <c r="F52" s="280" t="s">
        <v>150</v>
      </c>
      <c r="G52" s="304">
        <f>G50-H29</f>
        <v>-281.75</v>
      </c>
      <c r="H52" s="305"/>
      <c r="I52" s="305"/>
      <c r="J52" s="306"/>
      <c r="K52" s="24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258"/>
      <c r="B53" s="32"/>
      <c r="C53" s="36"/>
      <c r="D53" s="49"/>
      <c r="E53" s="9"/>
      <c r="F53" s="281"/>
      <c r="G53" s="307"/>
      <c r="H53" s="308"/>
      <c r="I53" s="308"/>
      <c r="J53" s="309"/>
      <c r="K53" s="24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259"/>
      <c r="B54" s="35"/>
      <c r="C54" s="14"/>
      <c r="D54" s="15"/>
      <c r="E54" s="9"/>
      <c r="F54" s="39"/>
      <c r="G54" s="27"/>
      <c r="H54" s="27"/>
      <c r="I54" s="27"/>
      <c r="J54" s="38"/>
      <c r="N54" s="1"/>
      <c r="O54" t="s">
        <v>89</v>
      </c>
      <c r="P54" s="4">
        <v>1142</v>
      </c>
    </row>
    <row r="55" spans="1:18" x14ac:dyDescent="0.25">
      <c r="A55" s="226" t="s">
        <v>90</v>
      </c>
      <c r="B55" s="266"/>
      <c r="C55" s="267"/>
      <c r="D55" s="270">
        <f>SUM(D34:D54)</f>
        <v>25697.25</v>
      </c>
      <c r="E55" s="9"/>
      <c r="F55" s="24"/>
      <c r="G55" s="9"/>
      <c r="H55" s="9"/>
      <c r="I55" s="9"/>
      <c r="J55" s="37"/>
      <c r="O55" t="s">
        <v>102</v>
      </c>
      <c r="P55" s="4">
        <v>1582</v>
      </c>
      <c r="R55" s="3">
        <v>1582</v>
      </c>
    </row>
    <row r="56" spans="1:18" x14ac:dyDescent="0.25">
      <c r="A56" s="228"/>
      <c r="B56" s="268"/>
      <c r="C56" s="269"/>
      <c r="D56" s="271"/>
      <c r="E56" s="9"/>
      <c r="F56" s="24"/>
      <c r="G56" s="9"/>
      <c r="H56" s="9"/>
      <c r="I56" s="9"/>
      <c r="J56" s="37"/>
      <c r="K56" s="9"/>
    </row>
    <row r="57" spans="1:18" x14ac:dyDescent="0.25">
      <c r="A57" s="39"/>
      <c r="B57" s="9"/>
      <c r="C57" s="9"/>
      <c r="D57" s="37"/>
      <c r="E57" s="9"/>
      <c r="F57" s="24"/>
      <c r="G57" s="9"/>
      <c r="H57" s="9"/>
      <c r="I57" s="9"/>
      <c r="J57" s="37"/>
      <c r="K57" s="9"/>
    </row>
    <row r="58" spans="1:18" x14ac:dyDescent="0.25">
      <c r="A58" s="24"/>
      <c r="B58" s="9" t="s">
        <v>127</v>
      </c>
      <c r="C58" s="9"/>
      <c r="D58" s="37"/>
      <c r="E58" s="9"/>
      <c r="F58" s="40"/>
      <c r="G58" s="55"/>
      <c r="H58" s="55"/>
      <c r="I58" s="55"/>
      <c r="J58" s="47"/>
      <c r="K58" s="9"/>
    </row>
    <row r="59" spans="1:18" x14ac:dyDescent="0.25">
      <c r="A59" s="272" t="s">
        <v>91</v>
      </c>
      <c r="B59" s="273"/>
      <c r="C59" s="273"/>
      <c r="D59" s="274"/>
      <c r="E59" s="9"/>
      <c r="F59" s="272" t="s">
        <v>92</v>
      </c>
      <c r="G59" s="273"/>
      <c r="H59" s="273"/>
      <c r="I59" s="273"/>
      <c r="J59" s="274"/>
    </row>
    <row r="60" spans="1:18" x14ac:dyDescent="0.25">
      <c r="A60" s="275"/>
      <c r="B60" s="276"/>
      <c r="C60" s="276"/>
      <c r="D60" s="277"/>
      <c r="E60" s="9"/>
      <c r="F60" s="275"/>
      <c r="G60" s="276"/>
      <c r="H60" s="276"/>
      <c r="I60" s="276"/>
      <c r="J60" s="277"/>
    </row>
  </sheetData>
  <mergeCells count="69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H48:J48"/>
    <mergeCell ref="A37:A39"/>
    <mergeCell ref="H37:J37"/>
    <mergeCell ref="H38:J38"/>
    <mergeCell ref="H39:J39"/>
    <mergeCell ref="A40:A42"/>
    <mergeCell ref="H40:J40"/>
    <mergeCell ref="H41:J41"/>
    <mergeCell ref="G42:J42"/>
    <mergeCell ref="G43:J43"/>
    <mergeCell ref="A44:A48"/>
    <mergeCell ref="H44:J44"/>
    <mergeCell ref="H45:J45"/>
    <mergeCell ref="H46:J46"/>
    <mergeCell ref="H47:J47"/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2BFB-312B-436B-8551-5C9EE4C48E0E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45849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180</v>
      </c>
      <c r="D6" s="16">
        <f t="shared" ref="D6:D28" si="1">C6*L6</f>
        <v>132660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2</v>
      </c>
      <c r="D7" s="16">
        <f t="shared" si="1"/>
        <v>1450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18</v>
      </c>
      <c r="D9" s="16">
        <f t="shared" si="1"/>
        <v>12726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7</v>
      </c>
      <c r="D13" s="52">
        <f t="shared" si="1"/>
        <v>2149</v>
      </c>
      <c r="E13" s="9"/>
      <c r="F13" s="203" t="s">
        <v>36</v>
      </c>
      <c r="G13" s="204"/>
      <c r="H13" s="205">
        <f>D29</f>
        <v>154700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3</v>
      </c>
      <c r="D14" s="34">
        <f t="shared" si="1"/>
        <v>33</v>
      </c>
      <c r="E14" s="9"/>
      <c r="F14" s="208" t="s">
        <v>39</v>
      </c>
      <c r="G14" s="209"/>
      <c r="H14" s="210">
        <f>D54</f>
        <v>23301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131399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v>576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17">
        <v>20</v>
      </c>
      <c r="I19" s="217"/>
      <c r="J19" s="21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6</v>
      </c>
      <c r="D28" s="52">
        <f t="shared" si="1"/>
        <v>4710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154700</v>
      </c>
      <c r="E29" s="9"/>
      <c r="F29" s="226" t="s">
        <v>55</v>
      </c>
      <c r="G29" s="227"/>
      <c r="H29" s="230">
        <f>H15-H16-H17-H18-H19-H20-H22-H23-H24+H26+H27</f>
        <v>130803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122</v>
      </c>
      <c r="H34" s="254">
        <f>F34*G34</f>
        <v>122000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14</v>
      </c>
      <c r="H35" s="254">
        <f t="shared" ref="H35:H39" si="2">F35*G35</f>
        <v>7000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3</v>
      </c>
      <c r="H36" s="254">
        <f>F36*G36</f>
        <v>600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192</v>
      </c>
      <c r="D37" s="15">
        <f>C37*111</f>
        <v>21312</v>
      </c>
      <c r="E37" s="9"/>
      <c r="F37" s="15">
        <v>100</v>
      </c>
      <c r="G37" s="43">
        <v>10</v>
      </c>
      <c r="H37" s="254">
        <f t="shared" si="2"/>
        <v>1000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15</v>
      </c>
      <c r="D38" s="15">
        <f>C38*84</f>
        <v>1260</v>
      </c>
      <c r="E38" s="9"/>
      <c r="F38" s="33">
        <v>50</v>
      </c>
      <c r="G38" s="43">
        <v>5</v>
      </c>
      <c r="H38" s="254">
        <f t="shared" si="2"/>
        <v>250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114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4</v>
      </c>
      <c r="D49" s="15">
        <f>C49*42</f>
        <v>168</v>
      </c>
      <c r="E49" s="9"/>
      <c r="F49" s="278" t="s">
        <v>86</v>
      </c>
      <c r="G49" s="230">
        <f>H34+H35+H36+H37+H38+H39+H40+H41+G42+H44+H45+H46</f>
        <v>130850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47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23301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19FE-E402-4D61-9DCA-A45C8116ECC6}">
  <dimension ref="A1:S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45849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299</v>
      </c>
      <c r="D6" s="16">
        <f t="shared" ref="D6:D28" si="1">C6*L6</f>
        <v>220363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11</v>
      </c>
      <c r="D7" s="16">
        <f t="shared" si="1"/>
        <v>7975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101</v>
      </c>
      <c r="D9" s="16">
        <f t="shared" si="1"/>
        <v>71407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>
        <v>1</v>
      </c>
      <c r="D11" s="16">
        <f t="shared" si="1"/>
        <v>1125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4</v>
      </c>
      <c r="D12" s="52">
        <f t="shared" si="1"/>
        <v>3808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13</v>
      </c>
      <c r="D13" s="52">
        <f t="shared" si="1"/>
        <v>3991</v>
      </c>
      <c r="E13" s="9"/>
      <c r="F13" s="203" t="s">
        <v>36</v>
      </c>
      <c r="G13" s="204"/>
      <c r="H13" s="205">
        <f>D29</f>
        <v>318310.5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17</v>
      </c>
      <c r="D14" s="34">
        <f t="shared" si="1"/>
        <v>187</v>
      </c>
      <c r="E14" s="9"/>
      <c r="F14" s="208" t="s">
        <v>39</v>
      </c>
      <c r="G14" s="209"/>
      <c r="H14" s="210">
        <f>D54</f>
        <v>64570.5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253740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1998</f>
        <v>1998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 t="s">
        <v>145</v>
      </c>
      <c r="G22" s="81">
        <v>4005</v>
      </c>
      <c r="H22" s="239">
        <v>78633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>
        <v>12</v>
      </c>
      <c r="D26" s="52">
        <f t="shared" si="1"/>
        <v>434</v>
      </c>
      <c r="E26" s="9"/>
      <c r="F26" s="127" t="s">
        <v>180</v>
      </c>
      <c r="G26" s="65">
        <v>3419</v>
      </c>
      <c r="H26" s="290">
        <v>199177</v>
      </c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178</v>
      </c>
      <c r="C27" s="53">
        <v>12</v>
      </c>
      <c r="D27" s="48">
        <f t="shared" si="1"/>
        <v>520.5</v>
      </c>
      <c r="E27" s="9"/>
      <c r="F27" s="88"/>
      <c r="G27" s="89"/>
      <c r="H27" s="293"/>
      <c r="I27" s="294"/>
      <c r="J27" s="295"/>
      <c r="L27" s="7">
        <f>1005/24+1.5</f>
        <v>43.375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318310.5</v>
      </c>
      <c r="E29" s="9"/>
      <c r="F29" s="226" t="s">
        <v>55</v>
      </c>
      <c r="G29" s="227"/>
      <c r="H29" s="230">
        <f>H15-H16-H17-H18-H19-H20-H22-H23-H24+H26+H27</f>
        <v>372286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155</v>
      </c>
      <c r="H34" s="254">
        <f>F34*G34</f>
        <v>155000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12</v>
      </c>
      <c r="H35" s="254">
        <f>F35*G35</f>
        <v>6000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 t="shared" ref="H36:H39" si="2"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544</v>
      </c>
      <c r="D37" s="15">
        <f>C37*111</f>
        <v>60384</v>
      </c>
      <c r="E37" s="9"/>
      <c r="F37" s="15">
        <v>100</v>
      </c>
      <c r="G37" s="43">
        <v>55</v>
      </c>
      <c r="H37" s="254">
        <f t="shared" si="2"/>
        <v>5500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23</v>
      </c>
      <c r="H38" s="254">
        <f t="shared" si="2"/>
        <v>1150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16</v>
      </c>
      <c r="D40" s="15">
        <f>C40*111</f>
        <v>1776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254">
        <v>1960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3</v>
      </c>
      <c r="D44" s="15">
        <f>C44*120</f>
        <v>360</v>
      </c>
      <c r="E44" s="9"/>
      <c r="F44" s="41" t="s">
        <v>148</v>
      </c>
      <c r="G44" s="84" t="s">
        <v>179</v>
      </c>
      <c r="H44" s="245">
        <v>202070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20</v>
      </c>
      <c r="D46" s="15">
        <f>C46*1.5</f>
        <v>30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16</v>
      </c>
      <c r="D48" s="15">
        <f>C48*78</f>
        <v>1248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8</v>
      </c>
      <c r="D49" s="15">
        <f>C49*42</f>
        <v>336</v>
      </c>
      <c r="E49" s="9"/>
      <c r="F49" s="278" t="s">
        <v>86</v>
      </c>
      <c r="G49" s="230">
        <f>H34+H35+H36+H37+H38+H39+H40+H41+G42+H44+H45+H46</f>
        <v>371880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5</v>
      </c>
      <c r="D50" s="15">
        <f>C50*1.5</f>
        <v>7.5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-406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64570.5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AD-87F1-4DCD-A863-50029CC6EF12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0CF4-B3CB-43BC-8568-BBE1E30BEAAC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45850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434</v>
      </c>
      <c r="D6" s="16">
        <f t="shared" ref="D6:D28" si="1">C6*L6</f>
        <v>319858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1</v>
      </c>
      <c r="D7" s="16">
        <f t="shared" si="1"/>
        <v>725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24</v>
      </c>
      <c r="D9" s="16">
        <f t="shared" si="1"/>
        <v>16968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12</v>
      </c>
      <c r="D13" s="52">
        <f t="shared" si="1"/>
        <v>3684</v>
      </c>
      <c r="E13" s="9"/>
      <c r="F13" s="203" t="s">
        <v>36</v>
      </c>
      <c r="G13" s="204"/>
      <c r="H13" s="205">
        <f>D29</f>
        <v>351108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11</v>
      </c>
      <c r="D14" s="34">
        <f t="shared" si="1"/>
        <v>121</v>
      </c>
      <c r="E14" s="9"/>
      <c r="F14" s="208" t="s">
        <v>39</v>
      </c>
      <c r="G14" s="209"/>
      <c r="H14" s="210">
        <f>D54</f>
        <v>58219.5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>
        <f>1</f>
        <v>1</v>
      </c>
      <c r="D15" s="34">
        <f t="shared" si="1"/>
        <v>620</v>
      </c>
      <c r="E15" s="9"/>
      <c r="F15" s="213" t="s">
        <v>40</v>
      </c>
      <c r="G15" s="204"/>
      <c r="H15" s="214">
        <f>H13-H14</f>
        <v>292888.5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2034</f>
        <v>2034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>
        <v>1</v>
      </c>
      <c r="D17" s="52">
        <f t="shared" si="1"/>
        <v>1582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15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8</v>
      </c>
      <c r="D28" s="52">
        <f t="shared" si="1"/>
        <v>6280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351108</v>
      </c>
      <c r="E29" s="9"/>
      <c r="F29" s="226" t="s">
        <v>55</v>
      </c>
      <c r="G29" s="227"/>
      <c r="H29" s="230">
        <f>H15-H16-H17-H18-H19-H20-H22-H23-H24+H26+H27+H28</f>
        <v>290854.5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267</v>
      </c>
      <c r="H34" s="254">
        <f t="shared" ref="H34:H39" si="2">F34*G34</f>
        <v>267000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36</v>
      </c>
      <c r="H35" s="254">
        <f t="shared" si="2"/>
        <v>18000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 t="shared" si="2"/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513</v>
      </c>
      <c r="D37" s="15">
        <f>C37*111</f>
        <v>56943</v>
      </c>
      <c r="E37" s="9"/>
      <c r="F37" s="15">
        <v>100</v>
      </c>
      <c r="G37" s="43">
        <v>9</v>
      </c>
      <c r="H37" s="254">
        <f t="shared" si="2"/>
        <v>900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13</v>
      </c>
      <c r="H38" s="254">
        <f t="shared" si="2"/>
        <v>650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2</v>
      </c>
      <c r="H39" s="254">
        <f t="shared" si="2"/>
        <v>40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685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10</v>
      </c>
      <c r="D46" s="15">
        <f>C46*1.5</f>
        <v>15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6</v>
      </c>
      <c r="D49" s="15">
        <f>C49*42</f>
        <v>252</v>
      </c>
      <c r="E49" s="9"/>
      <c r="F49" s="278" t="s">
        <v>86</v>
      </c>
      <c r="G49" s="230">
        <f>H34+H35+H36+H37+H38+H39+H40+H41+G42+H44+H45+H46</f>
        <v>287275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46</v>
      </c>
      <c r="D50" s="15">
        <f>C50*1.5</f>
        <v>69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150</v>
      </c>
      <c r="G51" s="304">
        <f>G49-H29</f>
        <v>-3579.5</v>
      </c>
      <c r="H51" s="305"/>
      <c r="I51" s="305"/>
      <c r="J51" s="306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7"/>
      <c r="H52" s="308"/>
      <c r="I52" s="308"/>
      <c r="J52" s="309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58219.5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3651-4CDB-44F2-84EB-921F5AD5618B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45850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159</v>
      </c>
      <c r="D6" s="16">
        <f t="shared" ref="D6:D28" si="1">C6*L6</f>
        <v>117183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6</v>
      </c>
      <c r="D7" s="16">
        <f t="shared" si="1"/>
        <v>4350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28</v>
      </c>
      <c r="D9" s="16">
        <f t="shared" si="1"/>
        <v>19796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3</v>
      </c>
      <c r="D12" s="52">
        <f t="shared" si="1"/>
        <v>2856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4</v>
      </c>
      <c r="D13" s="52">
        <f t="shared" si="1"/>
        <v>1228</v>
      </c>
      <c r="E13" s="9"/>
      <c r="F13" s="203" t="s">
        <v>36</v>
      </c>
      <c r="G13" s="204"/>
      <c r="H13" s="205">
        <f>D29</f>
        <v>154166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6</v>
      </c>
      <c r="D14" s="34">
        <f t="shared" si="1"/>
        <v>66</v>
      </c>
      <c r="E14" s="9"/>
      <c r="F14" s="208" t="s">
        <v>39</v>
      </c>
      <c r="G14" s="209"/>
      <c r="H14" s="210">
        <f>D54</f>
        <v>22407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131759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416</f>
        <v>416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626*7</f>
        <v>4382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9</v>
      </c>
      <c r="D28" s="52">
        <f t="shared" si="1"/>
        <v>7065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154166</v>
      </c>
      <c r="E29" s="9"/>
      <c r="F29" s="226" t="s">
        <v>55</v>
      </c>
      <c r="G29" s="227"/>
      <c r="H29" s="230">
        <f>H15-H16-H17-H18-H19-H20-H22-H23-H24+H26+H27</f>
        <v>126961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58</v>
      </c>
      <c r="H34" s="254">
        <f>F34*G34</f>
        <v>58000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76</v>
      </c>
      <c r="H35" s="254">
        <f t="shared" ref="H35:H39" si="2">F35*G35</f>
        <v>38000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7</v>
      </c>
      <c r="H36" s="254">
        <f>F36*G36</f>
        <v>1400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191</v>
      </c>
      <c r="D37" s="15">
        <f>C37*111</f>
        <v>21201</v>
      </c>
      <c r="E37" s="9"/>
      <c r="F37" s="15">
        <v>100</v>
      </c>
      <c r="G37" s="43">
        <v>233</v>
      </c>
      <c r="H37" s="254">
        <f t="shared" si="2"/>
        <v>23300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87</v>
      </c>
      <c r="H38" s="254">
        <f t="shared" si="2"/>
        <v>4350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582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17</v>
      </c>
      <c r="D46" s="15">
        <f>C46*1.5</f>
        <v>25.5</v>
      </c>
      <c r="E46" s="9"/>
      <c r="F46" s="41"/>
      <c r="G46" s="114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125632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6</v>
      </c>
      <c r="D50" s="15">
        <f>C50*1.5</f>
        <v>9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-1329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22407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CB6A-B0BA-4390-BD12-2A4173A6F264}">
  <dimension ref="A1:S59"/>
  <sheetViews>
    <sheetView topLeftCell="A31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45850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148</v>
      </c>
      <c r="D6" s="16">
        <f t="shared" ref="D6:D28" si="1">C6*L6</f>
        <v>109076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52</v>
      </c>
      <c r="D9" s="16">
        <f t="shared" si="1"/>
        <v>36764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10</v>
      </c>
      <c r="D13" s="52">
        <f t="shared" si="1"/>
        <v>3070</v>
      </c>
      <c r="E13" s="9"/>
      <c r="F13" s="203" t="s">
        <v>36</v>
      </c>
      <c r="G13" s="204"/>
      <c r="H13" s="205">
        <f>D29</f>
        <v>163439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43253.25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120185.75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324+936</f>
        <v>1260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4</v>
      </c>
      <c r="D21" s="52">
        <f t="shared" si="1"/>
        <v>2600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163439</v>
      </c>
      <c r="E29" s="9"/>
      <c r="F29" s="226" t="s">
        <v>55</v>
      </c>
      <c r="G29" s="227"/>
      <c r="H29" s="230">
        <f>H15-H16-H17-H18-H19-H20-H22-H23-H24+H26+H27</f>
        <v>118925.75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13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31</v>
      </c>
      <c r="H34" s="254">
        <f>F34*G34</f>
        <v>31000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</v>
      </c>
      <c r="H35" s="254">
        <f>F35*G35</f>
        <v>2500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54">
        <f t="shared" ref="H36:H39" si="2">F36*G36</f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377</v>
      </c>
      <c r="D37" s="15">
        <f>C37*111</f>
        <v>41847</v>
      </c>
      <c r="E37" s="9"/>
      <c r="F37" s="15">
        <v>100</v>
      </c>
      <c r="G37" s="43"/>
      <c r="H37" s="254">
        <f t="shared" si="2"/>
        <v>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1</v>
      </c>
      <c r="H38" s="254">
        <f t="shared" si="2"/>
        <v>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4</v>
      </c>
      <c r="D40" s="15">
        <f>C40*111</f>
        <v>444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254">
        <v>1055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5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2</v>
      </c>
      <c r="D44" s="15">
        <f>C44*120</f>
        <v>240</v>
      </c>
      <c r="E44" s="9"/>
      <c r="F44" s="41" t="s">
        <v>143</v>
      </c>
      <c r="G44" s="84" t="s">
        <v>182</v>
      </c>
      <c r="H44" s="245">
        <v>87288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</v>
      </c>
      <c r="D46" s="15">
        <f>C46*1.5</f>
        <v>3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3</v>
      </c>
      <c r="D49" s="15">
        <f>C49*42</f>
        <v>126</v>
      </c>
      <c r="E49" s="9"/>
      <c r="F49" s="278" t="s">
        <v>86</v>
      </c>
      <c r="G49" s="230">
        <f>H34+H35+H36+H37+H38+H39+H40+H41+G42+H44+H45+H46</f>
        <v>122313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20</v>
      </c>
      <c r="D50" s="15">
        <f>C50*1.5</f>
        <v>30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146</v>
      </c>
      <c r="G51" s="297">
        <f>G49-H29</f>
        <v>3387.25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43253.25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5E79-F186-4206-B69F-AC4E5CB07A26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F3D1-7642-4311-ACC5-7067FC58F3C1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21" t="s">
        <v>2</v>
      </c>
      <c r="Q1" s="12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45852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280</v>
      </c>
      <c r="D6" s="16">
        <f t="shared" ref="D6:D28" si="1">C6*L6</f>
        <v>206360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7</v>
      </c>
      <c r="D7" s="16">
        <f t="shared" si="1"/>
        <v>5075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1</v>
      </c>
      <c r="D8" s="16">
        <f t="shared" si="1"/>
        <v>1033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64</v>
      </c>
      <c r="D9" s="16">
        <f t="shared" si="1"/>
        <v>45248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19</v>
      </c>
      <c r="D13" s="52">
        <f t="shared" si="1"/>
        <v>5833</v>
      </c>
      <c r="E13" s="9"/>
      <c r="F13" s="203" t="s">
        <v>36</v>
      </c>
      <c r="G13" s="204"/>
      <c r="H13" s="205">
        <f>D29</f>
        <v>265174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5</v>
      </c>
      <c r="D14" s="34">
        <f t="shared" si="1"/>
        <v>55</v>
      </c>
      <c r="E14" s="9"/>
      <c r="F14" s="208" t="s">
        <v>39</v>
      </c>
      <c r="G14" s="209"/>
      <c r="H14" s="210">
        <f>D54</f>
        <v>40757.25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224416.75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2349</f>
        <v>2349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19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265174</v>
      </c>
      <c r="E29" s="9"/>
      <c r="F29" s="226" t="s">
        <v>55</v>
      </c>
      <c r="G29" s="227"/>
      <c r="H29" s="230">
        <f>H15-H16-H17-H18-H19-H20-H22-H23-H24+H26+H27+H28</f>
        <v>222067.75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2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70</v>
      </c>
      <c r="H34" s="254">
        <f t="shared" ref="H34:H39" si="2">F34*G34</f>
        <v>70000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222</v>
      </c>
      <c r="H35" s="254">
        <f t="shared" si="2"/>
        <v>111000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7</v>
      </c>
      <c r="D36" s="15">
        <f>C36*1.5</f>
        <v>10.5</v>
      </c>
      <c r="E36" s="9"/>
      <c r="F36" s="15">
        <v>200</v>
      </c>
      <c r="G36" s="41">
        <v>3</v>
      </c>
      <c r="H36" s="254">
        <f t="shared" si="2"/>
        <v>600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345</v>
      </c>
      <c r="D37" s="15">
        <f>C37*111</f>
        <v>38295</v>
      </c>
      <c r="E37" s="9"/>
      <c r="F37" s="15">
        <v>100</v>
      </c>
      <c r="G37" s="43">
        <v>333</v>
      </c>
      <c r="H37" s="254">
        <f t="shared" si="2"/>
        <v>33300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102</v>
      </c>
      <c r="H38" s="254">
        <f t="shared" si="2"/>
        <v>5100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8</v>
      </c>
      <c r="D39" s="34">
        <f>C39*4.5</f>
        <v>36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</v>
      </c>
      <c r="D42" s="15">
        <f>C42*2.25</f>
        <v>2.25</v>
      </c>
      <c r="E42" s="9"/>
      <c r="F42" s="43" t="s">
        <v>79</v>
      </c>
      <c r="G42" s="254">
        <v>1040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9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5</v>
      </c>
      <c r="D46" s="15">
        <f>C46*1.5</f>
        <v>7.5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18</v>
      </c>
      <c r="D48" s="15">
        <f>C48*78</f>
        <v>1404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221060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28</v>
      </c>
      <c r="D50" s="15">
        <f>C50*1.5</f>
        <v>42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150</v>
      </c>
      <c r="G51" s="304">
        <f>G49-H29</f>
        <v>-1007.75</v>
      </c>
      <c r="H51" s="305"/>
      <c r="I51" s="305"/>
      <c r="J51" s="306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7"/>
      <c r="H52" s="308"/>
      <c r="I52" s="308"/>
      <c r="J52" s="309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40757.25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67C2-ECFB-405A-A9F8-8A42442A2307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21" t="s">
        <v>2</v>
      </c>
      <c r="Q1" s="12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45852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196</v>
      </c>
      <c r="D6" s="16">
        <f t="shared" ref="D6:D28" si="1">C6*L6</f>
        <v>144452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31</v>
      </c>
      <c r="D9" s="16">
        <f t="shared" si="1"/>
        <v>21917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9</v>
      </c>
      <c r="D13" s="52">
        <f t="shared" si="1"/>
        <v>2763</v>
      </c>
      <c r="E13" s="9"/>
      <c r="F13" s="203" t="s">
        <v>36</v>
      </c>
      <c r="G13" s="204"/>
      <c r="H13" s="205">
        <f>D29</f>
        <v>175331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9</v>
      </c>
      <c r="D14" s="34">
        <f t="shared" si="1"/>
        <v>99</v>
      </c>
      <c r="E14" s="9"/>
      <c r="F14" s="208" t="s">
        <v>39</v>
      </c>
      <c r="G14" s="209"/>
      <c r="H14" s="210">
        <f>D54</f>
        <v>29949.75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145381.25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1872</f>
        <v>1872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175331</v>
      </c>
      <c r="E29" s="9"/>
      <c r="F29" s="226" t="s">
        <v>55</v>
      </c>
      <c r="G29" s="227"/>
      <c r="H29" s="230">
        <f>H15-H16-H17-H18-H19-H20-H22-H23-H24+H26+H27</f>
        <v>143509.25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2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14</v>
      </c>
      <c r="H34" s="254">
        <f>F34*G34</f>
        <v>14000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4</v>
      </c>
      <c r="H35" s="254">
        <f t="shared" ref="H35:H39" si="2">F35*G35</f>
        <v>2000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11</v>
      </c>
      <c r="D36" s="15">
        <f>C36*1.5</f>
        <v>16.5</v>
      </c>
      <c r="E36" s="9"/>
      <c r="F36" s="15">
        <v>200</v>
      </c>
      <c r="G36" s="41">
        <v>1</v>
      </c>
      <c r="H36" s="254">
        <f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f>216+42+1</f>
        <v>259</v>
      </c>
      <c r="D37" s="15">
        <f>C37*111</f>
        <v>28749</v>
      </c>
      <c r="E37" s="9"/>
      <c r="F37" s="15">
        <v>100</v>
      </c>
      <c r="G37" s="43">
        <v>13</v>
      </c>
      <c r="H37" s="254">
        <f t="shared" si="2"/>
        <v>1300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8</v>
      </c>
      <c r="H38" s="254">
        <f t="shared" si="2"/>
        <v>400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6</v>
      </c>
      <c r="H39" s="254">
        <f t="shared" si="2"/>
        <v>120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254">
        <v>16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9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 t="s">
        <v>148</v>
      </c>
      <c r="G44" s="69" t="s">
        <v>183</v>
      </c>
      <c r="H44" s="245">
        <v>121722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13</v>
      </c>
      <c r="D46" s="15">
        <f>C46*1.5</f>
        <v>19.5</v>
      </c>
      <c r="E46" s="9"/>
      <c r="F46" s="41"/>
      <c r="G46" s="120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10</v>
      </c>
      <c r="D49" s="15">
        <f>C49*42</f>
        <v>420</v>
      </c>
      <c r="E49" s="9"/>
      <c r="F49" s="278" t="s">
        <v>86</v>
      </c>
      <c r="G49" s="230">
        <f>H34+H35+H36+H37+H38+H39+H40+H41+G42+H44+H45+H46</f>
        <v>139758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11</v>
      </c>
      <c r="D50" s="15">
        <f>C50*1.5</f>
        <v>16.5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-3751.25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29949.75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AC04-7B10-4F5C-8128-BD1D56806E79}">
  <dimension ref="A1:S59"/>
  <sheetViews>
    <sheetView topLeftCell="A19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21" t="s">
        <v>2</v>
      </c>
      <c r="Q1" s="12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45852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200</v>
      </c>
      <c r="D6" s="16">
        <f t="shared" ref="D6:D28" si="1">C6*L6</f>
        <v>147400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14</v>
      </c>
      <c r="D7" s="16">
        <f t="shared" si="1"/>
        <v>10150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43</v>
      </c>
      <c r="D9" s="16">
        <f t="shared" si="1"/>
        <v>30401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9</v>
      </c>
      <c r="D13" s="52">
        <f t="shared" si="1"/>
        <v>2763</v>
      </c>
      <c r="E13" s="9"/>
      <c r="F13" s="203" t="s">
        <v>36</v>
      </c>
      <c r="G13" s="204"/>
      <c r="H13" s="205">
        <f>D29</f>
        <v>197828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12</v>
      </c>
      <c r="D14" s="34">
        <f t="shared" si="1"/>
        <v>132</v>
      </c>
      <c r="E14" s="9"/>
      <c r="F14" s="208" t="s">
        <v>39</v>
      </c>
      <c r="G14" s="209"/>
      <c r="H14" s="210">
        <f>D54</f>
        <v>29115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168713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624+636</f>
        <v>1260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16">
        <v>80</v>
      </c>
      <c r="I19" s="316"/>
      <c r="J19" s="31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f>1+1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6</v>
      </c>
      <c r="D28" s="52">
        <f t="shared" si="1"/>
        <v>4710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197828</v>
      </c>
      <c r="E29" s="9"/>
      <c r="F29" s="226" t="s">
        <v>55</v>
      </c>
      <c r="G29" s="227"/>
      <c r="H29" s="230">
        <f>H15-H16-H17-H18-H19-H20-H22-H23-H24+H26+H27</f>
        <v>167373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2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108</v>
      </c>
      <c r="H34" s="254">
        <f>F34*G34</f>
        <v>108000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91</v>
      </c>
      <c r="H35" s="254">
        <f>F35*G35</f>
        <v>45500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4</v>
      </c>
      <c r="H36" s="254">
        <f t="shared" ref="H36:H39" si="2">F36*G36</f>
        <v>800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245</v>
      </c>
      <c r="D37" s="15">
        <f>C37*111</f>
        <v>27195</v>
      </c>
      <c r="E37" s="9"/>
      <c r="F37" s="15">
        <v>100</v>
      </c>
      <c r="G37" s="43">
        <v>27</v>
      </c>
      <c r="H37" s="254">
        <f t="shared" si="2"/>
        <v>2700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19</v>
      </c>
      <c r="H38" s="254">
        <f t="shared" si="2"/>
        <v>950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9</v>
      </c>
      <c r="D40" s="15">
        <f>C40*111</f>
        <v>999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12</v>
      </c>
      <c r="D42" s="15">
        <f>C42*2.25</f>
        <v>27</v>
      </c>
      <c r="E42" s="9"/>
      <c r="F42" s="43" t="s">
        <v>79</v>
      </c>
      <c r="G42" s="254">
        <v>107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19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4</v>
      </c>
      <c r="D49" s="15">
        <f>C49*42</f>
        <v>168</v>
      </c>
      <c r="E49" s="9"/>
      <c r="F49" s="278" t="s">
        <v>86</v>
      </c>
      <c r="G49" s="230">
        <f>H34+H35+H36+H37+H38+H39+H40+H41+G42+H44+H45+H46</f>
        <v>158057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8</v>
      </c>
      <c r="D50" s="15">
        <f>C50*1.5</f>
        <v>12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-9316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29115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4252-1B19-4071-8335-981005A851E6}">
  <dimension ref="A1"/>
  <sheetViews>
    <sheetView topLeftCell="A13"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824B-DEAB-40A1-ADFB-E8FE23C95776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23" t="s">
        <v>2</v>
      </c>
      <c r="Q1" s="12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45853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168</v>
      </c>
      <c r="D6" s="16">
        <f t="shared" ref="D6:D28" si="1">C6*L6</f>
        <v>123816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29</v>
      </c>
      <c r="D9" s="16">
        <f t="shared" si="1"/>
        <v>20503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6</v>
      </c>
      <c r="D13" s="52">
        <f t="shared" si="1"/>
        <v>1842</v>
      </c>
      <c r="E13" s="9"/>
      <c r="F13" s="203" t="s">
        <v>36</v>
      </c>
      <c r="G13" s="204"/>
      <c r="H13" s="205">
        <f>D29</f>
        <v>148857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14</v>
      </c>
      <c r="D14" s="34">
        <f t="shared" si="1"/>
        <v>154</v>
      </c>
      <c r="E14" s="9"/>
      <c r="F14" s="208" t="s">
        <v>39</v>
      </c>
      <c r="G14" s="209"/>
      <c r="H14" s="210">
        <f>D54</f>
        <v>25845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123012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26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148857</v>
      </c>
      <c r="E29" s="9"/>
      <c r="F29" s="226" t="s">
        <v>55</v>
      </c>
      <c r="G29" s="227"/>
      <c r="H29" s="230">
        <f>H15-H16-H17-H18-H19-H20-H22-H23-H24+H26+H27+H28</f>
        <v>123012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105</v>
      </c>
      <c r="H34" s="254">
        <f t="shared" ref="H34:H39" si="2">F34*G34</f>
        <v>105000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24</v>
      </c>
      <c r="H35" s="254">
        <f t="shared" si="2"/>
        <v>12000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23</v>
      </c>
      <c r="D36" s="15">
        <f>C36*1.5</f>
        <v>34.5</v>
      </c>
      <c r="E36" s="9"/>
      <c r="F36" s="15">
        <v>200</v>
      </c>
      <c r="G36" s="41"/>
      <c r="H36" s="254">
        <f t="shared" si="2"/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225</v>
      </c>
      <c r="D37" s="15">
        <f>C37*111</f>
        <v>24975</v>
      </c>
      <c r="E37" s="9"/>
      <c r="F37" s="15">
        <v>100</v>
      </c>
      <c r="G37" s="43">
        <v>53</v>
      </c>
      <c r="H37" s="254">
        <f t="shared" si="2"/>
        <v>5300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30</v>
      </c>
      <c r="H38" s="254">
        <f t="shared" si="2"/>
        <v>1500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3</v>
      </c>
      <c r="H39" s="254">
        <f t="shared" si="2"/>
        <v>60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51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26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27</v>
      </c>
      <c r="D46" s="15">
        <f>C46*1.5</f>
        <v>40.5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3</v>
      </c>
      <c r="D49" s="15">
        <f>C49*42</f>
        <v>126</v>
      </c>
      <c r="E49" s="9"/>
      <c r="F49" s="278" t="s">
        <v>86</v>
      </c>
      <c r="G49" s="230">
        <f>H34+H35+H36+H37+H38+H39+H40+H41+G42+H44+H45+H46</f>
        <v>123911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8</v>
      </c>
      <c r="D50" s="15">
        <f>C50*1.5</f>
        <v>12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141</v>
      </c>
      <c r="G51" s="282">
        <f>G49-H29</f>
        <v>899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25845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253D-7046-4471-ACA7-DDD9CEBC684B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23" t="s">
        <v>2</v>
      </c>
      <c r="Q1" s="12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45853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50</v>
      </c>
      <c r="D6" s="16">
        <f t="shared" ref="D6:D28" si="1">C6*L6</f>
        <v>36850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1</v>
      </c>
      <c r="D7" s="16">
        <f t="shared" si="1"/>
        <v>725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1</v>
      </c>
      <c r="D8" s="16">
        <f t="shared" si="1"/>
        <v>1033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5</v>
      </c>
      <c r="D9" s="16">
        <f t="shared" si="1"/>
        <v>3535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1</v>
      </c>
      <c r="D11" s="16">
        <f t="shared" si="1"/>
        <v>1125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</v>
      </c>
      <c r="D13" s="52">
        <f t="shared" si="1"/>
        <v>307</v>
      </c>
      <c r="E13" s="9"/>
      <c r="F13" s="203" t="s">
        <v>36</v>
      </c>
      <c r="G13" s="204"/>
      <c r="H13" s="205">
        <f>D29</f>
        <v>44593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6</v>
      </c>
      <c r="D14" s="34">
        <f t="shared" si="1"/>
        <v>66</v>
      </c>
      <c r="E14" s="9"/>
      <c r="F14" s="208" t="s">
        <v>39</v>
      </c>
      <c r="G14" s="209"/>
      <c r="H14" s="210">
        <f>D54</f>
        <v>7601.25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36991.75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44593</v>
      </c>
      <c r="E29" s="9"/>
      <c r="F29" s="226" t="s">
        <v>55</v>
      </c>
      <c r="G29" s="227"/>
      <c r="H29" s="230">
        <f>H15-H16-H17-H18-H19-H20-H22-H23-H24+H26+H27</f>
        <v>36991.75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22</v>
      </c>
      <c r="H34" s="254">
        <f>F34*G34</f>
        <v>22000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35</v>
      </c>
      <c r="H35" s="254">
        <f t="shared" ref="H35:H39" si="2">F35*G35</f>
        <v>17500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1</v>
      </c>
      <c r="D36" s="15">
        <f>C36*1.5</f>
        <v>1.5</v>
      </c>
      <c r="E36" s="9"/>
      <c r="F36" s="15">
        <v>200</v>
      </c>
      <c r="G36" s="41"/>
      <c r="H36" s="254">
        <f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58</v>
      </c>
      <c r="D37" s="15">
        <f>C37*111</f>
        <v>6438</v>
      </c>
      <c r="E37" s="9"/>
      <c r="F37" s="15">
        <v>100</v>
      </c>
      <c r="G37" s="43"/>
      <c r="H37" s="254">
        <f t="shared" si="2"/>
        <v>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/>
      <c r="H38" s="254">
        <f t="shared" si="2"/>
        <v>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</v>
      </c>
      <c r="D42" s="15">
        <f>C42*2.25</f>
        <v>2.25</v>
      </c>
      <c r="E42" s="9"/>
      <c r="F42" s="43" t="s">
        <v>79</v>
      </c>
      <c r="G42" s="254">
        <v>85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2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3</v>
      </c>
      <c r="D45" s="15">
        <f>C45*84</f>
        <v>252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10</v>
      </c>
      <c r="D46" s="15">
        <f>C46*1.5</f>
        <v>15</v>
      </c>
      <c r="E46" s="9"/>
      <c r="F46" s="41"/>
      <c r="G46" s="125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39585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21</v>
      </c>
      <c r="D50" s="15">
        <f>C50*1.5</f>
        <v>31.5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2593.25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7601.25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8FA5-B911-4FA5-9490-248997651F70}">
  <dimension ref="A1:S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23" t="s">
        <v>2</v>
      </c>
      <c r="Q1" s="12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45853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175</v>
      </c>
      <c r="D6" s="16">
        <f t="shared" ref="D6:D28" si="1">C6*L6</f>
        <v>128975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21</v>
      </c>
      <c r="D9" s="16">
        <f t="shared" si="1"/>
        <v>14847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9</v>
      </c>
      <c r="D13" s="52">
        <f t="shared" si="1"/>
        <v>2763</v>
      </c>
      <c r="E13" s="9"/>
      <c r="F13" s="203" t="s">
        <v>36</v>
      </c>
      <c r="G13" s="204"/>
      <c r="H13" s="205">
        <f>D29</f>
        <v>153690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3</v>
      </c>
      <c r="D14" s="34">
        <f t="shared" si="1"/>
        <v>33</v>
      </c>
      <c r="E14" s="9"/>
      <c r="F14" s="208" t="s">
        <v>39</v>
      </c>
      <c r="G14" s="209"/>
      <c r="H14" s="210">
        <f>D54</f>
        <v>23446.5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130243.5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312+624+342</f>
        <v>1278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153690</v>
      </c>
      <c r="E29" s="9"/>
      <c r="F29" s="226" t="s">
        <v>55</v>
      </c>
      <c r="G29" s="227"/>
      <c r="H29" s="230">
        <f>H15-H16-H17-H18-H19-H20-H22-H23-H24+H26+H27</f>
        <v>128965.5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59</v>
      </c>
      <c r="H34" s="254">
        <f>F34*G34</f>
        <v>59000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</v>
      </c>
      <c r="H35" s="254">
        <f>F35*G35</f>
        <v>5500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 t="shared" ref="H36:H39" si="2"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201</v>
      </c>
      <c r="D37" s="15">
        <f>C37*111</f>
        <v>22311</v>
      </c>
      <c r="E37" s="9"/>
      <c r="F37" s="15">
        <v>100</v>
      </c>
      <c r="G37" s="43"/>
      <c r="H37" s="254">
        <f t="shared" si="2"/>
        <v>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/>
      <c r="H38" s="254">
        <f t="shared" si="2"/>
        <v>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1015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2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 t="s">
        <v>157</v>
      </c>
      <c r="G44" s="84" t="s">
        <v>185</v>
      </c>
      <c r="H44" s="245">
        <v>62892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4</v>
      </c>
      <c r="D49" s="15">
        <f>C49*42</f>
        <v>168</v>
      </c>
      <c r="E49" s="9"/>
      <c r="F49" s="278" t="s">
        <v>86</v>
      </c>
      <c r="G49" s="230">
        <f>H34+H35+H36+H37+H38+H39+H40+H41+G42+H44+H45+H46</f>
        <v>128407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3</v>
      </c>
      <c r="D50" s="15">
        <f>C50*1.5</f>
        <v>4.5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-558.5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23446.5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DA1-560B-43F9-B59D-300BB57AC47E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4BD2-CC1C-4D38-A4C1-FFFA8576860B}">
  <dimension ref="A1:R59"/>
  <sheetViews>
    <sheetView topLeftCell="A16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45854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/>
      <c r="D6" s="16">
        <f t="shared" ref="D6:D28" si="1">C6*L6</f>
        <v>0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33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H15-H16-H17-H18-H19-H20-H22-H23-H24+H26+H27+H28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1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254">
        <f t="shared" ref="H34:H39" si="2">F34*G34</f>
        <v>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>
        <f t="shared" si="2"/>
        <v>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 t="shared" si="2"/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>
        <f t="shared" si="2"/>
        <v>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>
        <f t="shared" si="2"/>
        <v>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33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141</v>
      </c>
      <c r="G51" s="282">
        <f>G49-H29</f>
        <v>0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DAC-5083-49BE-AC05-F6EF6B9B6759}">
  <dimension ref="A1:R59"/>
  <sheetViews>
    <sheetView topLeftCell="A10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45854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/>
      <c r="D6" s="16">
        <f t="shared" ref="D6:D28" si="1">C6*L6</f>
        <v>0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1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>
        <f>F34*G34</f>
        <v>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>
        <f t="shared" ref="H35:H39" si="2">F35*G35</f>
        <v>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>
        <f t="shared" si="2"/>
        <v>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>
        <f t="shared" si="2"/>
        <v>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33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132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0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4883-AEE0-4F4D-8896-26576DE2BB90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45854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/>
      <c r="D6" s="16">
        <f t="shared" ref="D6:D28" si="1">C6*L6</f>
        <v>0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1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>
        <f>F34*G34</f>
        <v>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>
        <f>F35*G35</f>
        <v>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 t="shared" ref="H36:H39" si="2"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>
        <f t="shared" si="2"/>
        <v>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>
        <f t="shared" si="2"/>
        <v>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33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0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4C03-49F3-44E3-A593-E0B3CBD4BADF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7560-2B76-4372-9934-37134CBA2DFA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45855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75</v>
      </c>
      <c r="D6" s="16">
        <f t="shared" ref="D6:D28" si="1">C6*L6</f>
        <v>55275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2</v>
      </c>
      <c r="D7" s="16">
        <f t="shared" si="1"/>
        <v>1450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18</v>
      </c>
      <c r="D9" s="16">
        <f t="shared" si="1"/>
        <v>12726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3</v>
      </c>
      <c r="D13" s="52">
        <f t="shared" si="1"/>
        <v>921</v>
      </c>
      <c r="E13" s="9"/>
      <c r="F13" s="203" t="s">
        <v>36</v>
      </c>
      <c r="G13" s="204"/>
      <c r="H13" s="205">
        <f>D29</f>
        <v>73602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8</v>
      </c>
      <c r="D14" s="34">
        <f t="shared" si="1"/>
        <v>88</v>
      </c>
      <c r="E14" s="9"/>
      <c r="F14" s="208" t="s">
        <v>39</v>
      </c>
      <c r="G14" s="209"/>
      <c r="H14" s="210">
        <f>D54</f>
        <v>10873.5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>
        <v>1</v>
      </c>
      <c r="D15" s="34">
        <f t="shared" si="1"/>
        <v>620</v>
      </c>
      <c r="E15" s="9"/>
      <c r="F15" s="213" t="s">
        <v>40</v>
      </c>
      <c r="G15" s="204"/>
      <c r="H15" s="214">
        <f>H13-H14</f>
        <v>62728.5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33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73602</v>
      </c>
      <c r="E29" s="9"/>
      <c r="F29" s="226" t="s">
        <v>55</v>
      </c>
      <c r="G29" s="227"/>
      <c r="H29" s="230">
        <f>H15-H16-H17-H18-H19-H20-H22-H23-H24+H26+H27+H28</f>
        <v>62728.5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1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56</v>
      </c>
      <c r="H34" s="254">
        <f t="shared" ref="H34:H39" si="2">F34*G34</f>
        <v>56000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8</v>
      </c>
      <c r="H35" s="254">
        <f t="shared" si="2"/>
        <v>4000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 t="shared" si="2"/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84</v>
      </c>
      <c r="D37" s="15">
        <f>C37*111</f>
        <v>9324</v>
      </c>
      <c r="E37" s="9"/>
      <c r="F37" s="15">
        <v>100</v>
      </c>
      <c r="G37" s="43">
        <v>17</v>
      </c>
      <c r="H37" s="254">
        <f t="shared" si="2"/>
        <v>1700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10</v>
      </c>
      <c r="D38" s="15">
        <f>C38*84</f>
        <v>840</v>
      </c>
      <c r="E38" s="9"/>
      <c r="F38" s="33">
        <v>50</v>
      </c>
      <c r="G38" s="43">
        <v>3</v>
      </c>
      <c r="H38" s="254">
        <f t="shared" si="2"/>
        <v>150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42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33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3</v>
      </c>
      <c r="D45" s="15">
        <f>C45*84</f>
        <v>252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</v>
      </c>
      <c r="D46" s="15">
        <f>C46*1.5</f>
        <v>1.5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62092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9</v>
      </c>
      <c r="D50" s="15">
        <f>C50*1.5</f>
        <v>13.5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150</v>
      </c>
      <c r="G51" s="304">
        <f>G49-H29</f>
        <v>-636.5</v>
      </c>
      <c r="H51" s="305"/>
      <c r="I51" s="305"/>
      <c r="J51" s="306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7"/>
      <c r="H52" s="308"/>
      <c r="I52" s="308"/>
      <c r="J52" s="309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10873.5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134A-66DB-431B-9A1A-5EC42AD90B2D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45855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178</v>
      </c>
      <c r="D6" s="16">
        <f t="shared" ref="D6:D28" si="1">C6*L6</f>
        <v>131186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20</v>
      </c>
      <c r="D9" s="16">
        <f t="shared" si="1"/>
        <v>14140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1</v>
      </c>
      <c r="D11" s="16">
        <f t="shared" si="1"/>
        <v>1125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5</v>
      </c>
      <c r="D13" s="52">
        <f t="shared" si="1"/>
        <v>1535</v>
      </c>
      <c r="E13" s="9"/>
      <c r="F13" s="203" t="s">
        <v>36</v>
      </c>
      <c r="G13" s="204"/>
      <c r="H13" s="205">
        <f>D29</f>
        <v>157747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4</v>
      </c>
      <c r="D14" s="34">
        <f t="shared" si="1"/>
        <v>44</v>
      </c>
      <c r="E14" s="9"/>
      <c r="F14" s="208" t="s">
        <v>39</v>
      </c>
      <c r="G14" s="209"/>
      <c r="H14" s="210">
        <f>D54</f>
        <v>32460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125287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v>1818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>
        <v>1</v>
      </c>
      <c r="D19" s="52">
        <f t="shared" si="1"/>
        <v>1102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>
        <f>1+1</f>
        <v>2</v>
      </c>
      <c r="D23" s="52">
        <f t="shared" si="1"/>
        <v>2350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4</v>
      </c>
      <c r="D28" s="52">
        <f t="shared" si="1"/>
        <v>3140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157747</v>
      </c>
      <c r="E29" s="9"/>
      <c r="F29" s="226" t="s">
        <v>55</v>
      </c>
      <c r="G29" s="227"/>
      <c r="H29" s="230">
        <f>H15-H16-H17-H18-H19-H20-H22-H23-H24+H26+H27</f>
        <v>123469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1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</v>
      </c>
      <c r="H34" s="254">
        <f>F34*G34</f>
        <v>2000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</v>
      </c>
      <c r="H35" s="254">
        <f t="shared" ref="H35:H39" si="2">F35*G35</f>
        <v>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4</v>
      </c>
      <c r="D36" s="15">
        <f>C36*1.5</f>
        <v>6</v>
      </c>
      <c r="E36" s="9"/>
      <c r="F36" s="15">
        <v>200</v>
      </c>
      <c r="G36" s="41">
        <v>1</v>
      </c>
      <c r="H36" s="254">
        <f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278</v>
      </c>
      <c r="D37" s="15">
        <f>C37*111</f>
        <v>30858</v>
      </c>
      <c r="E37" s="9"/>
      <c r="F37" s="15">
        <v>100</v>
      </c>
      <c r="G37" s="43">
        <v>5</v>
      </c>
      <c r="H37" s="254">
        <f t="shared" si="2"/>
        <v>500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1</v>
      </c>
      <c r="H38" s="254">
        <f t="shared" si="2"/>
        <v>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4</v>
      </c>
      <c r="D40" s="15">
        <f>C40*111</f>
        <v>444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254">
        <v>10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33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 t="s">
        <v>148</v>
      </c>
      <c r="G44" s="69" t="s">
        <v>186</v>
      </c>
      <c r="H44" s="245">
        <v>115628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6</v>
      </c>
      <c r="D46" s="15">
        <f>C46*1.5</f>
        <v>9</v>
      </c>
      <c r="E46" s="9"/>
      <c r="F46" s="41"/>
      <c r="G46" s="132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</v>
      </c>
      <c r="D48" s="15">
        <f>C48*78</f>
        <v>78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9</v>
      </c>
      <c r="D49" s="15">
        <f>C49*42</f>
        <v>378</v>
      </c>
      <c r="E49" s="9"/>
      <c r="F49" s="278" t="s">
        <v>86</v>
      </c>
      <c r="G49" s="230">
        <f>H34+H35+H36+H37+H38+H39+H40+H41+G42+H44+H45+H46</f>
        <v>118908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24</v>
      </c>
      <c r="D50" s="15">
        <f>C50*1.5</f>
        <v>36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-4561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32460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C2F4-44B3-4B52-927F-E8E4AFF8593B}">
  <dimension ref="A1:S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45855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148</v>
      </c>
      <c r="D6" s="16">
        <f t="shared" ref="D6:D28" si="1">C6*L6</f>
        <v>109076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15</v>
      </c>
      <c r="D7" s="16">
        <f t="shared" si="1"/>
        <v>10875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32</v>
      </c>
      <c r="D9" s="16">
        <f t="shared" si="1"/>
        <v>22624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8</v>
      </c>
      <c r="D13" s="52">
        <f t="shared" si="1"/>
        <v>2456</v>
      </c>
      <c r="E13" s="9"/>
      <c r="F13" s="203" t="s">
        <v>36</v>
      </c>
      <c r="G13" s="204"/>
      <c r="H13" s="205">
        <f>D29</f>
        <v>149307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12</v>
      </c>
      <c r="D14" s="34">
        <f t="shared" si="1"/>
        <v>132</v>
      </c>
      <c r="E14" s="9"/>
      <c r="F14" s="208" t="s">
        <v>39</v>
      </c>
      <c r="G14" s="209"/>
      <c r="H14" s="210">
        <f>D54</f>
        <v>22645.5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126661.5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312+192</f>
        <v>504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149307</v>
      </c>
      <c r="E29" s="9"/>
      <c r="F29" s="226" t="s">
        <v>55</v>
      </c>
      <c r="G29" s="227"/>
      <c r="H29" s="230">
        <f>H15-H16-H17-H18-H19-H20-H22-H23-H24+H26+H27</f>
        <v>126157.5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1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73</v>
      </c>
      <c r="H34" s="254">
        <f>F34*G34</f>
        <v>73000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31</v>
      </c>
      <c r="H35" s="254">
        <f>F35*G35</f>
        <v>15500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4</v>
      </c>
      <c r="H36" s="254">
        <f t="shared" ref="H36:H39" si="2">F36*G36</f>
        <v>800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177</v>
      </c>
      <c r="D37" s="15">
        <f>C37*111</f>
        <v>19647</v>
      </c>
      <c r="E37" s="9"/>
      <c r="F37" s="15">
        <v>100</v>
      </c>
      <c r="G37" s="43">
        <v>283</v>
      </c>
      <c r="H37" s="254">
        <f t="shared" si="2"/>
        <v>28300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6</v>
      </c>
      <c r="D38" s="15">
        <f>C38*84</f>
        <v>504</v>
      </c>
      <c r="E38" s="9"/>
      <c r="F38" s="33">
        <v>50</v>
      </c>
      <c r="G38" s="43">
        <v>127</v>
      </c>
      <c r="H38" s="254">
        <f t="shared" si="2"/>
        <v>6350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16</v>
      </c>
      <c r="D40" s="15">
        <f>C40*111</f>
        <v>1776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2045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33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5</v>
      </c>
      <c r="D46" s="15">
        <f>C46*1.5</f>
        <v>7.5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4</v>
      </c>
      <c r="D49" s="15">
        <f>C49*42</f>
        <v>168</v>
      </c>
      <c r="E49" s="9"/>
      <c r="F49" s="278" t="s">
        <v>86</v>
      </c>
      <c r="G49" s="230">
        <f>H34+H35+H36+H37+H38+H39+H40+H41+G42+H44+H45+H46</f>
        <v>125995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9</v>
      </c>
      <c r="D50" s="15">
        <f>C50*1.5</f>
        <v>13.5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-162.5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22645.5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F97A-6250-4D8C-9B64-7218791F4CE1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9A39-416D-4025-B41D-816B562221BE}">
  <dimension ref="A1:R62"/>
  <sheetViews>
    <sheetView topLeftCell="A22" zoomScaleNormal="100" zoomScaleSheetLayoutView="85" workbookViewId="0">
      <selection activeCell="G54" sqref="G54:J5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45856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5" si="0">P5+Q5</f>
        <v>620</v>
      </c>
    </row>
    <row r="6" spans="1:18" ht="14.45" customHeight="1" x14ac:dyDescent="0.25">
      <c r="A6" s="179"/>
      <c r="B6" s="19" t="s">
        <v>15</v>
      </c>
      <c r="C6" s="53">
        <v>179</v>
      </c>
      <c r="D6" s="16">
        <f t="shared" ref="D6:D31" si="1">C6*L6</f>
        <v>131923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R45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9</v>
      </c>
      <c r="D7" s="16">
        <f t="shared" si="1"/>
        <v>6525</v>
      </c>
      <c r="E7" s="9"/>
      <c r="F7" s="182"/>
      <c r="G7" s="186"/>
      <c r="H7" s="187"/>
      <c r="I7" s="187"/>
      <c r="J7" s="188"/>
      <c r="K7" s="10"/>
      <c r="L7" s="6">
        <f>R44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R43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10</v>
      </c>
      <c r="D9" s="16">
        <f t="shared" si="1"/>
        <v>7070</v>
      </c>
      <c r="E9" s="9"/>
      <c r="F9" s="182"/>
      <c r="G9" s="194"/>
      <c r="H9" s="195"/>
      <c r="I9" s="195"/>
      <c r="J9" s="196"/>
      <c r="K9" s="10"/>
      <c r="L9" s="6">
        <f>R41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R39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R35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R37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6</v>
      </c>
      <c r="D13" s="52">
        <f t="shared" si="1"/>
        <v>1842</v>
      </c>
      <c r="E13" s="9"/>
      <c r="F13" s="203" t="s">
        <v>36</v>
      </c>
      <c r="G13" s="204"/>
      <c r="H13" s="205">
        <f>D32</f>
        <v>176067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18</v>
      </c>
      <c r="D14" s="34">
        <f t="shared" si="1"/>
        <v>198</v>
      </c>
      <c r="E14" s="9"/>
      <c r="F14" s="208" t="s">
        <v>39</v>
      </c>
      <c r="G14" s="209"/>
      <c r="H14" s="210">
        <f>D57</f>
        <v>28098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>
        <v>1</v>
      </c>
      <c r="D15" s="34">
        <f t="shared" si="1"/>
        <v>620</v>
      </c>
      <c r="E15" s="9"/>
      <c r="F15" s="213" t="s">
        <v>40</v>
      </c>
      <c r="G15" s="204"/>
      <c r="H15" s="214">
        <f>H13-H14</f>
        <v>147969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R31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R42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f>3+1</f>
        <v>4</v>
      </c>
      <c r="D21" s="52">
        <f t="shared" si="1"/>
        <v>2600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 t="s">
        <v>190</v>
      </c>
      <c r="G22" s="146">
        <v>4238</v>
      </c>
      <c r="H22" s="239">
        <v>785</v>
      </c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 t="s">
        <v>191</v>
      </c>
      <c r="G23" s="87">
        <v>4241</v>
      </c>
      <c r="H23" s="240">
        <v>785</v>
      </c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145" t="s">
        <v>192</v>
      </c>
      <c r="G24" s="87">
        <v>4247</v>
      </c>
      <c r="H24" s="240">
        <v>674</v>
      </c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85" t="s">
        <v>193</v>
      </c>
      <c r="G25" s="87">
        <v>4304</v>
      </c>
      <c r="H25" s="240">
        <v>1570</v>
      </c>
      <c r="I25" s="241"/>
      <c r="J25" s="241"/>
      <c r="L25" s="51">
        <v>1020</v>
      </c>
      <c r="N25" s="1"/>
      <c r="P25" s="4"/>
      <c r="Q25" s="4"/>
      <c r="R25" s="5"/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5" t="s">
        <v>194</v>
      </c>
      <c r="G26" s="87">
        <v>4306</v>
      </c>
      <c r="H26" s="240">
        <v>674</v>
      </c>
      <c r="I26" s="241"/>
      <c r="J26" s="241"/>
      <c r="L26" s="51">
        <v>1142</v>
      </c>
      <c r="N26" s="1"/>
      <c r="P26" s="4"/>
      <c r="Q26" s="4"/>
      <c r="R26" s="5"/>
    </row>
    <row r="27" spans="1:18" ht="15.75" x14ac:dyDescent="0.25">
      <c r="A27" s="179"/>
      <c r="B27" s="17" t="s">
        <v>119</v>
      </c>
      <c r="C27" s="53"/>
      <c r="D27" s="52">
        <f t="shared" si="1"/>
        <v>0</v>
      </c>
      <c r="E27" s="9"/>
      <c r="F27" s="145" t="s">
        <v>195</v>
      </c>
      <c r="G27" s="87">
        <v>4309</v>
      </c>
      <c r="H27" s="240">
        <v>785</v>
      </c>
      <c r="I27" s="241"/>
      <c r="J27" s="241"/>
      <c r="L27" s="51">
        <f>832/24+1.5</f>
        <v>36.166666666666664</v>
      </c>
      <c r="N27" s="1"/>
      <c r="P27" s="4"/>
      <c r="Q27" s="4"/>
      <c r="R27" s="5"/>
    </row>
    <row r="28" spans="1:18" ht="15.75" x14ac:dyDescent="0.25">
      <c r="A28" s="179"/>
      <c r="B28" s="50" t="s">
        <v>97</v>
      </c>
      <c r="C28" s="53">
        <v>29</v>
      </c>
      <c r="D28" s="52">
        <f t="shared" si="1"/>
        <v>22765</v>
      </c>
      <c r="E28" s="9"/>
      <c r="F28" s="66" t="s">
        <v>100</v>
      </c>
      <c r="G28" s="61" t="s">
        <v>98</v>
      </c>
      <c r="H28" s="242" t="s">
        <v>13</v>
      </c>
      <c r="I28" s="243"/>
      <c r="J28" s="244"/>
      <c r="L28" s="51">
        <v>785</v>
      </c>
      <c r="O28" t="s">
        <v>51</v>
      </c>
      <c r="P28" s="4">
        <v>1582</v>
      </c>
      <c r="Q28" s="4"/>
      <c r="R28" s="5">
        <f t="shared" si="0"/>
        <v>1582</v>
      </c>
    </row>
    <row r="29" spans="1:18" ht="15.75" x14ac:dyDescent="0.25">
      <c r="A29" s="179"/>
      <c r="B29" s="17"/>
      <c r="C29" s="53"/>
      <c r="D29" s="52">
        <f t="shared" si="1"/>
        <v>0</v>
      </c>
      <c r="E29" s="9"/>
      <c r="F29" s="83"/>
      <c r="G29" s="73"/>
      <c r="H29" s="245"/>
      <c r="I29" s="245"/>
      <c r="J29" s="245"/>
      <c r="L29" s="7"/>
      <c r="O29" t="s">
        <v>52</v>
      </c>
      <c r="P29" s="4">
        <v>1447</v>
      </c>
      <c r="Q29" s="4">
        <v>120</v>
      </c>
      <c r="R29" s="5">
        <f t="shared" si="0"/>
        <v>1567</v>
      </c>
    </row>
    <row r="30" spans="1:18" ht="14.45" customHeight="1" x14ac:dyDescent="0.25">
      <c r="A30" s="179"/>
      <c r="B30" s="17"/>
      <c r="C30" s="53"/>
      <c r="D30" s="48">
        <f t="shared" si="1"/>
        <v>0</v>
      </c>
      <c r="E30" s="9"/>
      <c r="F30" s="79"/>
      <c r="G30" s="133"/>
      <c r="H30" s="246"/>
      <c r="I30" s="247"/>
      <c r="J30" s="247"/>
      <c r="L30" s="7"/>
      <c r="O30" t="s">
        <v>53</v>
      </c>
      <c r="P30" s="4">
        <v>1582</v>
      </c>
      <c r="Q30" s="4"/>
      <c r="R30" s="5">
        <f t="shared" si="0"/>
        <v>1582</v>
      </c>
    </row>
    <row r="31" spans="1:18" ht="15.75" x14ac:dyDescent="0.25">
      <c r="A31" s="180"/>
      <c r="B31" s="50"/>
      <c r="C31" s="53"/>
      <c r="D31" s="52">
        <f t="shared" si="1"/>
        <v>0</v>
      </c>
      <c r="E31" s="9"/>
      <c r="F31" s="60"/>
      <c r="G31" s="68"/>
      <c r="H31" s="248"/>
      <c r="I31" s="249"/>
      <c r="J31" s="250"/>
      <c r="L31" s="7"/>
      <c r="O31" t="s">
        <v>54</v>
      </c>
      <c r="P31" s="4">
        <v>1447</v>
      </c>
      <c r="Q31" s="4">
        <v>120</v>
      </c>
      <c r="R31" s="5">
        <f t="shared" si="0"/>
        <v>1567</v>
      </c>
    </row>
    <row r="32" spans="1:18" x14ac:dyDescent="0.25">
      <c r="A32" s="218" t="s">
        <v>36</v>
      </c>
      <c r="B32" s="219"/>
      <c r="C32" s="220"/>
      <c r="D32" s="224">
        <f>SUM(D6:D31)</f>
        <v>176067</v>
      </c>
      <c r="E32" s="9"/>
      <c r="F32" s="226" t="s">
        <v>55</v>
      </c>
      <c r="G32" s="227"/>
      <c r="H32" s="230">
        <f>H15-H16-H17-H18-H19-H20-H22-H23-H24-H25-H26-H27+H29+H30+H31</f>
        <v>142696</v>
      </c>
      <c r="I32" s="231"/>
      <c r="J32" s="232"/>
      <c r="O32" t="s">
        <v>56</v>
      </c>
      <c r="P32" s="4">
        <v>1582</v>
      </c>
      <c r="Q32" s="4"/>
      <c r="R32" s="5">
        <f t="shared" si="0"/>
        <v>1582</v>
      </c>
    </row>
    <row r="33" spans="1:18" x14ac:dyDescent="0.25">
      <c r="A33" s="221"/>
      <c r="B33" s="222"/>
      <c r="C33" s="223"/>
      <c r="D33" s="225"/>
      <c r="E33" s="9"/>
      <c r="F33" s="228"/>
      <c r="G33" s="229"/>
      <c r="H33" s="233"/>
      <c r="I33" s="234"/>
      <c r="J33" s="235"/>
      <c r="N33" s="1"/>
      <c r="Q33" s="4"/>
      <c r="R33" s="5">
        <f t="shared" si="0"/>
        <v>0</v>
      </c>
    </row>
    <row r="34" spans="1:18" x14ac:dyDescent="0.25">
      <c r="A34" s="27"/>
      <c r="B34" s="27"/>
      <c r="C34" s="27"/>
      <c r="D34" s="27"/>
      <c r="E34" s="9"/>
      <c r="F34" s="27"/>
      <c r="G34" s="27"/>
      <c r="H34" s="9"/>
      <c r="I34" s="9"/>
      <c r="J34" s="9"/>
      <c r="O34" t="s">
        <v>57</v>
      </c>
      <c r="P34" s="4">
        <v>1052</v>
      </c>
      <c r="Q34" s="4">
        <v>120</v>
      </c>
      <c r="R34" s="5">
        <f t="shared" si="0"/>
        <v>1172</v>
      </c>
    </row>
    <row r="35" spans="1:18" x14ac:dyDescent="0.25">
      <c r="A35" s="165" t="s">
        <v>58</v>
      </c>
      <c r="B35" s="166"/>
      <c r="C35" s="166"/>
      <c r="D35" s="167"/>
      <c r="E35" s="11"/>
      <c r="F35" s="251" t="s">
        <v>59</v>
      </c>
      <c r="G35" s="252"/>
      <c r="H35" s="252"/>
      <c r="I35" s="252"/>
      <c r="J35" s="253"/>
      <c r="O35" t="s">
        <v>60</v>
      </c>
      <c r="P35" s="4">
        <v>1005</v>
      </c>
      <c r="Q35" s="4">
        <v>120</v>
      </c>
      <c r="R35" s="5">
        <f t="shared" si="0"/>
        <v>1125</v>
      </c>
    </row>
    <row r="36" spans="1:18" x14ac:dyDescent="0.25">
      <c r="A36" s="28"/>
      <c r="B36" s="28" t="s">
        <v>11</v>
      </c>
      <c r="C36" s="28" t="s">
        <v>61</v>
      </c>
      <c r="D36" s="28" t="s">
        <v>13</v>
      </c>
      <c r="E36" s="11"/>
      <c r="F36" s="28" t="s">
        <v>62</v>
      </c>
      <c r="G36" s="131" t="s">
        <v>63</v>
      </c>
      <c r="H36" s="251" t="s">
        <v>13</v>
      </c>
      <c r="I36" s="252"/>
      <c r="J36" s="253"/>
      <c r="O36" t="s">
        <v>64</v>
      </c>
      <c r="P36" s="4">
        <v>1175</v>
      </c>
      <c r="Q36" s="4"/>
      <c r="R36" s="5">
        <f t="shared" si="0"/>
        <v>1175</v>
      </c>
    </row>
    <row r="37" spans="1:18" ht="15" customHeight="1" x14ac:dyDescent="0.25">
      <c r="A37" s="178" t="s">
        <v>65</v>
      </c>
      <c r="B37" s="29" t="s">
        <v>66</v>
      </c>
      <c r="C37" s="56">
        <v>1</v>
      </c>
      <c r="D37" s="33">
        <f>C37*120</f>
        <v>120</v>
      </c>
      <c r="E37" s="9"/>
      <c r="F37" s="15">
        <v>1000</v>
      </c>
      <c r="G37" s="44">
        <v>110</v>
      </c>
      <c r="H37" s="254">
        <f t="shared" ref="H37:H42" si="2">F37*G37</f>
        <v>110000</v>
      </c>
      <c r="I37" s="255"/>
      <c r="J37" s="256"/>
      <c r="O37" t="s">
        <v>67</v>
      </c>
      <c r="P37" s="4">
        <v>832</v>
      </c>
      <c r="Q37" s="4">
        <v>120</v>
      </c>
      <c r="R37" s="5">
        <f t="shared" si="0"/>
        <v>952</v>
      </c>
    </row>
    <row r="38" spans="1:18" ht="15.75" x14ac:dyDescent="0.25">
      <c r="A38" s="179"/>
      <c r="B38" s="30" t="s">
        <v>68</v>
      </c>
      <c r="C38" s="57"/>
      <c r="D38" s="33">
        <f>C38*84</f>
        <v>0</v>
      </c>
      <c r="E38" s="9"/>
      <c r="F38" s="64">
        <v>500</v>
      </c>
      <c r="G38" s="45">
        <v>44</v>
      </c>
      <c r="H38" s="254">
        <f t="shared" si="2"/>
        <v>22000</v>
      </c>
      <c r="I38" s="255"/>
      <c r="J38" s="256"/>
      <c r="O38" t="s">
        <v>69</v>
      </c>
      <c r="P38" s="4">
        <v>1102</v>
      </c>
      <c r="Q38" s="4"/>
      <c r="R38" s="5">
        <f t="shared" si="0"/>
        <v>1102</v>
      </c>
    </row>
    <row r="39" spans="1:18" ht="15.75" x14ac:dyDescent="0.25">
      <c r="A39" s="180"/>
      <c r="B39" s="29" t="s">
        <v>70</v>
      </c>
      <c r="C39" s="53">
        <v>2</v>
      </c>
      <c r="D39" s="15">
        <f>C39*1.5</f>
        <v>3</v>
      </c>
      <c r="E39" s="9"/>
      <c r="F39" s="15">
        <v>200</v>
      </c>
      <c r="G39" s="41">
        <v>1</v>
      </c>
      <c r="H39" s="254">
        <f t="shared" si="2"/>
        <v>200</v>
      </c>
      <c r="I39" s="255"/>
      <c r="J39" s="256"/>
      <c r="O39" t="s">
        <v>71</v>
      </c>
      <c r="P39" s="4">
        <v>852</v>
      </c>
      <c r="Q39" s="4">
        <v>120</v>
      </c>
      <c r="R39" s="5">
        <f t="shared" si="0"/>
        <v>972</v>
      </c>
    </row>
    <row r="40" spans="1:18" ht="15.75" x14ac:dyDescent="0.25">
      <c r="A40" s="178" t="s">
        <v>72</v>
      </c>
      <c r="B40" s="31" t="s">
        <v>66</v>
      </c>
      <c r="C40" s="58">
        <v>191</v>
      </c>
      <c r="D40" s="15">
        <f>C40*111</f>
        <v>21201</v>
      </c>
      <c r="E40" s="9"/>
      <c r="F40" s="15">
        <v>100</v>
      </c>
      <c r="G40" s="43">
        <v>62</v>
      </c>
      <c r="H40" s="254">
        <f t="shared" si="2"/>
        <v>6200</v>
      </c>
      <c r="I40" s="255"/>
      <c r="J40" s="256"/>
      <c r="O40" t="s">
        <v>73</v>
      </c>
      <c r="P40" s="4">
        <v>1020</v>
      </c>
      <c r="Q40" s="4">
        <v>120</v>
      </c>
      <c r="R40" s="5">
        <f t="shared" si="0"/>
        <v>1140</v>
      </c>
    </row>
    <row r="41" spans="1:18" ht="15.75" x14ac:dyDescent="0.25">
      <c r="A41" s="179"/>
      <c r="B41" s="32" t="s">
        <v>68</v>
      </c>
      <c r="C41" s="59">
        <v>10</v>
      </c>
      <c r="D41" s="15">
        <f>C41*84</f>
        <v>840</v>
      </c>
      <c r="E41" s="9"/>
      <c r="F41" s="33">
        <v>50</v>
      </c>
      <c r="G41" s="43">
        <v>34</v>
      </c>
      <c r="H41" s="254">
        <f t="shared" si="2"/>
        <v>1700</v>
      </c>
      <c r="I41" s="255"/>
      <c r="J41" s="256"/>
      <c r="O41" t="s">
        <v>74</v>
      </c>
      <c r="P41" s="4">
        <v>596</v>
      </c>
      <c r="Q41" s="4">
        <v>111</v>
      </c>
      <c r="R41" s="5">
        <f t="shared" si="0"/>
        <v>707</v>
      </c>
    </row>
    <row r="42" spans="1:18" ht="15.75" x14ac:dyDescent="0.25">
      <c r="A42" s="180"/>
      <c r="B42" s="32" t="s">
        <v>70</v>
      </c>
      <c r="C42" s="57"/>
      <c r="D42" s="34">
        <f>C42*4.5</f>
        <v>0</v>
      </c>
      <c r="E42" s="9"/>
      <c r="F42" s="15">
        <v>20</v>
      </c>
      <c r="G42" s="41">
        <v>6</v>
      </c>
      <c r="H42" s="254">
        <f t="shared" si="2"/>
        <v>120</v>
      </c>
      <c r="I42" s="255"/>
      <c r="J42" s="256"/>
      <c r="O42" t="s">
        <v>75</v>
      </c>
      <c r="P42" s="4">
        <v>1175</v>
      </c>
      <c r="Q42" s="4"/>
      <c r="R42" s="5">
        <f t="shared" si="0"/>
        <v>1175</v>
      </c>
    </row>
    <row r="43" spans="1:18" ht="15.75" x14ac:dyDescent="0.25">
      <c r="A43" s="178" t="s">
        <v>76</v>
      </c>
      <c r="B43" s="30" t="s">
        <v>66</v>
      </c>
      <c r="C43" s="70">
        <v>14</v>
      </c>
      <c r="D43" s="15">
        <f>C43*111</f>
        <v>1554</v>
      </c>
      <c r="E43" s="9"/>
      <c r="F43" s="15">
        <v>10</v>
      </c>
      <c r="G43" s="46"/>
      <c r="H43" s="254"/>
      <c r="I43" s="255"/>
      <c r="J43" s="256"/>
      <c r="O43" t="s">
        <v>77</v>
      </c>
      <c r="P43" s="4">
        <v>913</v>
      </c>
      <c r="Q43" s="4">
        <v>120</v>
      </c>
      <c r="R43" s="5">
        <f t="shared" si="0"/>
        <v>1033</v>
      </c>
    </row>
    <row r="44" spans="1:18" ht="15.75" x14ac:dyDescent="0.25">
      <c r="A44" s="179"/>
      <c r="B44" s="30" t="s">
        <v>68</v>
      </c>
      <c r="C44" s="53">
        <v>4</v>
      </c>
      <c r="D44" s="15">
        <f>C44*84</f>
        <v>336</v>
      </c>
      <c r="E44" s="9"/>
      <c r="F44" s="15">
        <v>5</v>
      </c>
      <c r="G44" s="46"/>
      <c r="H44" s="254"/>
      <c r="I44" s="255"/>
      <c r="J44" s="256"/>
      <c r="K44" s="24"/>
      <c r="O44" t="s">
        <v>78</v>
      </c>
      <c r="P44" s="4">
        <v>614</v>
      </c>
      <c r="Q44" s="4">
        <v>111</v>
      </c>
      <c r="R44" s="5">
        <f t="shared" si="0"/>
        <v>725</v>
      </c>
    </row>
    <row r="45" spans="1:18" ht="15.75" x14ac:dyDescent="0.25">
      <c r="A45" s="180"/>
      <c r="B45" s="30" t="s">
        <v>70</v>
      </c>
      <c r="C45" s="71">
        <v>26</v>
      </c>
      <c r="D45" s="15">
        <f>C45*2.25</f>
        <v>58.5</v>
      </c>
      <c r="E45" s="9"/>
      <c r="F45" s="43" t="s">
        <v>79</v>
      </c>
      <c r="G45" s="254">
        <v>292</v>
      </c>
      <c r="H45" s="255"/>
      <c r="I45" s="255"/>
      <c r="J45" s="256"/>
      <c r="K45" s="40"/>
      <c r="O45" t="s">
        <v>80</v>
      </c>
      <c r="P45" s="4">
        <v>626</v>
      </c>
      <c r="Q45" s="4">
        <v>111</v>
      </c>
      <c r="R45" s="5">
        <f t="shared" si="0"/>
        <v>737</v>
      </c>
    </row>
    <row r="46" spans="1:18" ht="15.75" x14ac:dyDescent="0.25">
      <c r="A46" s="257" t="s">
        <v>81</v>
      </c>
      <c r="C46" s="71"/>
      <c r="D46" s="15"/>
      <c r="E46" s="9"/>
      <c r="F46" s="65" t="s">
        <v>82</v>
      </c>
      <c r="G46" s="133" t="s">
        <v>83</v>
      </c>
      <c r="H46" s="260" t="s">
        <v>13</v>
      </c>
      <c r="I46" s="261"/>
      <c r="J46" s="262"/>
      <c r="K46" s="24"/>
      <c r="O46" t="s">
        <v>103</v>
      </c>
      <c r="P46" s="4">
        <v>1667</v>
      </c>
      <c r="Q46" s="4"/>
      <c r="R46" s="5"/>
    </row>
    <row r="47" spans="1:18" ht="15.75" x14ac:dyDescent="0.25">
      <c r="A47" s="258"/>
      <c r="B47" s="30" t="s">
        <v>66</v>
      </c>
      <c r="C47" s="53">
        <v>28</v>
      </c>
      <c r="D47" s="15">
        <f>C47*120</f>
        <v>3360</v>
      </c>
      <c r="E47" s="9"/>
      <c r="F47" s="41"/>
      <c r="G47" s="69"/>
      <c r="H47" s="245"/>
      <c r="I47" s="245"/>
      <c r="J47" s="245"/>
      <c r="K47" s="24"/>
      <c r="O47" t="s">
        <v>106</v>
      </c>
      <c r="P47" s="4">
        <f>785-120</f>
        <v>665</v>
      </c>
      <c r="Q47" s="4">
        <v>120</v>
      </c>
      <c r="R47" s="5">
        <f>Q47+P47</f>
        <v>785</v>
      </c>
    </row>
    <row r="48" spans="1:18" ht="15.75" x14ac:dyDescent="0.25">
      <c r="A48" s="258"/>
      <c r="B48" s="30" t="s">
        <v>68</v>
      </c>
      <c r="C48" s="90">
        <v>1</v>
      </c>
      <c r="D48" s="15">
        <f>C48*84</f>
        <v>84</v>
      </c>
      <c r="E48" s="9"/>
      <c r="F48" s="41"/>
      <c r="G48" s="69"/>
      <c r="H48" s="245"/>
      <c r="I48" s="245"/>
      <c r="J48" s="245"/>
      <c r="K48" s="24"/>
      <c r="P48" s="4"/>
      <c r="Q48" s="4"/>
      <c r="R48" s="5"/>
    </row>
    <row r="49" spans="1:18" ht="15.75" x14ac:dyDescent="0.25">
      <c r="A49" s="258"/>
      <c r="B49" s="54" t="s">
        <v>70</v>
      </c>
      <c r="C49" s="91">
        <v>3</v>
      </c>
      <c r="D49" s="15">
        <f>C49*1.5</f>
        <v>4.5</v>
      </c>
      <c r="E49" s="9"/>
      <c r="F49" s="41"/>
      <c r="G49" s="69"/>
      <c r="H49" s="245"/>
      <c r="I49" s="245"/>
      <c r="J49" s="245"/>
      <c r="K49" s="24"/>
      <c r="P49" s="4"/>
      <c r="Q49" s="4"/>
      <c r="R49" s="5"/>
    </row>
    <row r="50" spans="1:18" ht="15.75" x14ac:dyDescent="0.25">
      <c r="A50" s="259"/>
      <c r="B50" s="30"/>
      <c r="C50" s="71"/>
      <c r="D50" s="15"/>
      <c r="E50" s="9"/>
      <c r="F50" s="65"/>
      <c r="G50" s="65"/>
      <c r="H50" s="263"/>
      <c r="I50" s="264"/>
      <c r="J50" s="265"/>
      <c r="K50" s="24"/>
      <c r="P50" s="4"/>
      <c r="Q50" s="4"/>
      <c r="R50" s="5"/>
    </row>
    <row r="51" spans="1:18" ht="15" customHeight="1" x14ac:dyDescent="0.25">
      <c r="A51" s="257" t="s">
        <v>32</v>
      </c>
      <c r="B51" s="30" t="s">
        <v>66</v>
      </c>
      <c r="C51" s="53">
        <v>6</v>
      </c>
      <c r="D51" s="15">
        <f>C51*78</f>
        <v>468</v>
      </c>
      <c r="E51" s="9"/>
      <c r="F51" s="65"/>
      <c r="G51" s="65"/>
      <c r="H51" s="263"/>
      <c r="I51" s="264"/>
      <c r="J51" s="265"/>
      <c r="K51" s="39"/>
      <c r="O51" t="s">
        <v>84</v>
      </c>
      <c r="P51" s="4">
        <v>1175</v>
      </c>
      <c r="Q51" s="4"/>
      <c r="R51" s="5">
        <f t="shared" si="0"/>
        <v>1175</v>
      </c>
    </row>
    <row r="52" spans="1:18" ht="15.75" x14ac:dyDescent="0.25">
      <c r="A52" s="258"/>
      <c r="B52" s="32" t="s">
        <v>68</v>
      </c>
      <c r="C52" s="90">
        <v>1</v>
      </c>
      <c r="D52" s="15">
        <f>C52*42</f>
        <v>42</v>
      </c>
      <c r="E52" s="9"/>
      <c r="F52" s="278" t="s">
        <v>86</v>
      </c>
      <c r="G52" s="230">
        <f>H37+H38+H39+H40+H41+H42+H43+H44+G45+H47+H48+H49</f>
        <v>140512</v>
      </c>
      <c r="H52" s="231"/>
      <c r="I52" s="231"/>
      <c r="J52" s="232"/>
      <c r="K52" s="9"/>
      <c r="O52" t="s">
        <v>85</v>
      </c>
      <c r="P52" s="4">
        <v>851</v>
      </c>
      <c r="Q52" s="4">
        <v>120</v>
      </c>
      <c r="R52" s="5">
        <f t="shared" si="0"/>
        <v>971</v>
      </c>
    </row>
    <row r="53" spans="1:18" ht="15.75" x14ac:dyDescent="0.25">
      <c r="A53" s="258"/>
      <c r="B53" s="35" t="s">
        <v>70</v>
      </c>
      <c r="C53" s="71">
        <v>18</v>
      </c>
      <c r="D53" s="15">
        <f>C53*1.5</f>
        <v>27</v>
      </c>
      <c r="E53" s="9"/>
      <c r="F53" s="279"/>
      <c r="G53" s="233"/>
      <c r="H53" s="234"/>
      <c r="I53" s="234"/>
      <c r="J53" s="235"/>
      <c r="K53" s="9"/>
      <c r="P53" s="4"/>
      <c r="Q53" s="4"/>
      <c r="R53" s="5"/>
    </row>
    <row r="54" spans="1:18" ht="15" customHeight="1" x14ac:dyDescent="0.25">
      <c r="A54" s="258"/>
      <c r="B54" s="30"/>
      <c r="C54" s="13"/>
      <c r="D54" s="34"/>
      <c r="E54" s="9"/>
      <c r="F54" s="280" t="s">
        <v>150</v>
      </c>
      <c r="G54" s="304">
        <f>G52-H32</f>
        <v>-2184</v>
      </c>
      <c r="H54" s="305"/>
      <c r="I54" s="305"/>
      <c r="J54" s="306"/>
      <c r="K54" s="24"/>
      <c r="O54" t="s">
        <v>87</v>
      </c>
      <c r="P54" s="4">
        <v>703</v>
      </c>
      <c r="Q54" s="4">
        <v>120</v>
      </c>
      <c r="R54" s="5">
        <f t="shared" si="0"/>
        <v>823</v>
      </c>
    </row>
    <row r="55" spans="1:18" ht="15.75" x14ac:dyDescent="0.25">
      <c r="A55" s="258"/>
      <c r="B55" s="32"/>
      <c r="C55" s="36"/>
      <c r="D55" s="49"/>
      <c r="E55" s="9"/>
      <c r="F55" s="281"/>
      <c r="G55" s="307"/>
      <c r="H55" s="308"/>
      <c r="I55" s="308"/>
      <c r="J55" s="309"/>
      <c r="K55" s="24"/>
      <c r="O55" t="s">
        <v>88</v>
      </c>
      <c r="P55" s="4">
        <v>559</v>
      </c>
      <c r="Q55" s="4">
        <v>111</v>
      </c>
      <c r="R55" s="5">
        <f t="shared" si="0"/>
        <v>670</v>
      </c>
    </row>
    <row r="56" spans="1:18" ht="15.75" x14ac:dyDescent="0.25">
      <c r="A56" s="259"/>
      <c r="B56" s="35"/>
      <c r="C56" s="14"/>
      <c r="D56" s="15"/>
      <c r="E56" s="9"/>
      <c r="F56" s="39"/>
      <c r="G56" s="27"/>
      <c r="H56" s="27"/>
      <c r="I56" s="27"/>
      <c r="J56" s="38"/>
      <c r="N56" s="1"/>
      <c r="O56" t="s">
        <v>89</v>
      </c>
      <c r="P56" s="4">
        <v>1142</v>
      </c>
    </row>
    <row r="57" spans="1:18" x14ac:dyDescent="0.25">
      <c r="A57" s="226" t="s">
        <v>90</v>
      </c>
      <c r="B57" s="266"/>
      <c r="C57" s="267"/>
      <c r="D57" s="270">
        <f>SUM(D37:D56)</f>
        <v>28098</v>
      </c>
      <c r="E57" s="9"/>
      <c r="F57" s="24"/>
      <c r="G57" s="9"/>
      <c r="H57" s="9"/>
      <c r="I57" s="9"/>
      <c r="J57" s="37"/>
      <c r="O57" t="s">
        <v>102</v>
      </c>
      <c r="P57" s="4">
        <v>1582</v>
      </c>
      <c r="R57" s="3">
        <v>1582</v>
      </c>
    </row>
    <row r="58" spans="1:18" x14ac:dyDescent="0.25">
      <c r="A58" s="228"/>
      <c r="B58" s="268"/>
      <c r="C58" s="269"/>
      <c r="D58" s="271"/>
      <c r="E58" s="9"/>
      <c r="F58" s="24"/>
      <c r="G58" s="9"/>
      <c r="H58" s="9"/>
      <c r="I58" s="9"/>
      <c r="J58" s="37"/>
      <c r="K58" s="9"/>
    </row>
    <row r="59" spans="1:18" x14ac:dyDescent="0.25">
      <c r="A59" s="39"/>
      <c r="B59" s="9"/>
      <c r="C59" s="9"/>
      <c r="D59" s="37"/>
      <c r="E59" s="9"/>
      <c r="F59" s="24"/>
      <c r="G59" s="9"/>
      <c r="H59" s="9"/>
      <c r="I59" s="9"/>
      <c r="J59" s="37"/>
      <c r="K59" s="9"/>
    </row>
    <row r="60" spans="1:18" x14ac:dyDescent="0.25">
      <c r="A60" s="24"/>
      <c r="B60" s="9" t="s">
        <v>127</v>
      </c>
      <c r="C60" s="9"/>
      <c r="D60" s="37"/>
      <c r="E60" s="9"/>
      <c r="F60" s="40"/>
      <c r="G60" s="55"/>
      <c r="H60" s="55"/>
      <c r="I60" s="55"/>
      <c r="J60" s="47"/>
      <c r="K60" s="9"/>
    </row>
    <row r="61" spans="1:18" x14ac:dyDescent="0.25">
      <c r="A61" s="272" t="s">
        <v>91</v>
      </c>
      <c r="B61" s="273"/>
      <c r="C61" s="273"/>
      <c r="D61" s="274"/>
      <c r="E61" s="9"/>
      <c r="F61" s="272" t="s">
        <v>92</v>
      </c>
      <c r="G61" s="273"/>
      <c r="H61" s="273"/>
      <c r="I61" s="273"/>
      <c r="J61" s="274"/>
    </row>
    <row r="62" spans="1:18" x14ac:dyDescent="0.25">
      <c r="A62" s="275"/>
      <c r="B62" s="276"/>
      <c r="C62" s="276"/>
      <c r="D62" s="277"/>
      <c r="E62" s="9"/>
      <c r="F62" s="275"/>
      <c r="G62" s="276"/>
      <c r="H62" s="276"/>
      <c r="I62" s="276"/>
      <c r="J62" s="277"/>
    </row>
  </sheetData>
  <mergeCells count="71">
    <mergeCell ref="N1:O1"/>
    <mergeCell ref="A4:D4"/>
    <mergeCell ref="F4:F5"/>
    <mergeCell ref="G4:G5"/>
    <mergeCell ref="H4:H5"/>
    <mergeCell ref="I4:J5"/>
    <mergeCell ref="A5:A31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2:C33"/>
    <mergeCell ref="D32:D33"/>
    <mergeCell ref="F32:G33"/>
    <mergeCell ref="H32:J33"/>
    <mergeCell ref="H18:J18"/>
    <mergeCell ref="H19:J19"/>
    <mergeCell ref="H20:J20"/>
    <mergeCell ref="H21:J21"/>
    <mergeCell ref="H22:J22"/>
    <mergeCell ref="H23:J23"/>
    <mergeCell ref="H24:J24"/>
    <mergeCell ref="H28:J28"/>
    <mergeCell ref="H29:J29"/>
    <mergeCell ref="H30:J30"/>
    <mergeCell ref="H31:J31"/>
    <mergeCell ref="H43:J43"/>
    <mergeCell ref="H44:J44"/>
    <mergeCell ref="G45:J45"/>
    <mergeCell ref="A35:D35"/>
    <mergeCell ref="F35:J35"/>
    <mergeCell ref="H36:J36"/>
    <mergeCell ref="A37:A39"/>
    <mergeCell ref="H37:J37"/>
    <mergeCell ref="H38:J38"/>
    <mergeCell ref="H39:J39"/>
    <mergeCell ref="A61:D62"/>
    <mergeCell ref="F61:J62"/>
    <mergeCell ref="A51:A56"/>
    <mergeCell ref="H51:J51"/>
    <mergeCell ref="F52:F53"/>
    <mergeCell ref="G52:J53"/>
    <mergeCell ref="F54:F55"/>
    <mergeCell ref="G54:J55"/>
    <mergeCell ref="H25:J25"/>
    <mergeCell ref="H26:J26"/>
    <mergeCell ref="H27:J27"/>
    <mergeCell ref="A57:C58"/>
    <mergeCell ref="D57:D58"/>
    <mergeCell ref="A46:A50"/>
    <mergeCell ref="H46:J46"/>
    <mergeCell ref="H47:J47"/>
    <mergeCell ref="H48:J48"/>
    <mergeCell ref="H49:J49"/>
    <mergeCell ref="H50:J50"/>
    <mergeCell ref="A40:A42"/>
    <mergeCell ref="H40:J40"/>
    <mergeCell ref="H41:J41"/>
    <mergeCell ref="H42:J42"/>
    <mergeCell ref="A43:A45"/>
  </mergeCells>
  <printOptions horizontalCentered="1"/>
  <pageMargins left="0.19685039370078741" right="0.19685039370078741" top="0.39370078740157483" bottom="0.39370078740157483" header="0" footer="0"/>
  <pageSetup paperSize="14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DF45-8BE4-46F3-97C7-DFEE5DC86870}">
  <dimension ref="A1:R66"/>
  <sheetViews>
    <sheetView topLeftCell="A31" zoomScaleNormal="100" zoomScaleSheetLayoutView="85" workbookViewId="0">
      <selection activeCell="G58" sqref="G58:J59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45856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9" si="0">P5+Q5</f>
        <v>620</v>
      </c>
    </row>
    <row r="6" spans="1:18" ht="14.45" customHeight="1" x14ac:dyDescent="0.25">
      <c r="A6" s="179"/>
      <c r="B6" s="19" t="s">
        <v>15</v>
      </c>
      <c r="C6" s="53">
        <v>174</v>
      </c>
      <c r="D6" s="16">
        <f t="shared" ref="D6:D35" si="1">C6*L6</f>
        <v>128238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R49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5</v>
      </c>
      <c r="D7" s="16">
        <f t="shared" si="1"/>
        <v>3625</v>
      </c>
      <c r="E7" s="9"/>
      <c r="F7" s="182"/>
      <c r="G7" s="186"/>
      <c r="H7" s="187"/>
      <c r="I7" s="187"/>
      <c r="J7" s="188"/>
      <c r="K7" s="10"/>
      <c r="L7" s="6">
        <f>R48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R47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40</v>
      </c>
      <c r="D9" s="16">
        <f t="shared" si="1"/>
        <v>28280</v>
      </c>
      <c r="E9" s="9"/>
      <c r="F9" s="182"/>
      <c r="G9" s="194"/>
      <c r="H9" s="195"/>
      <c r="I9" s="195"/>
      <c r="J9" s="196"/>
      <c r="K9" s="10"/>
      <c r="L9" s="6">
        <f>R45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R43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R39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R41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12</v>
      </c>
      <c r="D13" s="52">
        <f t="shared" si="1"/>
        <v>3684</v>
      </c>
      <c r="E13" s="9"/>
      <c r="F13" s="203" t="s">
        <v>36</v>
      </c>
      <c r="G13" s="204"/>
      <c r="H13" s="205">
        <f>D36</f>
        <v>196714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17</v>
      </c>
      <c r="D14" s="34">
        <f t="shared" si="1"/>
        <v>187</v>
      </c>
      <c r="E14" s="9"/>
      <c r="F14" s="208" t="s">
        <v>39</v>
      </c>
      <c r="G14" s="209"/>
      <c r="H14" s="210">
        <f>D61</f>
        <v>30178.5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166535.5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v>976</v>
      </c>
      <c r="I16" s="217"/>
      <c r="J16" s="217"/>
      <c r="L16" s="6">
        <f>R35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R42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R46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118" t="s">
        <v>196</v>
      </c>
      <c r="G22" s="81">
        <v>4147</v>
      </c>
      <c r="H22" s="239">
        <v>1348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118" t="s">
        <v>197</v>
      </c>
      <c r="G23" s="81">
        <v>4141</v>
      </c>
      <c r="H23" s="239">
        <v>1348</v>
      </c>
      <c r="I23" s="239"/>
      <c r="J23" s="239"/>
      <c r="L23" s="51">
        <f>R40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118" t="s">
        <v>198</v>
      </c>
      <c r="G24" s="81">
        <v>4194</v>
      </c>
      <c r="H24" s="239">
        <v>3370</v>
      </c>
      <c r="I24" s="239"/>
      <c r="J24" s="23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118" t="s">
        <v>199</v>
      </c>
      <c r="G25" s="81">
        <v>4188</v>
      </c>
      <c r="H25" s="239">
        <v>1348</v>
      </c>
      <c r="I25" s="239"/>
      <c r="J25" s="239"/>
      <c r="L25" s="51">
        <v>112.33333333333333</v>
      </c>
      <c r="N25" s="1"/>
      <c r="P25" s="4"/>
      <c r="Q25" s="4"/>
      <c r="R25" s="5"/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118" t="s">
        <v>200</v>
      </c>
      <c r="G26" s="81">
        <v>4186</v>
      </c>
      <c r="H26" s="239">
        <v>1348</v>
      </c>
      <c r="I26" s="239"/>
      <c r="J26" s="239"/>
      <c r="L26" s="51">
        <v>36.166666666666664</v>
      </c>
      <c r="N26" s="1"/>
      <c r="P26" s="4"/>
      <c r="Q26" s="4"/>
      <c r="R26" s="5"/>
    </row>
    <row r="27" spans="1:18" ht="15.75" x14ac:dyDescent="0.25">
      <c r="A27" s="179"/>
      <c r="B27" s="17" t="s">
        <v>189</v>
      </c>
      <c r="C27" s="53">
        <v>12</v>
      </c>
      <c r="D27" s="52">
        <f t="shared" si="1"/>
        <v>328</v>
      </c>
      <c r="E27" s="9"/>
      <c r="F27" s="118" t="s">
        <v>201</v>
      </c>
      <c r="G27" s="81">
        <v>4180</v>
      </c>
      <c r="H27" s="239">
        <v>1348</v>
      </c>
      <c r="I27" s="239"/>
      <c r="J27" s="239"/>
      <c r="L27" s="51">
        <v>27.333333333333332</v>
      </c>
      <c r="N27" s="1"/>
      <c r="P27" s="4"/>
      <c r="Q27" s="4"/>
      <c r="R27" s="5"/>
    </row>
    <row r="28" spans="1:18" ht="15.75" x14ac:dyDescent="0.25">
      <c r="A28" s="179"/>
      <c r="B28" s="50" t="s">
        <v>97</v>
      </c>
      <c r="C28" s="53">
        <v>40</v>
      </c>
      <c r="D28" s="52">
        <f t="shared" si="1"/>
        <v>31400</v>
      </c>
      <c r="E28" s="9"/>
      <c r="F28" s="118" t="s">
        <v>202</v>
      </c>
      <c r="G28" s="81">
        <v>4178</v>
      </c>
      <c r="H28" s="239">
        <v>2022</v>
      </c>
      <c r="I28" s="239"/>
      <c r="J28" s="239"/>
      <c r="L28" s="51">
        <v>785</v>
      </c>
      <c r="N28" s="1"/>
      <c r="P28" s="4"/>
      <c r="Q28" s="4"/>
      <c r="R28" s="5"/>
    </row>
    <row r="29" spans="1:18" ht="15.75" x14ac:dyDescent="0.25">
      <c r="A29" s="179"/>
      <c r="B29" s="17"/>
      <c r="C29" s="53"/>
      <c r="D29" s="52"/>
      <c r="E29" s="9"/>
      <c r="F29" s="118" t="s">
        <v>203</v>
      </c>
      <c r="G29" s="81">
        <v>4168</v>
      </c>
      <c r="H29" s="239">
        <v>674</v>
      </c>
      <c r="I29" s="239"/>
      <c r="J29" s="239"/>
      <c r="L29" s="51"/>
      <c r="N29" s="1"/>
      <c r="P29" s="4"/>
      <c r="Q29" s="4"/>
      <c r="R29" s="5"/>
    </row>
    <row r="30" spans="1:18" ht="15.75" x14ac:dyDescent="0.25">
      <c r="A30" s="179"/>
      <c r="B30" s="17"/>
      <c r="C30" s="53"/>
      <c r="D30" s="52"/>
      <c r="E30" s="9"/>
      <c r="F30" s="118" t="s">
        <v>206</v>
      </c>
      <c r="G30" s="81">
        <v>4195</v>
      </c>
      <c r="H30" s="239">
        <v>1348</v>
      </c>
      <c r="I30" s="239"/>
      <c r="J30" s="239"/>
      <c r="L30" s="51"/>
      <c r="N30" s="1"/>
      <c r="P30" s="4"/>
      <c r="Q30" s="4"/>
      <c r="R30" s="5"/>
    </row>
    <row r="31" spans="1:18" ht="15" customHeight="1" x14ac:dyDescent="0.25">
      <c r="A31" s="179"/>
      <c r="B31" s="17"/>
      <c r="C31" s="53"/>
      <c r="D31" s="52"/>
      <c r="E31" s="9"/>
      <c r="F31" s="118" t="s">
        <v>207</v>
      </c>
      <c r="G31" s="87">
        <v>4143</v>
      </c>
      <c r="H31" s="239">
        <v>2355</v>
      </c>
      <c r="I31" s="239"/>
      <c r="J31" s="239"/>
      <c r="L31" s="51"/>
      <c r="N31" s="1"/>
      <c r="P31" s="4"/>
      <c r="Q31" s="4"/>
      <c r="R31" s="5"/>
    </row>
    <row r="32" spans="1:18" ht="15.75" x14ac:dyDescent="0.25">
      <c r="A32" s="179"/>
      <c r="B32" s="17"/>
      <c r="C32" s="53"/>
      <c r="D32" s="52">
        <f t="shared" si="1"/>
        <v>0</v>
      </c>
      <c r="E32" s="9"/>
      <c r="F32" s="66" t="s">
        <v>100</v>
      </c>
      <c r="G32" s="61" t="s">
        <v>98</v>
      </c>
      <c r="H32" s="242" t="s">
        <v>13</v>
      </c>
      <c r="I32" s="243"/>
      <c r="J32" s="244"/>
      <c r="L32" s="51"/>
      <c r="O32" t="s">
        <v>51</v>
      </c>
      <c r="P32" s="4">
        <v>1582</v>
      </c>
      <c r="Q32" s="4"/>
      <c r="R32" s="5">
        <f t="shared" si="0"/>
        <v>1582</v>
      </c>
    </row>
    <row r="33" spans="1:18" ht="15.75" x14ac:dyDescent="0.25">
      <c r="A33" s="179"/>
      <c r="B33" s="17"/>
      <c r="C33" s="53"/>
      <c r="D33" s="52">
        <f t="shared" si="1"/>
        <v>0</v>
      </c>
      <c r="E33" s="9"/>
      <c r="F33" s="72"/>
      <c r="G33" s="13"/>
      <c r="H33" s="290"/>
      <c r="I33" s="291"/>
      <c r="J33" s="292"/>
      <c r="L33" s="7"/>
      <c r="O33" t="s">
        <v>52</v>
      </c>
      <c r="P33" s="4">
        <v>1447</v>
      </c>
      <c r="Q33" s="4">
        <v>120</v>
      </c>
      <c r="R33" s="5">
        <f t="shared" si="0"/>
        <v>1567</v>
      </c>
    </row>
    <row r="34" spans="1:18" ht="14.45" customHeight="1" x14ac:dyDescent="0.25">
      <c r="A34" s="179"/>
      <c r="B34" s="17"/>
      <c r="C34" s="53"/>
      <c r="D34" s="48">
        <f t="shared" si="1"/>
        <v>0</v>
      </c>
      <c r="E34" s="9"/>
      <c r="F34" s="67"/>
      <c r="G34" s="67"/>
      <c r="H34" s="293"/>
      <c r="I34" s="294"/>
      <c r="J34" s="295"/>
      <c r="L34" s="7"/>
      <c r="O34" t="s">
        <v>53</v>
      </c>
      <c r="P34" s="4">
        <v>1582</v>
      </c>
      <c r="Q34" s="4"/>
      <c r="R34" s="5">
        <f t="shared" si="0"/>
        <v>1582</v>
      </c>
    </row>
    <row r="35" spans="1:18" ht="15.75" x14ac:dyDescent="0.25">
      <c r="A35" s="180"/>
      <c r="B35" s="50"/>
      <c r="C35" s="53"/>
      <c r="D35" s="52">
        <f t="shared" si="1"/>
        <v>0</v>
      </c>
      <c r="E35" s="9"/>
      <c r="F35" s="60"/>
      <c r="G35" s="68"/>
      <c r="H35" s="248"/>
      <c r="I35" s="249"/>
      <c r="J35" s="250"/>
      <c r="L35" s="7"/>
      <c r="O35" t="s">
        <v>54</v>
      </c>
      <c r="P35" s="4">
        <v>1447</v>
      </c>
      <c r="Q35" s="4">
        <v>120</v>
      </c>
      <c r="R35" s="5">
        <f t="shared" si="0"/>
        <v>1567</v>
      </c>
    </row>
    <row r="36" spans="1:18" x14ac:dyDescent="0.25">
      <c r="A36" s="218" t="s">
        <v>36</v>
      </c>
      <c r="B36" s="219"/>
      <c r="C36" s="220"/>
      <c r="D36" s="224">
        <f>SUM(D6:D35)</f>
        <v>196714</v>
      </c>
      <c r="E36" s="9"/>
      <c r="F36" s="226" t="s">
        <v>55</v>
      </c>
      <c r="G36" s="227"/>
      <c r="H36" s="230">
        <f>H15-H16-H17-H18-H19-H20-H22-H23-H24-H25-H26-H27-H28-H29-H30-H31+H33+H34</f>
        <v>149050.5</v>
      </c>
      <c r="I36" s="231"/>
      <c r="J36" s="232"/>
      <c r="O36" t="s">
        <v>56</v>
      </c>
      <c r="P36" s="4">
        <v>1582</v>
      </c>
      <c r="Q36" s="4"/>
      <c r="R36" s="5">
        <f t="shared" si="0"/>
        <v>1582</v>
      </c>
    </row>
    <row r="37" spans="1:18" x14ac:dyDescent="0.25">
      <c r="A37" s="221"/>
      <c r="B37" s="222"/>
      <c r="C37" s="223"/>
      <c r="D37" s="225"/>
      <c r="E37" s="9"/>
      <c r="F37" s="228"/>
      <c r="G37" s="229"/>
      <c r="H37" s="233"/>
      <c r="I37" s="234"/>
      <c r="J37" s="235"/>
      <c r="N37" s="1"/>
      <c r="Q37" s="4"/>
      <c r="R37" s="5">
        <f t="shared" si="0"/>
        <v>0</v>
      </c>
    </row>
    <row r="38" spans="1:18" x14ac:dyDescent="0.25">
      <c r="A38" s="27"/>
      <c r="B38" s="27"/>
      <c r="C38" s="27"/>
      <c r="D38" s="27"/>
      <c r="E38" s="9"/>
      <c r="F38" s="27"/>
      <c r="G38" s="27"/>
      <c r="H38" s="9"/>
      <c r="I38" s="9"/>
      <c r="J38" s="9"/>
      <c r="O38" t="s">
        <v>57</v>
      </c>
      <c r="P38" s="4">
        <v>1052</v>
      </c>
      <c r="Q38" s="4">
        <v>120</v>
      </c>
      <c r="R38" s="5">
        <f t="shared" si="0"/>
        <v>1172</v>
      </c>
    </row>
    <row r="39" spans="1:18" x14ac:dyDescent="0.25">
      <c r="A39" s="165" t="s">
        <v>58</v>
      </c>
      <c r="B39" s="166"/>
      <c r="C39" s="166"/>
      <c r="D39" s="167"/>
      <c r="E39" s="11"/>
      <c r="F39" s="251" t="s">
        <v>59</v>
      </c>
      <c r="G39" s="252"/>
      <c r="H39" s="252"/>
      <c r="I39" s="252"/>
      <c r="J39" s="253"/>
      <c r="O39" t="s">
        <v>60</v>
      </c>
      <c r="P39" s="4">
        <v>1005</v>
      </c>
      <c r="Q39" s="4">
        <v>120</v>
      </c>
      <c r="R39" s="5">
        <f t="shared" si="0"/>
        <v>1125</v>
      </c>
    </row>
    <row r="40" spans="1:18" x14ac:dyDescent="0.25">
      <c r="A40" s="28"/>
      <c r="B40" s="28" t="s">
        <v>11</v>
      </c>
      <c r="C40" s="28" t="s">
        <v>61</v>
      </c>
      <c r="D40" s="28" t="s">
        <v>13</v>
      </c>
      <c r="E40" s="11"/>
      <c r="F40" s="28" t="s">
        <v>62</v>
      </c>
      <c r="G40" s="131" t="s">
        <v>63</v>
      </c>
      <c r="H40" s="251" t="s">
        <v>13</v>
      </c>
      <c r="I40" s="252"/>
      <c r="J40" s="253"/>
      <c r="O40" t="s">
        <v>64</v>
      </c>
      <c r="P40" s="4">
        <v>1175</v>
      </c>
      <c r="Q40" s="4"/>
      <c r="R40" s="5">
        <f t="shared" si="0"/>
        <v>1175</v>
      </c>
    </row>
    <row r="41" spans="1:18" ht="15" customHeight="1" x14ac:dyDescent="0.25">
      <c r="A41" s="178" t="s">
        <v>65</v>
      </c>
      <c r="B41" s="29" t="s">
        <v>66</v>
      </c>
      <c r="C41" s="56"/>
      <c r="D41" s="33">
        <f>C41*120</f>
        <v>0</v>
      </c>
      <c r="E41" s="9"/>
      <c r="F41" s="15">
        <v>1000</v>
      </c>
      <c r="G41" s="82">
        <v>106</v>
      </c>
      <c r="H41" s="254">
        <f>F41*G41</f>
        <v>106000</v>
      </c>
      <c r="I41" s="255"/>
      <c r="J41" s="256"/>
      <c r="O41" t="s">
        <v>67</v>
      </c>
      <c r="P41" s="4">
        <v>832</v>
      </c>
      <c r="Q41" s="4">
        <v>120</v>
      </c>
      <c r="R41" s="5">
        <f t="shared" si="0"/>
        <v>952</v>
      </c>
    </row>
    <row r="42" spans="1:18" ht="15.75" x14ac:dyDescent="0.25">
      <c r="A42" s="179"/>
      <c r="B42" s="30" t="s">
        <v>68</v>
      </c>
      <c r="C42" s="57">
        <v>1</v>
      </c>
      <c r="D42" s="33">
        <f>C42*84</f>
        <v>84</v>
      </c>
      <c r="E42" s="9"/>
      <c r="F42" s="64">
        <v>500</v>
      </c>
      <c r="G42" s="45">
        <v>75</v>
      </c>
      <c r="H42" s="254">
        <f t="shared" ref="H42:H46" si="2">F42*G42</f>
        <v>37500</v>
      </c>
      <c r="I42" s="255"/>
      <c r="J42" s="256"/>
      <c r="O42" t="s">
        <v>69</v>
      </c>
      <c r="P42" s="4">
        <v>1102</v>
      </c>
      <c r="Q42" s="4"/>
      <c r="R42" s="5">
        <f t="shared" si="0"/>
        <v>1102</v>
      </c>
    </row>
    <row r="43" spans="1:18" ht="15.75" x14ac:dyDescent="0.25">
      <c r="A43" s="180"/>
      <c r="B43" s="29" t="s">
        <v>70</v>
      </c>
      <c r="C43" s="53">
        <v>21</v>
      </c>
      <c r="D43" s="15">
        <f>C43*1.5</f>
        <v>31.5</v>
      </c>
      <c r="E43" s="9"/>
      <c r="F43" s="15">
        <v>200</v>
      </c>
      <c r="G43" s="41">
        <v>2</v>
      </c>
      <c r="H43" s="254">
        <f>F43*G43</f>
        <v>400</v>
      </c>
      <c r="I43" s="255"/>
      <c r="J43" s="256"/>
      <c r="O43" t="s">
        <v>71</v>
      </c>
      <c r="P43" s="4">
        <v>852</v>
      </c>
      <c r="Q43" s="4">
        <v>120</v>
      </c>
      <c r="R43" s="5">
        <f t="shared" si="0"/>
        <v>972</v>
      </c>
    </row>
    <row r="44" spans="1:18" ht="15.75" x14ac:dyDescent="0.25">
      <c r="A44" s="178" t="s">
        <v>72</v>
      </c>
      <c r="B44" s="31" t="s">
        <v>66</v>
      </c>
      <c r="C44" s="58">
        <v>256</v>
      </c>
      <c r="D44" s="15">
        <f>C44*111</f>
        <v>28416</v>
      </c>
      <c r="E44" s="9"/>
      <c r="F44" s="15">
        <v>100</v>
      </c>
      <c r="G44" s="43">
        <v>55</v>
      </c>
      <c r="H44" s="254">
        <f t="shared" si="2"/>
        <v>5500</v>
      </c>
      <c r="I44" s="255"/>
      <c r="J44" s="256"/>
      <c r="O44" t="s">
        <v>73</v>
      </c>
      <c r="P44" s="4">
        <v>1020</v>
      </c>
      <c r="Q44" s="4">
        <v>120</v>
      </c>
      <c r="R44" s="5">
        <f t="shared" si="0"/>
        <v>1140</v>
      </c>
    </row>
    <row r="45" spans="1:18" ht="15.75" x14ac:dyDescent="0.25">
      <c r="A45" s="179"/>
      <c r="B45" s="32" t="s">
        <v>68</v>
      </c>
      <c r="C45" s="59">
        <v>4</v>
      </c>
      <c r="D45" s="15">
        <f>C45*84</f>
        <v>336</v>
      </c>
      <c r="E45" s="9"/>
      <c r="F45" s="33">
        <v>50</v>
      </c>
      <c r="G45" s="43">
        <v>78</v>
      </c>
      <c r="H45" s="254">
        <f t="shared" si="2"/>
        <v>3900</v>
      </c>
      <c r="I45" s="255"/>
      <c r="J45" s="256"/>
      <c r="O45" t="s">
        <v>74</v>
      </c>
      <c r="P45" s="4">
        <v>596</v>
      </c>
      <c r="Q45" s="4">
        <v>111</v>
      </c>
      <c r="R45" s="5">
        <f t="shared" si="0"/>
        <v>707</v>
      </c>
    </row>
    <row r="46" spans="1:18" ht="15.75" x14ac:dyDescent="0.25">
      <c r="A46" s="180"/>
      <c r="B46" s="32" t="s">
        <v>70</v>
      </c>
      <c r="C46" s="57">
        <v>5</v>
      </c>
      <c r="D46" s="34">
        <f>C46*4.5</f>
        <v>22.5</v>
      </c>
      <c r="E46" s="9"/>
      <c r="F46" s="15">
        <v>20</v>
      </c>
      <c r="G46" s="41">
        <v>5</v>
      </c>
      <c r="H46" s="254">
        <f t="shared" si="2"/>
        <v>100</v>
      </c>
      <c r="I46" s="255"/>
      <c r="J46" s="256"/>
      <c r="O46" t="s">
        <v>75</v>
      </c>
      <c r="P46" s="4">
        <v>1175</v>
      </c>
      <c r="Q46" s="4"/>
      <c r="R46" s="5">
        <f t="shared" si="0"/>
        <v>1175</v>
      </c>
    </row>
    <row r="47" spans="1:18" ht="15.75" x14ac:dyDescent="0.25">
      <c r="A47" s="178" t="s">
        <v>76</v>
      </c>
      <c r="B47" s="30" t="s">
        <v>66</v>
      </c>
      <c r="C47" s="70">
        <v>4</v>
      </c>
      <c r="D47" s="15">
        <f>C47*111</f>
        <v>444</v>
      </c>
      <c r="E47" s="9"/>
      <c r="F47" s="15">
        <v>10</v>
      </c>
      <c r="G47" s="46"/>
      <c r="H47" s="254"/>
      <c r="I47" s="255"/>
      <c r="J47" s="256"/>
      <c r="O47" t="s">
        <v>77</v>
      </c>
      <c r="P47" s="4">
        <v>913</v>
      </c>
      <c r="Q47" s="4">
        <v>120</v>
      </c>
      <c r="R47" s="5">
        <f t="shared" si="0"/>
        <v>1033</v>
      </c>
    </row>
    <row r="48" spans="1:18" ht="15.75" x14ac:dyDescent="0.25">
      <c r="A48" s="179"/>
      <c r="B48" s="30" t="s">
        <v>68</v>
      </c>
      <c r="C48" s="53"/>
      <c r="D48" s="15">
        <f>C48*84</f>
        <v>0</v>
      </c>
      <c r="E48" s="9"/>
      <c r="F48" s="15">
        <v>5</v>
      </c>
      <c r="G48" s="46"/>
      <c r="H48" s="254"/>
      <c r="I48" s="255"/>
      <c r="J48" s="256"/>
      <c r="K48" s="24"/>
      <c r="O48" t="s">
        <v>78</v>
      </c>
      <c r="P48" s="4">
        <v>614</v>
      </c>
      <c r="Q48" s="4">
        <v>111</v>
      </c>
      <c r="R48" s="5">
        <f t="shared" si="0"/>
        <v>725</v>
      </c>
    </row>
    <row r="49" spans="1:18" ht="15.75" x14ac:dyDescent="0.25">
      <c r="A49" s="180"/>
      <c r="B49" s="30" t="s">
        <v>70</v>
      </c>
      <c r="C49" s="71">
        <v>6</v>
      </c>
      <c r="D49" s="15">
        <f>C49*2.25</f>
        <v>13.5</v>
      </c>
      <c r="E49" s="9"/>
      <c r="F49" s="43" t="s">
        <v>79</v>
      </c>
      <c r="G49" s="254">
        <v>79</v>
      </c>
      <c r="H49" s="255"/>
      <c r="I49" s="255"/>
      <c r="J49" s="256"/>
      <c r="K49" s="40"/>
      <c r="O49" t="s">
        <v>80</v>
      </c>
      <c r="P49" s="4">
        <v>626</v>
      </c>
      <c r="Q49" s="4">
        <v>111</v>
      </c>
      <c r="R49" s="5">
        <f t="shared" si="0"/>
        <v>737</v>
      </c>
    </row>
    <row r="50" spans="1:18" ht="15.75" x14ac:dyDescent="0.25">
      <c r="A50" s="257" t="s">
        <v>81</v>
      </c>
      <c r="C50" s="71"/>
      <c r="D50" s="15"/>
      <c r="E50" s="9"/>
      <c r="F50" s="65" t="s">
        <v>82</v>
      </c>
      <c r="G50" s="133" t="s">
        <v>83</v>
      </c>
      <c r="H50" s="260" t="s">
        <v>13</v>
      </c>
      <c r="I50" s="261"/>
      <c r="J50" s="262"/>
      <c r="K50" s="24"/>
      <c r="P50" s="4"/>
      <c r="Q50" s="4"/>
      <c r="R50" s="5"/>
    </row>
    <row r="51" spans="1:18" ht="15.75" x14ac:dyDescent="0.25">
      <c r="A51" s="258"/>
      <c r="B51" s="30" t="s">
        <v>66</v>
      </c>
      <c r="C51" s="53">
        <v>1</v>
      </c>
      <c r="D51" s="15">
        <f>C51*120</f>
        <v>120</v>
      </c>
      <c r="E51" s="9"/>
      <c r="F51" s="41"/>
      <c r="G51" s="69"/>
      <c r="H51" s="245"/>
      <c r="I51" s="245"/>
      <c r="J51" s="245"/>
      <c r="K51" s="24"/>
      <c r="P51" s="4"/>
      <c r="Q51" s="4"/>
      <c r="R51" s="5"/>
    </row>
    <row r="52" spans="1:18" ht="15.75" x14ac:dyDescent="0.25">
      <c r="A52" s="258"/>
      <c r="B52" s="30" t="s">
        <v>68</v>
      </c>
      <c r="C52" s="90"/>
      <c r="D52" s="15">
        <f>C52*84</f>
        <v>0</v>
      </c>
      <c r="E52" s="9"/>
      <c r="F52" s="41"/>
      <c r="G52" s="69"/>
      <c r="H52" s="245"/>
      <c r="I52" s="245"/>
      <c r="J52" s="245"/>
      <c r="K52" s="24"/>
      <c r="P52" s="4"/>
      <c r="Q52" s="4"/>
      <c r="R52" s="5"/>
    </row>
    <row r="53" spans="1:18" ht="15.75" x14ac:dyDescent="0.25">
      <c r="A53" s="258"/>
      <c r="B53" s="54" t="s">
        <v>70</v>
      </c>
      <c r="C53" s="91">
        <v>5</v>
      </c>
      <c r="D53" s="15">
        <f>C53*1.5</f>
        <v>7.5</v>
      </c>
      <c r="E53" s="9"/>
      <c r="F53" s="41"/>
      <c r="G53" s="132"/>
      <c r="H53" s="296"/>
      <c r="I53" s="296"/>
      <c r="J53" s="296"/>
      <c r="K53" s="24"/>
      <c r="P53" s="4"/>
      <c r="Q53" s="4"/>
      <c r="R53" s="5"/>
    </row>
    <row r="54" spans="1:18" ht="15.75" x14ac:dyDescent="0.25">
      <c r="A54" s="259"/>
      <c r="B54" s="30"/>
      <c r="C54" s="71"/>
      <c r="D54" s="15"/>
      <c r="E54" s="9"/>
      <c r="F54" s="65"/>
      <c r="G54" s="65"/>
      <c r="H54" s="263"/>
      <c r="I54" s="264"/>
      <c r="J54" s="265"/>
      <c r="K54" s="24"/>
      <c r="P54" s="4"/>
      <c r="Q54" s="4"/>
      <c r="R54" s="5"/>
    </row>
    <row r="55" spans="1:18" ht="15" customHeight="1" x14ac:dyDescent="0.25">
      <c r="A55" s="257" t="s">
        <v>32</v>
      </c>
      <c r="B55" s="30" t="s">
        <v>66</v>
      </c>
      <c r="C55" s="53">
        <v>7</v>
      </c>
      <c r="D55" s="15">
        <f>C55*78</f>
        <v>546</v>
      </c>
      <c r="E55" s="9"/>
      <c r="F55" s="65"/>
      <c r="G55" s="65"/>
      <c r="H55" s="263"/>
      <c r="I55" s="264"/>
      <c r="J55" s="265"/>
      <c r="K55" s="39"/>
      <c r="O55" t="s">
        <v>84</v>
      </c>
      <c r="P55" s="4">
        <v>1175</v>
      </c>
      <c r="Q55" s="4"/>
      <c r="R55" s="5">
        <f t="shared" si="0"/>
        <v>1175</v>
      </c>
    </row>
    <row r="56" spans="1:18" ht="15.75" x14ac:dyDescent="0.25">
      <c r="A56" s="258"/>
      <c r="B56" s="32" t="s">
        <v>68</v>
      </c>
      <c r="C56" s="90">
        <v>3</v>
      </c>
      <c r="D56" s="15">
        <f>C56*42</f>
        <v>126</v>
      </c>
      <c r="E56" s="9"/>
      <c r="F56" s="278" t="s">
        <v>86</v>
      </c>
      <c r="G56" s="230">
        <f>H41+H42+H43+H44+H45+H46+H47+H48+G49+H51+H52+H53</f>
        <v>153479</v>
      </c>
      <c r="H56" s="231"/>
      <c r="I56" s="231"/>
      <c r="J56" s="232"/>
      <c r="K56" s="9"/>
      <c r="O56" t="s">
        <v>85</v>
      </c>
      <c r="P56" s="4">
        <v>851</v>
      </c>
      <c r="Q56" s="4">
        <v>120</v>
      </c>
      <c r="R56" s="5">
        <f t="shared" si="0"/>
        <v>971</v>
      </c>
    </row>
    <row r="57" spans="1:18" ht="15.75" x14ac:dyDescent="0.25">
      <c r="A57" s="258"/>
      <c r="B57" s="35" t="s">
        <v>70</v>
      </c>
      <c r="C57" s="71">
        <v>21</v>
      </c>
      <c r="D57" s="15">
        <f>C57*1.5</f>
        <v>31.5</v>
      </c>
      <c r="E57" s="9"/>
      <c r="F57" s="279"/>
      <c r="G57" s="233"/>
      <c r="H57" s="234"/>
      <c r="I57" s="234"/>
      <c r="J57" s="235"/>
      <c r="K57" s="9"/>
      <c r="P57" s="4"/>
      <c r="Q57" s="4"/>
      <c r="R57" s="5"/>
    </row>
    <row r="58" spans="1:18" ht="15" customHeight="1" x14ac:dyDescent="0.25">
      <c r="A58" s="258"/>
      <c r="B58" s="30"/>
      <c r="C58" s="13"/>
      <c r="D58" s="34"/>
      <c r="E58" s="9"/>
      <c r="F58" s="280" t="s">
        <v>147</v>
      </c>
      <c r="G58" s="297">
        <f>G56-H36</f>
        <v>4428.5</v>
      </c>
      <c r="H58" s="298"/>
      <c r="I58" s="298"/>
      <c r="J58" s="299"/>
      <c r="K58" s="24"/>
      <c r="O58" t="s">
        <v>87</v>
      </c>
      <c r="P58" s="4">
        <v>703</v>
      </c>
      <c r="Q58" s="4">
        <v>120</v>
      </c>
      <c r="R58" s="5">
        <f t="shared" si="0"/>
        <v>823</v>
      </c>
    </row>
    <row r="59" spans="1:18" ht="15.75" x14ac:dyDescent="0.25">
      <c r="A59" s="258"/>
      <c r="B59" s="32"/>
      <c r="C59" s="36"/>
      <c r="D59" s="49"/>
      <c r="E59" s="9"/>
      <c r="F59" s="281"/>
      <c r="G59" s="300"/>
      <c r="H59" s="301"/>
      <c r="I59" s="301"/>
      <c r="J59" s="302"/>
      <c r="K59" s="24"/>
      <c r="O59" t="s">
        <v>88</v>
      </c>
      <c r="P59" s="4">
        <v>559</v>
      </c>
      <c r="Q59" s="4">
        <v>111</v>
      </c>
      <c r="R59" s="5">
        <f t="shared" si="0"/>
        <v>670</v>
      </c>
    </row>
    <row r="60" spans="1:18" ht="15.75" x14ac:dyDescent="0.25">
      <c r="A60" s="259"/>
      <c r="B60" s="35"/>
      <c r="C60" s="14"/>
      <c r="D60" s="15"/>
      <c r="E60" s="9"/>
      <c r="F60" s="39"/>
      <c r="G60" s="27"/>
      <c r="H60" s="27"/>
      <c r="I60" s="27"/>
      <c r="J60" s="38"/>
      <c r="N60" s="1"/>
      <c r="O60" t="s">
        <v>89</v>
      </c>
      <c r="P60" s="4">
        <v>1142</v>
      </c>
    </row>
    <row r="61" spans="1:18" x14ac:dyDescent="0.25">
      <c r="A61" s="226" t="s">
        <v>90</v>
      </c>
      <c r="B61" s="266"/>
      <c r="C61" s="267"/>
      <c r="D61" s="270">
        <f>SUM(D41:D60)</f>
        <v>30178.5</v>
      </c>
      <c r="E61" s="9"/>
      <c r="F61" s="24"/>
      <c r="G61" s="9"/>
      <c r="H61" s="9"/>
      <c r="I61" s="9"/>
      <c r="J61" s="37"/>
    </row>
    <row r="62" spans="1:18" x14ac:dyDescent="0.25">
      <c r="A62" s="228"/>
      <c r="B62" s="268"/>
      <c r="C62" s="269"/>
      <c r="D62" s="271"/>
      <c r="E62" s="9"/>
      <c r="F62" s="24"/>
      <c r="G62" s="9"/>
      <c r="H62" s="9"/>
      <c r="I62" s="9"/>
      <c r="J62" s="37"/>
      <c r="K62" s="9"/>
    </row>
    <row r="63" spans="1:18" x14ac:dyDescent="0.25">
      <c r="A63" s="39"/>
      <c r="B63" s="9"/>
      <c r="C63" s="9"/>
      <c r="D63" s="37"/>
      <c r="E63" s="9"/>
      <c r="F63" s="24"/>
      <c r="G63" s="9"/>
      <c r="H63" s="9"/>
      <c r="I63" s="9"/>
      <c r="J63" s="37"/>
      <c r="K63" s="9"/>
    </row>
    <row r="64" spans="1:18" x14ac:dyDescent="0.25">
      <c r="A64" s="24"/>
      <c r="B64" s="9" t="s">
        <v>134</v>
      </c>
      <c r="C64" s="9"/>
      <c r="D64" s="37"/>
      <c r="E64" s="9"/>
      <c r="F64" s="40"/>
      <c r="G64" s="55"/>
      <c r="H64" s="55"/>
      <c r="I64" s="55"/>
      <c r="J64" s="47"/>
      <c r="K64" s="9"/>
    </row>
    <row r="65" spans="1:10" x14ac:dyDescent="0.25">
      <c r="A65" s="272" t="s">
        <v>91</v>
      </c>
      <c r="B65" s="273"/>
      <c r="C65" s="273"/>
      <c r="D65" s="274"/>
      <c r="E65" s="9"/>
      <c r="F65" s="272" t="s">
        <v>92</v>
      </c>
      <c r="G65" s="273"/>
      <c r="H65" s="273"/>
      <c r="I65" s="273"/>
      <c r="J65" s="274"/>
    </row>
    <row r="66" spans="1:10" x14ac:dyDescent="0.25">
      <c r="A66" s="275"/>
      <c r="B66" s="276"/>
      <c r="C66" s="276"/>
      <c r="D66" s="277"/>
      <c r="E66" s="9"/>
      <c r="F66" s="275"/>
      <c r="G66" s="276"/>
      <c r="H66" s="276"/>
      <c r="I66" s="276"/>
      <c r="J66" s="277"/>
    </row>
  </sheetData>
  <mergeCells count="75">
    <mergeCell ref="N1:O1"/>
    <mergeCell ref="A4:D4"/>
    <mergeCell ref="F4:F5"/>
    <mergeCell ref="G4:G5"/>
    <mergeCell ref="H4:H5"/>
    <mergeCell ref="I4:J5"/>
    <mergeCell ref="A5:A35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6:C37"/>
    <mergeCell ref="D36:D37"/>
    <mergeCell ref="F36:G37"/>
    <mergeCell ref="H36:J37"/>
    <mergeCell ref="H18:J18"/>
    <mergeCell ref="H19:J19"/>
    <mergeCell ref="H20:J20"/>
    <mergeCell ref="H21:J21"/>
    <mergeCell ref="H22:J22"/>
    <mergeCell ref="H23:J23"/>
    <mergeCell ref="H24:J24"/>
    <mergeCell ref="H32:J32"/>
    <mergeCell ref="H33:J33"/>
    <mergeCell ref="H34:J34"/>
    <mergeCell ref="H35:J35"/>
    <mergeCell ref="A39:D39"/>
    <mergeCell ref="F39:J39"/>
    <mergeCell ref="H40:J40"/>
    <mergeCell ref="A41:A43"/>
    <mergeCell ref="H41:J41"/>
    <mergeCell ref="H42:J42"/>
    <mergeCell ref="H43:J43"/>
    <mergeCell ref="A44:A46"/>
    <mergeCell ref="H44:J44"/>
    <mergeCell ref="H45:J45"/>
    <mergeCell ref="H46:J46"/>
    <mergeCell ref="A47:A49"/>
    <mergeCell ref="H47:J47"/>
    <mergeCell ref="H48:J48"/>
    <mergeCell ref="G49:J49"/>
    <mergeCell ref="A50:A54"/>
    <mergeCell ref="H50:J50"/>
    <mergeCell ref="H51:J51"/>
    <mergeCell ref="H52:J52"/>
    <mergeCell ref="H53:J53"/>
    <mergeCell ref="H54:J54"/>
    <mergeCell ref="A61:C62"/>
    <mergeCell ref="D61:D62"/>
    <mergeCell ref="A65:D66"/>
    <mergeCell ref="F65:J66"/>
    <mergeCell ref="A55:A60"/>
    <mergeCell ref="H55:J55"/>
    <mergeCell ref="F56:F57"/>
    <mergeCell ref="G56:J57"/>
    <mergeCell ref="F58:F59"/>
    <mergeCell ref="G58:J59"/>
    <mergeCell ref="H31:J31"/>
    <mergeCell ref="H25:J25"/>
    <mergeCell ref="H26:J26"/>
    <mergeCell ref="H27:J27"/>
    <mergeCell ref="H28:J28"/>
    <mergeCell ref="H29:J29"/>
    <mergeCell ref="H30:J30"/>
  </mergeCells>
  <printOptions horizontalCentered="1"/>
  <pageMargins left="0.19685039370078741" right="0.19685039370078741" top="0.39370078740157483" bottom="0.39370078740157483" header="0" footer="0"/>
  <pageSetup paperSize="14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FBCE-C723-44DF-AA92-D30F4DC2B1C2}">
  <dimension ref="A1:S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45856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138</v>
      </c>
      <c r="D6" s="16">
        <f t="shared" ref="D6:D28" si="1">C6*L6</f>
        <v>101706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9</v>
      </c>
      <c r="D7" s="16">
        <f t="shared" si="1"/>
        <v>6525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23</v>
      </c>
      <c r="D9" s="16">
        <f t="shared" si="1"/>
        <v>16261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8</v>
      </c>
      <c r="D13" s="52">
        <f t="shared" si="1"/>
        <v>2456</v>
      </c>
      <c r="E13" s="9"/>
      <c r="F13" s="203" t="s">
        <v>36</v>
      </c>
      <c r="G13" s="204"/>
      <c r="H13" s="205">
        <f>D29</f>
        <v>152413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</v>
      </c>
      <c r="D14" s="34">
        <f t="shared" si="1"/>
        <v>11</v>
      </c>
      <c r="E14" s="9"/>
      <c r="F14" s="208" t="s">
        <v>39</v>
      </c>
      <c r="G14" s="209"/>
      <c r="H14" s="210">
        <f>D54</f>
        <v>21442.5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130970.5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145" t="s">
        <v>180</v>
      </c>
      <c r="G22" s="81">
        <v>4251</v>
      </c>
      <c r="H22" s="239">
        <v>90275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 t="s">
        <v>204</v>
      </c>
      <c r="G23" s="87">
        <v>4050</v>
      </c>
      <c r="H23" s="239">
        <v>674</v>
      </c>
      <c r="I23" s="239"/>
      <c r="J23" s="23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30</v>
      </c>
      <c r="D28" s="52">
        <f t="shared" si="1"/>
        <v>23550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152413</v>
      </c>
      <c r="E29" s="9"/>
      <c r="F29" s="226" t="s">
        <v>55</v>
      </c>
      <c r="G29" s="227"/>
      <c r="H29" s="230">
        <f>H15-H16-H17-H18-H19-H20-H22-H23-H24+H26+H27</f>
        <v>40021.5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1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40</v>
      </c>
      <c r="H34" s="254">
        <f>F34*G34</f>
        <v>40000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</v>
      </c>
      <c r="H35" s="254">
        <f>F35*G35</f>
        <v>5500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 t="shared" ref="H36:H39" si="2"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185</v>
      </c>
      <c r="D37" s="15">
        <f>C37*111</f>
        <v>20535</v>
      </c>
      <c r="E37" s="9"/>
      <c r="F37" s="15">
        <v>100</v>
      </c>
      <c r="G37" s="43">
        <v>6</v>
      </c>
      <c r="H37" s="254">
        <f t="shared" si="2"/>
        <v>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/>
      <c r="H38" s="254">
        <f t="shared" si="2"/>
        <v>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10</v>
      </c>
      <c r="D42" s="15">
        <f>C42*2.25</f>
        <v>22.5</v>
      </c>
      <c r="E42" s="9"/>
      <c r="F42" s="43" t="s">
        <v>79</v>
      </c>
      <c r="G42" s="254">
        <v>43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33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9</v>
      </c>
      <c r="D46" s="15">
        <f>C46*1.5</f>
        <v>13.5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46143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</v>
      </c>
      <c r="D50" s="15">
        <f>C50*1.5</f>
        <v>3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146</v>
      </c>
      <c r="G51" s="297">
        <f>G49-H29</f>
        <v>6121.5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21442.5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205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9C32-6ACB-445F-A197-51ACA42719F2}">
  <dimension ref="A1:S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34" t="s">
        <v>2</v>
      </c>
      <c r="Q1" s="13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5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3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C516-187F-4F82-BAA3-3032BD8FB8A2}">
  <dimension ref="A1:R63"/>
  <sheetViews>
    <sheetView topLeftCell="A28" zoomScaleNormal="100" zoomScaleSheetLayoutView="85" workbookViewId="0">
      <selection activeCell="G55" sqref="G55:J56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45857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6" si="0">P5+Q5</f>
        <v>620</v>
      </c>
    </row>
    <row r="6" spans="1:18" ht="14.45" customHeight="1" x14ac:dyDescent="0.25">
      <c r="A6" s="179"/>
      <c r="B6" s="19" t="s">
        <v>15</v>
      </c>
      <c r="C6" s="53">
        <v>196</v>
      </c>
      <c r="D6" s="16">
        <f t="shared" ref="D6:D32" si="1">C6*L6</f>
        <v>144452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R46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5</v>
      </c>
      <c r="D7" s="16">
        <f t="shared" si="1"/>
        <v>3625</v>
      </c>
      <c r="E7" s="9"/>
      <c r="F7" s="182"/>
      <c r="G7" s="186"/>
      <c r="H7" s="187"/>
      <c r="I7" s="187"/>
      <c r="J7" s="188"/>
      <c r="K7" s="10"/>
      <c r="L7" s="6">
        <f>R45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20</v>
      </c>
      <c r="D8" s="16">
        <f t="shared" si="1"/>
        <v>20660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R44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6</v>
      </c>
      <c r="D9" s="16">
        <f t="shared" si="1"/>
        <v>4242</v>
      </c>
      <c r="E9" s="9"/>
      <c r="F9" s="182"/>
      <c r="G9" s="194"/>
      <c r="H9" s="195"/>
      <c r="I9" s="195"/>
      <c r="J9" s="196"/>
      <c r="K9" s="10"/>
      <c r="L9" s="6">
        <f>R42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R40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3</v>
      </c>
      <c r="D11" s="16">
        <f t="shared" si="1"/>
        <v>3375</v>
      </c>
      <c r="E11" s="9"/>
      <c r="F11" s="182"/>
      <c r="G11" s="194"/>
      <c r="H11" s="195"/>
      <c r="I11" s="195"/>
      <c r="J11" s="196"/>
      <c r="K11" s="25"/>
      <c r="L11" s="6">
        <f>R36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R38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14</v>
      </c>
      <c r="D13" s="52">
        <f t="shared" si="1"/>
        <v>4298</v>
      </c>
      <c r="E13" s="9"/>
      <c r="F13" s="203" t="s">
        <v>36</v>
      </c>
      <c r="G13" s="204"/>
      <c r="H13" s="205">
        <f>D33</f>
        <v>199082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16</v>
      </c>
      <c r="D14" s="34">
        <f t="shared" si="1"/>
        <v>176</v>
      </c>
      <c r="E14" s="9"/>
      <c r="F14" s="208" t="s">
        <v>39</v>
      </c>
      <c r="G14" s="209"/>
      <c r="H14" s="210">
        <f>D58</f>
        <v>27377.25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171704.75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R32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R43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 t="s">
        <v>156</v>
      </c>
      <c r="G22" s="81">
        <v>4226</v>
      </c>
      <c r="H22" s="239">
        <v>72846</v>
      </c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 t="s">
        <v>209</v>
      </c>
      <c r="G23" s="87">
        <v>4319</v>
      </c>
      <c r="H23" s="240">
        <v>2355</v>
      </c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 t="s">
        <v>210</v>
      </c>
      <c r="G24" s="87">
        <v>4320</v>
      </c>
      <c r="H24" s="240">
        <v>3925</v>
      </c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85" t="s">
        <v>211</v>
      </c>
      <c r="G25" s="87">
        <v>4322</v>
      </c>
      <c r="H25" s="240">
        <v>3370</v>
      </c>
      <c r="I25" s="241"/>
      <c r="J25" s="241"/>
      <c r="L25" s="51">
        <v>1020</v>
      </c>
      <c r="N25" s="1"/>
      <c r="P25" s="4"/>
      <c r="Q25" s="4"/>
      <c r="R25" s="5"/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5"/>
      <c r="G26" s="87"/>
      <c r="H26" s="240"/>
      <c r="I26" s="241"/>
      <c r="J26" s="241"/>
      <c r="L26" s="51">
        <v>1142</v>
      </c>
      <c r="N26" s="1"/>
      <c r="P26" s="4"/>
      <c r="Q26" s="4"/>
      <c r="R26" s="5"/>
    </row>
    <row r="27" spans="1:18" ht="15.75" x14ac:dyDescent="0.25">
      <c r="A27" s="179"/>
      <c r="B27" s="17" t="s">
        <v>119</v>
      </c>
      <c r="C27" s="53"/>
      <c r="D27" s="52">
        <f t="shared" si="1"/>
        <v>0</v>
      </c>
      <c r="E27" s="9"/>
      <c r="F27" s="148"/>
      <c r="G27" s="87"/>
      <c r="H27" s="241"/>
      <c r="I27" s="241"/>
      <c r="J27" s="241"/>
      <c r="L27" s="51">
        <v>36.166666666666664</v>
      </c>
      <c r="N27" s="1"/>
      <c r="P27" s="4"/>
      <c r="Q27" s="4"/>
      <c r="R27" s="5"/>
    </row>
    <row r="28" spans="1:18" ht="15.75" x14ac:dyDescent="0.25">
      <c r="A28" s="179"/>
      <c r="B28" s="17" t="s">
        <v>97</v>
      </c>
      <c r="C28" s="53">
        <v>20</v>
      </c>
      <c r="D28" s="52">
        <f t="shared" si="1"/>
        <v>15700</v>
      </c>
      <c r="E28" s="9"/>
      <c r="F28" s="85"/>
      <c r="G28" s="87"/>
      <c r="H28" s="241"/>
      <c r="I28" s="241"/>
      <c r="J28" s="241"/>
      <c r="L28" s="51">
        <v>785</v>
      </c>
      <c r="N28" s="1"/>
      <c r="P28" s="4"/>
      <c r="Q28" s="4"/>
      <c r="R28" s="5"/>
    </row>
    <row r="29" spans="1:18" ht="15.75" x14ac:dyDescent="0.25">
      <c r="A29" s="179"/>
      <c r="B29" s="17"/>
      <c r="C29" s="53"/>
      <c r="D29" s="52">
        <f t="shared" si="1"/>
        <v>0</v>
      </c>
      <c r="E29" s="9"/>
      <c r="F29" s="66" t="s">
        <v>100</v>
      </c>
      <c r="G29" s="61" t="s">
        <v>98</v>
      </c>
      <c r="H29" s="242" t="s">
        <v>13</v>
      </c>
      <c r="I29" s="243"/>
      <c r="J29" s="244"/>
      <c r="L29" s="51">
        <v>1020</v>
      </c>
      <c r="O29" t="s">
        <v>51</v>
      </c>
      <c r="P29" s="4">
        <v>1582</v>
      </c>
      <c r="Q29" s="4"/>
      <c r="R29" s="5">
        <f t="shared" si="0"/>
        <v>1582</v>
      </c>
    </row>
    <row r="30" spans="1:18" ht="15.75" x14ac:dyDescent="0.25">
      <c r="A30" s="179"/>
      <c r="B30" s="17"/>
      <c r="C30" s="53"/>
      <c r="D30" s="52">
        <f t="shared" si="1"/>
        <v>0</v>
      </c>
      <c r="E30" s="9"/>
      <c r="F30" s="83" t="s">
        <v>156</v>
      </c>
      <c r="G30" s="73">
        <v>4077</v>
      </c>
      <c r="H30" s="245">
        <v>88301</v>
      </c>
      <c r="I30" s="245"/>
      <c r="J30" s="245"/>
      <c r="L30" s="7">
        <f>1142</f>
        <v>1142</v>
      </c>
      <c r="O30" t="s">
        <v>52</v>
      </c>
      <c r="P30" s="4">
        <v>1447</v>
      </c>
      <c r="Q30" s="4">
        <v>120</v>
      </c>
      <c r="R30" s="5">
        <f t="shared" si="0"/>
        <v>1567</v>
      </c>
    </row>
    <row r="31" spans="1:18" ht="14.45" customHeight="1" x14ac:dyDescent="0.25">
      <c r="A31" s="179"/>
      <c r="B31" s="17"/>
      <c r="C31" s="53"/>
      <c r="D31" s="48">
        <f t="shared" si="1"/>
        <v>0</v>
      </c>
      <c r="E31" s="9"/>
      <c r="F31" s="79"/>
      <c r="G31" s="133"/>
      <c r="H31" s="246"/>
      <c r="I31" s="247"/>
      <c r="J31" s="247"/>
      <c r="L31" s="7">
        <f>832/24+1.5</f>
        <v>36.166666666666664</v>
      </c>
      <c r="O31" t="s">
        <v>53</v>
      </c>
      <c r="P31" s="4">
        <v>1582</v>
      </c>
      <c r="Q31" s="4"/>
      <c r="R31" s="5">
        <f t="shared" si="0"/>
        <v>1582</v>
      </c>
    </row>
    <row r="32" spans="1:18" ht="15.75" x14ac:dyDescent="0.25">
      <c r="A32" s="180"/>
      <c r="B32" s="50"/>
      <c r="C32" s="53"/>
      <c r="D32" s="52">
        <f t="shared" si="1"/>
        <v>0</v>
      </c>
      <c r="E32" s="9"/>
      <c r="F32" s="60"/>
      <c r="G32" s="68"/>
      <c r="H32" s="248"/>
      <c r="I32" s="249"/>
      <c r="J32" s="250"/>
      <c r="L32" s="7">
        <v>785</v>
      </c>
      <c r="O32" t="s">
        <v>54</v>
      </c>
      <c r="P32" s="4">
        <v>1447</v>
      </c>
      <c r="Q32" s="4">
        <v>120</v>
      </c>
      <c r="R32" s="5">
        <f t="shared" si="0"/>
        <v>1567</v>
      </c>
    </row>
    <row r="33" spans="1:18" x14ac:dyDescent="0.25">
      <c r="A33" s="218" t="s">
        <v>36</v>
      </c>
      <c r="B33" s="219"/>
      <c r="C33" s="220"/>
      <c r="D33" s="224">
        <f>SUM(D6:D32)</f>
        <v>199082</v>
      </c>
      <c r="E33" s="9"/>
      <c r="F33" s="226" t="s">
        <v>55</v>
      </c>
      <c r="G33" s="227"/>
      <c r="H33" s="230">
        <f>H15-H16-H17-H18-H19-H20-H22-H23-H24-H25+H30+H31+H32</f>
        <v>177509.75</v>
      </c>
      <c r="I33" s="231"/>
      <c r="J33" s="232"/>
      <c r="O33" t="s">
        <v>56</v>
      </c>
      <c r="P33" s="4">
        <v>1582</v>
      </c>
      <c r="Q33" s="4"/>
      <c r="R33" s="5">
        <f t="shared" si="0"/>
        <v>1582</v>
      </c>
    </row>
    <row r="34" spans="1:18" x14ac:dyDescent="0.25">
      <c r="A34" s="221"/>
      <c r="B34" s="222"/>
      <c r="C34" s="223"/>
      <c r="D34" s="225"/>
      <c r="E34" s="9"/>
      <c r="F34" s="228"/>
      <c r="G34" s="229"/>
      <c r="H34" s="233"/>
      <c r="I34" s="234"/>
      <c r="J34" s="235"/>
      <c r="N34" s="1"/>
      <c r="Q34" s="4"/>
      <c r="R34" s="5">
        <f t="shared" si="0"/>
        <v>0</v>
      </c>
    </row>
    <row r="35" spans="1:18" x14ac:dyDescent="0.25">
      <c r="A35" s="27"/>
      <c r="B35" s="27"/>
      <c r="C35" s="27"/>
      <c r="D35" s="27"/>
      <c r="E35" s="9"/>
      <c r="F35" s="27"/>
      <c r="G35" s="27"/>
      <c r="H35" s="9"/>
      <c r="I35" s="9"/>
      <c r="J35" s="9"/>
      <c r="O35" t="s">
        <v>57</v>
      </c>
      <c r="P35" s="4">
        <v>1052</v>
      </c>
      <c r="Q35" s="4">
        <v>120</v>
      </c>
      <c r="R35" s="5">
        <f t="shared" si="0"/>
        <v>1172</v>
      </c>
    </row>
    <row r="36" spans="1:18" x14ac:dyDescent="0.25">
      <c r="A36" s="165" t="s">
        <v>58</v>
      </c>
      <c r="B36" s="166"/>
      <c r="C36" s="166"/>
      <c r="D36" s="167"/>
      <c r="E36" s="11"/>
      <c r="F36" s="251" t="s">
        <v>59</v>
      </c>
      <c r="G36" s="252"/>
      <c r="H36" s="252"/>
      <c r="I36" s="252"/>
      <c r="J36" s="253"/>
      <c r="O36" t="s">
        <v>60</v>
      </c>
      <c r="P36" s="4">
        <v>1005</v>
      </c>
      <c r="Q36" s="4">
        <v>120</v>
      </c>
      <c r="R36" s="5">
        <f t="shared" si="0"/>
        <v>1125</v>
      </c>
    </row>
    <row r="37" spans="1:18" x14ac:dyDescent="0.25">
      <c r="A37" s="28"/>
      <c r="B37" s="28" t="s">
        <v>11</v>
      </c>
      <c r="C37" s="28" t="s">
        <v>61</v>
      </c>
      <c r="D37" s="28" t="s">
        <v>13</v>
      </c>
      <c r="E37" s="11"/>
      <c r="F37" s="28" t="s">
        <v>62</v>
      </c>
      <c r="G37" s="131" t="s">
        <v>63</v>
      </c>
      <c r="H37" s="251" t="s">
        <v>13</v>
      </c>
      <c r="I37" s="252"/>
      <c r="J37" s="253"/>
      <c r="O37" t="s">
        <v>64</v>
      </c>
      <c r="P37" s="4">
        <v>1175</v>
      </c>
      <c r="Q37" s="4"/>
      <c r="R37" s="5">
        <f t="shared" si="0"/>
        <v>1175</v>
      </c>
    </row>
    <row r="38" spans="1:18" ht="15" customHeight="1" x14ac:dyDescent="0.25">
      <c r="A38" s="178" t="s">
        <v>65</v>
      </c>
      <c r="B38" s="29" t="s">
        <v>66</v>
      </c>
      <c r="C38" s="56"/>
      <c r="D38" s="33">
        <f>C38*120</f>
        <v>0</v>
      </c>
      <c r="E38" s="9"/>
      <c r="F38" s="15">
        <v>1000</v>
      </c>
      <c r="G38" s="44">
        <v>73</v>
      </c>
      <c r="H38" s="254">
        <f t="shared" ref="H38:H43" si="2">F38*G38</f>
        <v>73000</v>
      </c>
      <c r="I38" s="255"/>
      <c r="J38" s="256"/>
      <c r="O38" t="s">
        <v>67</v>
      </c>
      <c r="P38" s="4">
        <v>832</v>
      </c>
      <c r="Q38" s="4">
        <v>120</v>
      </c>
      <c r="R38" s="5">
        <f t="shared" si="0"/>
        <v>952</v>
      </c>
    </row>
    <row r="39" spans="1:18" ht="15.75" x14ac:dyDescent="0.25">
      <c r="A39" s="179"/>
      <c r="B39" s="30" t="s">
        <v>68</v>
      </c>
      <c r="C39" s="57"/>
      <c r="D39" s="33">
        <f>C39*84</f>
        <v>0</v>
      </c>
      <c r="E39" s="9"/>
      <c r="F39" s="64">
        <v>500</v>
      </c>
      <c r="G39" s="45">
        <v>26</v>
      </c>
      <c r="H39" s="254">
        <f t="shared" si="2"/>
        <v>13000</v>
      </c>
      <c r="I39" s="255"/>
      <c r="J39" s="256"/>
      <c r="O39" t="s">
        <v>69</v>
      </c>
      <c r="P39" s="4">
        <v>1102</v>
      </c>
      <c r="Q39" s="4"/>
      <c r="R39" s="5">
        <f t="shared" si="0"/>
        <v>1102</v>
      </c>
    </row>
    <row r="40" spans="1:18" ht="15.75" x14ac:dyDescent="0.25">
      <c r="A40" s="180"/>
      <c r="B40" s="29" t="s">
        <v>70</v>
      </c>
      <c r="C40" s="53"/>
      <c r="D40" s="15">
        <f>C40*1.5</f>
        <v>0</v>
      </c>
      <c r="E40" s="9"/>
      <c r="F40" s="15">
        <v>200</v>
      </c>
      <c r="G40" s="41"/>
      <c r="H40" s="254">
        <f t="shared" si="2"/>
        <v>0</v>
      </c>
      <c r="I40" s="255"/>
      <c r="J40" s="256"/>
      <c r="O40" t="s">
        <v>71</v>
      </c>
      <c r="P40" s="4">
        <v>852</v>
      </c>
      <c r="Q40" s="4">
        <v>120</v>
      </c>
      <c r="R40" s="5">
        <f t="shared" si="0"/>
        <v>972</v>
      </c>
    </row>
    <row r="41" spans="1:18" ht="15.75" x14ac:dyDescent="0.25">
      <c r="A41" s="178" t="s">
        <v>72</v>
      </c>
      <c r="B41" s="31" t="s">
        <v>66</v>
      </c>
      <c r="C41" s="58">
        <v>230</v>
      </c>
      <c r="D41" s="15">
        <f>C41*111</f>
        <v>25530</v>
      </c>
      <c r="E41" s="9"/>
      <c r="F41" s="15">
        <v>100</v>
      </c>
      <c r="G41" s="43">
        <v>13</v>
      </c>
      <c r="H41" s="254">
        <f t="shared" si="2"/>
        <v>1300</v>
      </c>
      <c r="I41" s="255"/>
      <c r="J41" s="256"/>
      <c r="O41" t="s">
        <v>73</v>
      </c>
      <c r="P41" s="4">
        <v>1020</v>
      </c>
      <c r="Q41" s="4">
        <v>120</v>
      </c>
      <c r="R41" s="5">
        <f t="shared" si="0"/>
        <v>1140</v>
      </c>
    </row>
    <row r="42" spans="1:18" ht="15.75" x14ac:dyDescent="0.25">
      <c r="A42" s="179"/>
      <c r="B42" s="32" t="s">
        <v>68</v>
      </c>
      <c r="C42" s="59">
        <v>2</v>
      </c>
      <c r="D42" s="15">
        <f>C42*84</f>
        <v>168</v>
      </c>
      <c r="E42" s="9"/>
      <c r="F42" s="33">
        <v>50</v>
      </c>
      <c r="G42" s="43">
        <v>9</v>
      </c>
      <c r="H42" s="254">
        <f t="shared" si="2"/>
        <v>450</v>
      </c>
      <c r="I42" s="255"/>
      <c r="J42" s="256"/>
      <c r="O42" t="s">
        <v>74</v>
      </c>
      <c r="P42" s="4">
        <v>596</v>
      </c>
      <c r="Q42" s="4">
        <v>111</v>
      </c>
      <c r="R42" s="5">
        <f t="shared" si="0"/>
        <v>707</v>
      </c>
    </row>
    <row r="43" spans="1:18" ht="15.75" x14ac:dyDescent="0.25">
      <c r="A43" s="180"/>
      <c r="B43" s="32" t="s">
        <v>70</v>
      </c>
      <c r="C43" s="57">
        <v>4</v>
      </c>
      <c r="D43" s="34">
        <f>C43*4.5</f>
        <v>18</v>
      </c>
      <c r="E43" s="9"/>
      <c r="F43" s="15">
        <v>20</v>
      </c>
      <c r="G43" s="41">
        <v>2</v>
      </c>
      <c r="H43" s="254">
        <f t="shared" si="2"/>
        <v>40</v>
      </c>
      <c r="I43" s="255"/>
      <c r="J43" s="256"/>
      <c r="O43" t="s">
        <v>75</v>
      </c>
      <c r="P43" s="4">
        <v>1175</v>
      </c>
      <c r="Q43" s="4"/>
      <c r="R43" s="5">
        <f t="shared" si="0"/>
        <v>1175</v>
      </c>
    </row>
    <row r="44" spans="1:18" ht="15.75" x14ac:dyDescent="0.25">
      <c r="A44" s="178" t="s">
        <v>76</v>
      </c>
      <c r="B44" s="30" t="s">
        <v>66</v>
      </c>
      <c r="C44" s="70">
        <v>4</v>
      </c>
      <c r="D44" s="15">
        <f>C44*111</f>
        <v>444</v>
      </c>
      <c r="E44" s="9"/>
      <c r="F44" s="15">
        <v>10</v>
      </c>
      <c r="G44" s="46"/>
      <c r="H44" s="254"/>
      <c r="I44" s="255"/>
      <c r="J44" s="256"/>
      <c r="O44" t="s">
        <v>77</v>
      </c>
      <c r="P44" s="4">
        <v>913</v>
      </c>
      <c r="Q44" s="4">
        <v>120</v>
      </c>
      <c r="R44" s="5">
        <f t="shared" si="0"/>
        <v>1033</v>
      </c>
    </row>
    <row r="45" spans="1:18" ht="15.75" x14ac:dyDescent="0.25">
      <c r="A45" s="179"/>
      <c r="B45" s="30" t="s">
        <v>68</v>
      </c>
      <c r="C45" s="53">
        <v>1</v>
      </c>
      <c r="D45" s="15">
        <f>C45*84</f>
        <v>84</v>
      </c>
      <c r="E45" s="9"/>
      <c r="F45" s="15">
        <v>5</v>
      </c>
      <c r="G45" s="46"/>
      <c r="H45" s="254"/>
      <c r="I45" s="255"/>
      <c r="J45" s="256"/>
      <c r="K45" s="24"/>
      <c r="O45" t="s">
        <v>78</v>
      </c>
      <c r="P45" s="4">
        <v>614</v>
      </c>
      <c r="Q45" s="4">
        <v>111</v>
      </c>
      <c r="R45" s="5">
        <f t="shared" si="0"/>
        <v>725</v>
      </c>
    </row>
    <row r="46" spans="1:18" ht="15.75" x14ac:dyDescent="0.25">
      <c r="A46" s="180"/>
      <c r="B46" s="30" t="s">
        <v>70</v>
      </c>
      <c r="C46" s="71">
        <v>5</v>
      </c>
      <c r="D46" s="15">
        <f>C46*2.25</f>
        <v>11.25</v>
      </c>
      <c r="E46" s="9"/>
      <c r="F46" s="43" t="s">
        <v>79</v>
      </c>
      <c r="G46" s="254">
        <v>39</v>
      </c>
      <c r="H46" s="255"/>
      <c r="I46" s="255"/>
      <c r="J46" s="256"/>
      <c r="K46" s="40"/>
      <c r="O46" t="s">
        <v>80</v>
      </c>
      <c r="P46" s="4">
        <v>626</v>
      </c>
      <c r="Q46" s="4">
        <v>111</v>
      </c>
      <c r="R46" s="5">
        <f t="shared" si="0"/>
        <v>737</v>
      </c>
    </row>
    <row r="47" spans="1:18" ht="15.75" x14ac:dyDescent="0.25">
      <c r="A47" s="257" t="s">
        <v>81</v>
      </c>
      <c r="C47" s="71"/>
      <c r="D47" s="15"/>
      <c r="E47" s="9"/>
      <c r="F47" s="65" t="s">
        <v>82</v>
      </c>
      <c r="G47" s="133" t="s">
        <v>83</v>
      </c>
      <c r="H47" s="260" t="s">
        <v>13</v>
      </c>
      <c r="I47" s="261"/>
      <c r="J47" s="262"/>
      <c r="K47" s="24"/>
      <c r="O47" t="s">
        <v>103</v>
      </c>
      <c r="P47" s="4">
        <v>1667</v>
      </c>
      <c r="Q47" s="4"/>
      <c r="R47" s="5"/>
    </row>
    <row r="48" spans="1:18" ht="15.75" x14ac:dyDescent="0.25">
      <c r="A48" s="258"/>
      <c r="B48" s="30" t="s">
        <v>66</v>
      </c>
      <c r="C48" s="53">
        <v>1</v>
      </c>
      <c r="D48" s="15">
        <f>C48*120</f>
        <v>120</v>
      </c>
      <c r="E48" s="9"/>
      <c r="F48" s="147" t="s">
        <v>208</v>
      </c>
      <c r="G48" s="69"/>
      <c r="H48" s="245">
        <v>88301</v>
      </c>
      <c r="I48" s="245"/>
      <c r="J48" s="245"/>
      <c r="K48" s="24"/>
      <c r="O48" t="s">
        <v>106</v>
      </c>
      <c r="P48" s="4">
        <f>785-120</f>
        <v>665</v>
      </c>
      <c r="Q48" s="4">
        <v>120</v>
      </c>
      <c r="R48" s="5">
        <f>Q48+P48</f>
        <v>785</v>
      </c>
    </row>
    <row r="49" spans="1:18" ht="15.75" x14ac:dyDescent="0.25">
      <c r="A49" s="258"/>
      <c r="B49" s="30" t="s">
        <v>68</v>
      </c>
      <c r="C49" s="90"/>
      <c r="D49" s="15">
        <f>C49*84</f>
        <v>0</v>
      </c>
      <c r="E49" s="9"/>
      <c r="F49" s="41"/>
      <c r="G49" s="69"/>
      <c r="H49" s="245"/>
      <c r="I49" s="245"/>
      <c r="J49" s="245"/>
      <c r="K49" s="24"/>
      <c r="P49" s="4"/>
      <c r="Q49" s="4"/>
      <c r="R49" s="5"/>
    </row>
    <row r="50" spans="1:18" ht="15.75" x14ac:dyDescent="0.25">
      <c r="A50" s="258"/>
      <c r="B50" s="54" t="s">
        <v>70</v>
      </c>
      <c r="C50" s="91">
        <v>7</v>
      </c>
      <c r="D50" s="15">
        <f>C50*1.5</f>
        <v>10.5</v>
      </c>
      <c r="E50" s="9"/>
      <c r="F50" s="41"/>
      <c r="G50" s="69"/>
      <c r="H50" s="245"/>
      <c r="I50" s="245"/>
      <c r="J50" s="245"/>
      <c r="K50" s="24"/>
      <c r="P50" s="4"/>
      <c r="Q50" s="4"/>
      <c r="R50" s="5"/>
    </row>
    <row r="51" spans="1:18" ht="15.75" x14ac:dyDescent="0.25">
      <c r="A51" s="259"/>
      <c r="B51" s="30"/>
      <c r="C51" s="71"/>
      <c r="D51" s="15"/>
      <c r="E51" s="9"/>
      <c r="F51" s="65"/>
      <c r="G51" s="65"/>
      <c r="H51" s="263"/>
      <c r="I51" s="264"/>
      <c r="J51" s="265"/>
      <c r="K51" s="24"/>
      <c r="P51" s="4"/>
      <c r="Q51" s="4"/>
      <c r="R51" s="5"/>
    </row>
    <row r="52" spans="1:18" ht="15" customHeight="1" x14ac:dyDescent="0.25">
      <c r="A52" s="257" t="s">
        <v>32</v>
      </c>
      <c r="B52" s="30" t="s">
        <v>66</v>
      </c>
      <c r="C52" s="53">
        <v>12</v>
      </c>
      <c r="D52" s="15">
        <f>C52*78</f>
        <v>936</v>
      </c>
      <c r="E52" s="9"/>
      <c r="F52" s="65"/>
      <c r="G52" s="65"/>
      <c r="H52" s="263"/>
      <c r="I52" s="264"/>
      <c r="J52" s="265"/>
      <c r="K52" s="39"/>
      <c r="O52" t="s">
        <v>84</v>
      </c>
      <c r="P52" s="4">
        <v>1175</v>
      </c>
      <c r="Q52" s="4"/>
      <c r="R52" s="5">
        <f t="shared" si="0"/>
        <v>1175</v>
      </c>
    </row>
    <row r="53" spans="1:18" ht="15.75" x14ac:dyDescent="0.25">
      <c r="A53" s="258"/>
      <c r="B53" s="32" t="s">
        <v>68</v>
      </c>
      <c r="C53" s="90">
        <v>1</v>
      </c>
      <c r="D53" s="15">
        <f>C53*42</f>
        <v>42</v>
      </c>
      <c r="E53" s="9"/>
      <c r="F53" s="278" t="s">
        <v>86</v>
      </c>
      <c r="G53" s="230">
        <f>H38+H39+H40+H41+H42+H43+H44+H45+G46+H48+H49+H50</f>
        <v>176130</v>
      </c>
      <c r="H53" s="231"/>
      <c r="I53" s="231"/>
      <c r="J53" s="232"/>
      <c r="K53" s="9"/>
      <c r="O53" t="s">
        <v>85</v>
      </c>
      <c r="P53" s="4">
        <v>851</v>
      </c>
      <c r="Q53" s="4">
        <v>120</v>
      </c>
      <c r="R53" s="5">
        <f t="shared" si="0"/>
        <v>971</v>
      </c>
    </row>
    <row r="54" spans="1:18" ht="15.75" x14ac:dyDescent="0.25">
      <c r="A54" s="258"/>
      <c r="B54" s="35" t="s">
        <v>70</v>
      </c>
      <c r="C54" s="71">
        <v>9</v>
      </c>
      <c r="D54" s="15">
        <f>C54*1.5</f>
        <v>13.5</v>
      </c>
      <c r="E54" s="9"/>
      <c r="F54" s="279"/>
      <c r="G54" s="233"/>
      <c r="H54" s="234"/>
      <c r="I54" s="234"/>
      <c r="J54" s="235"/>
      <c r="K54" s="9"/>
      <c r="P54" s="4"/>
      <c r="Q54" s="4"/>
      <c r="R54" s="5"/>
    </row>
    <row r="55" spans="1:18" ht="15" customHeight="1" x14ac:dyDescent="0.25">
      <c r="A55" s="258"/>
      <c r="B55" s="30"/>
      <c r="C55" s="13"/>
      <c r="D55" s="34"/>
      <c r="E55" s="9"/>
      <c r="F55" s="280" t="s">
        <v>133</v>
      </c>
      <c r="G55" s="304">
        <f>G53-H33</f>
        <v>-1379.75</v>
      </c>
      <c r="H55" s="305"/>
      <c r="I55" s="305"/>
      <c r="J55" s="306"/>
      <c r="K55" s="24"/>
      <c r="O55" t="s">
        <v>87</v>
      </c>
      <c r="P55" s="4">
        <v>703</v>
      </c>
      <c r="Q55" s="4">
        <v>120</v>
      </c>
      <c r="R55" s="5">
        <f t="shared" si="0"/>
        <v>823</v>
      </c>
    </row>
    <row r="56" spans="1:18" ht="15.75" x14ac:dyDescent="0.25">
      <c r="A56" s="258"/>
      <c r="B56" s="32"/>
      <c r="C56" s="36"/>
      <c r="D56" s="49"/>
      <c r="E56" s="9"/>
      <c r="F56" s="281"/>
      <c r="G56" s="307"/>
      <c r="H56" s="308"/>
      <c r="I56" s="308"/>
      <c r="J56" s="309"/>
      <c r="K56" s="24"/>
      <c r="O56" t="s">
        <v>88</v>
      </c>
      <c r="P56" s="4">
        <v>559</v>
      </c>
      <c r="Q56" s="4">
        <v>111</v>
      </c>
      <c r="R56" s="5">
        <f t="shared" si="0"/>
        <v>670</v>
      </c>
    </row>
    <row r="57" spans="1:18" ht="15.75" x14ac:dyDescent="0.25">
      <c r="A57" s="259"/>
      <c r="B57" s="35"/>
      <c r="C57" s="14"/>
      <c r="D57" s="15"/>
      <c r="E57" s="9"/>
      <c r="F57" s="39"/>
      <c r="G57" s="27"/>
      <c r="H57" s="27"/>
      <c r="I57" s="27"/>
      <c r="J57" s="38"/>
      <c r="N57" s="1"/>
      <c r="O57" t="s">
        <v>89</v>
      </c>
      <c r="P57" s="4">
        <v>1142</v>
      </c>
    </row>
    <row r="58" spans="1:18" x14ac:dyDescent="0.25">
      <c r="A58" s="226" t="s">
        <v>90</v>
      </c>
      <c r="B58" s="266"/>
      <c r="C58" s="267"/>
      <c r="D58" s="270">
        <f>SUM(D38:D57)</f>
        <v>27377.25</v>
      </c>
      <c r="E58" s="9"/>
      <c r="F58" s="24"/>
      <c r="G58" s="9"/>
      <c r="H58" s="9"/>
      <c r="I58" s="9"/>
      <c r="J58" s="37"/>
      <c r="O58" t="s">
        <v>102</v>
      </c>
      <c r="P58" s="4">
        <v>1582</v>
      </c>
      <c r="R58" s="3">
        <v>1582</v>
      </c>
    </row>
    <row r="59" spans="1:18" x14ac:dyDescent="0.25">
      <c r="A59" s="228"/>
      <c r="B59" s="268"/>
      <c r="C59" s="269"/>
      <c r="D59" s="271"/>
      <c r="E59" s="9"/>
      <c r="F59" s="24"/>
      <c r="G59" s="9"/>
      <c r="H59" s="9"/>
      <c r="I59" s="9"/>
      <c r="J59" s="37"/>
      <c r="K59" s="9"/>
    </row>
    <row r="60" spans="1:18" x14ac:dyDescent="0.25">
      <c r="A60" s="39"/>
      <c r="B60" s="9"/>
      <c r="C60" s="9"/>
      <c r="D60" s="37"/>
      <c r="E60" s="9"/>
      <c r="F60" s="24"/>
      <c r="G60" s="9"/>
      <c r="H60" s="9"/>
      <c r="I60" s="9"/>
      <c r="J60" s="37"/>
      <c r="K60" s="9"/>
    </row>
    <row r="61" spans="1:18" x14ac:dyDescent="0.25">
      <c r="A61" s="24"/>
      <c r="B61" s="9" t="s">
        <v>127</v>
      </c>
      <c r="C61" s="9"/>
      <c r="D61" s="37"/>
      <c r="E61" s="9"/>
      <c r="F61" s="40"/>
      <c r="G61" s="55"/>
      <c r="H61" s="55"/>
      <c r="I61" s="55"/>
      <c r="J61" s="47"/>
      <c r="K61" s="9"/>
    </row>
    <row r="62" spans="1:18" x14ac:dyDescent="0.25">
      <c r="A62" s="272" t="s">
        <v>91</v>
      </c>
      <c r="B62" s="273"/>
      <c r="C62" s="273"/>
      <c r="D62" s="274"/>
      <c r="E62" s="9"/>
      <c r="F62" s="272" t="s">
        <v>92</v>
      </c>
      <c r="G62" s="273"/>
      <c r="H62" s="273"/>
      <c r="I62" s="273"/>
      <c r="J62" s="274"/>
    </row>
    <row r="63" spans="1:18" x14ac:dyDescent="0.25">
      <c r="A63" s="275"/>
      <c r="B63" s="276"/>
      <c r="C63" s="276"/>
      <c r="D63" s="277"/>
      <c r="E63" s="9"/>
      <c r="F63" s="275"/>
      <c r="G63" s="276"/>
      <c r="H63" s="276"/>
      <c r="I63" s="276"/>
      <c r="J63" s="277"/>
    </row>
  </sheetData>
  <mergeCells count="72">
    <mergeCell ref="N1:O1"/>
    <mergeCell ref="A4:D4"/>
    <mergeCell ref="F4:F5"/>
    <mergeCell ref="G4:G5"/>
    <mergeCell ref="H4:H5"/>
    <mergeCell ref="I4:J5"/>
    <mergeCell ref="A5:A32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3:C34"/>
    <mergeCell ref="D33:D34"/>
    <mergeCell ref="F33:G34"/>
    <mergeCell ref="H33:J34"/>
    <mergeCell ref="H18:J18"/>
    <mergeCell ref="H19:J19"/>
    <mergeCell ref="H20:J20"/>
    <mergeCell ref="H21:J21"/>
    <mergeCell ref="H22:J22"/>
    <mergeCell ref="H23:J23"/>
    <mergeCell ref="H24:J24"/>
    <mergeCell ref="H29:J29"/>
    <mergeCell ref="H30:J30"/>
    <mergeCell ref="H31:J31"/>
    <mergeCell ref="H32:J32"/>
    <mergeCell ref="A44:A46"/>
    <mergeCell ref="H44:J44"/>
    <mergeCell ref="H45:J45"/>
    <mergeCell ref="G46:J46"/>
    <mergeCell ref="A36:D36"/>
    <mergeCell ref="F36:J36"/>
    <mergeCell ref="H37:J37"/>
    <mergeCell ref="A38:A40"/>
    <mergeCell ref="H38:J38"/>
    <mergeCell ref="H39:J39"/>
    <mergeCell ref="H40:J40"/>
    <mergeCell ref="A62:D63"/>
    <mergeCell ref="F62:J63"/>
    <mergeCell ref="A52:A57"/>
    <mergeCell ref="H52:J52"/>
    <mergeCell ref="F53:F54"/>
    <mergeCell ref="G53:J54"/>
    <mergeCell ref="F55:F56"/>
    <mergeCell ref="G55:J56"/>
    <mergeCell ref="H25:J25"/>
    <mergeCell ref="H26:J26"/>
    <mergeCell ref="H27:J27"/>
    <mergeCell ref="H28:J28"/>
    <mergeCell ref="A58:C59"/>
    <mergeCell ref="D58:D59"/>
    <mergeCell ref="A47:A51"/>
    <mergeCell ref="H47:J47"/>
    <mergeCell ref="H48:J48"/>
    <mergeCell ref="H49:J49"/>
    <mergeCell ref="H50:J50"/>
    <mergeCell ref="H51:J51"/>
    <mergeCell ref="A41:A43"/>
    <mergeCell ref="H41:J41"/>
    <mergeCell ref="H42:J42"/>
    <mergeCell ref="H43:J43"/>
  </mergeCells>
  <printOptions horizontalCentered="1"/>
  <pageMargins left="0.19685039370078741" right="0.19685039370078741" top="0.39370078740157483" bottom="0.39370078740157483" header="0" footer="0"/>
  <pageSetup paperSize="14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BB67-E83D-49C9-AB4E-089AC01E3371}">
  <dimension ref="A1:R59"/>
  <sheetViews>
    <sheetView topLeftCell="A19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45857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162</v>
      </c>
      <c r="D6" s="16">
        <f t="shared" ref="D6:D28" si="1">C6*L6</f>
        <v>119394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7</v>
      </c>
      <c r="D7" s="16">
        <f t="shared" si="1"/>
        <v>5075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28</v>
      </c>
      <c r="D9" s="16">
        <f t="shared" si="1"/>
        <v>19796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4</v>
      </c>
      <c r="D13" s="52">
        <f t="shared" si="1"/>
        <v>1228</v>
      </c>
      <c r="E13" s="9"/>
      <c r="F13" s="203" t="s">
        <v>36</v>
      </c>
      <c r="G13" s="204"/>
      <c r="H13" s="205">
        <f>D29</f>
        <v>153574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21</v>
      </c>
      <c r="D14" s="34">
        <f t="shared" si="1"/>
        <v>231</v>
      </c>
      <c r="E14" s="9"/>
      <c r="F14" s="208" t="s">
        <v>39</v>
      </c>
      <c r="G14" s="209"/>
      <c r="H14" s="210">
        <f>D54</f>
        <v>23481.75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130092.25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 t="s">
        <v>215</v>
      </c>
      <c r="G22" s="81">
        <v>4360</v>
      </c>
      <c r="H22" s="239">
        <v>674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153574</v>
      </c>
      <c r="E29" s="9"/>
      <c r="F29" s="226" t="s">
        <v>55</v>
      </c>
      <c r="G29" s="227"/>
      <c r="H29" s="230">
        <f>H15-H16-H17-H18-H19-H20-H22-H23-H24+H26+H27</f>
        <v>129418.25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1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89</v>
      </c>
      <c r="H34" s="254">
        <f>F34*G34</f>
        <v>89000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67</v>
      </c>
      <c r="H35" s="254">
        <f t="shared" ref="H35:H39" si="2">F35*G35</f>
        <v>33500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193</v>
      </c>
      <c r="D37" s="15">
        <f>C37*111</f>
        <v>21423</v>
      </c>
      <c r="E37" s="9"/>
      <c r="F37" s="15">
        <v>100</v>
      </c>
      <c r="G37" s="43">
        <v>51</v>
      </c>
      <c r="H37" s="254">
        <f t="shared" si="2"/>
        <v>5100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10</v>
      </c>
      <c r="D38" s="15">
        <f>C38*84</f>
        <v>840</v>
      </c>
      <c r="E38" s="9"/>
      <c r="F38" s="33">
        <v>50</v>
      </c>
      <c r="G38" s="43">
        <v>10</v>
      </c>
      <c r="H38" s="254">
        <f t="shared" si="2"/>
        <v>500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7</v>
      </c>
      <c r="D40" s="15">
        <f>C40*111</f>
        <v>777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</v>
      </c>
      <c r="D42" s="15">
        <f>C42*2.25</f>
        <v>2.25</v>
      </c>
      <c r="E42" s="9"/>
      <c r="F42" s="43" t="s">
        <v>79</v>
      </c>
      <c r="G42" s="254">
        <v>953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33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19</v>
      </c>
      <c r="D46" s="15">
        <f>C46*1.5</f>
        <v>28.5</v>
      </c>
      <c r="E46" s="9"/>
      <c r="F46" s="41"/>
      <c r="G46" s="132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3</v>
      </c>
      <c r="D49" s="15">
        <f>C49*42</f>
        <v>126</v>
      </c>
      <c r="E49" s="9"/>
      <c r="F49" s="278" t="s">
        <v>86</v>
      </c>
      <c r="G49" s="230">
        <f>H34+H35+H36+H37+H38+H39+H40+H41+G42+H44+H45+H46</f>
        <v>129253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15</v>
      </c>
      <c r="D50" s="15">
        <f>C50*1.5</f>
        <v>22.5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-165.25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23481.75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871C-0E13-45F1-82E8-0F31536A3D40}">
  <dimension ref="A1:S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30" t="s">
        <v>2</v>
      </c>
      <c r="Q1" s="13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45857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175</v>
      </c>
      <c r="D6" s="16">
        <f t="shared" ref="D6:D28" si="1">C6*L6</f>
        <v>128975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49</v>
      </c>
      <c r="D9" s="16">
        <f t="shared" si="1"/>
        <v>34643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4</v>
      </c>
      <c r="D10" s="16">
        <f t="shared" si="1"/>
        <v>3888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9</v>
      </c>
      <c r="D13" s="52">
        <f t="shared" si="1"/>
        <v>2763</v>
      </c>
      <c r="E13" s="9"/>
      <c r="F13" s="203" t="s">
        <v>36</v>
      </c>
      <c r="G13" s="204"/>
      <c r="H13" s="205">
        <f>D29</f>
        <v>193408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20</v>
      </c>
      <c r="D14" s="34">
        <f t="shared" si="1"/>
        <v>220</v>
      </c>
      <c r="E14" s="9"/>
      <c r="F14" s="208" t="s">
        <v>39</v>
      </c>
      <c r="G14" s="209"/>
      <c r="H14" s="210">
        <f>D54</f>
        <v>41085.75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152322.25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354+888</f>
        <v>1242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 t="s">
        <v>213</v>
      </c>
      <c r="G22" s="81">
        <v>4262</v>
      </c>
      <c r="H22" s="239">
        <v>785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 t="s">
        <v>214</v>
      </c>
      <c r="G23" s="87">
        <v>4267</v>
      </c>
      <c r="H23" s="239">
        <v>785</v>
      </c>
      <c r="I23" s="239"/>
      <c r="J23" s="23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24</v>
      </c>
      <c r="D28" s="52">
        <f t="shared" si="1"/>
        <v>18840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193408</v>
      </c>
      <c r="E29" s="9"/>
      <c r="F29" s="226" t="s">
        <v>55</v>
      </c>
      <c r="G29" s="227"/>
      <c r="H29" s="230">
        <f>H15-H16-H17-H18-H19-H20-H22-H23-H24+H26+H27</f>
        <v>149510.25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1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3</v>
      </c>
      <c r="D34" s="33">
        <f>C34*120</f>
        <v>360</v>
      </c>
      <c r="E34" s="9"/>
      <c r="F34" s="15">
        <v>1000</v>
      </c>
      <c r="G34" s="82">
        <v>51</v>
      </c>
      <c r="H34" s="254">
        <f>F34*G34</f>
        <v>51000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/>
      <c r="H35" s="254">
        <f>F35*G35</f>
        <v>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18</v>
      </c>
      <c r="D36" s="15">
        <f>C36*1.5</f>
        <v>27</v>
      </c>
      <c r="E36" s="9"/>
      <c r="F36" s="15">
        <v>200</v>
      </c>
      <c r="G36" s="41">
        <v>2</v>
      </c>
      <c r="H36" s="254">
        <f t="shared" ref="H36:H39" si="2">F36*G36</f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349</v>
      </c>
      <c r="D37" s="15">
        <f>C37*111</f>
        <v>38739</v>
      </c>
      <c r="E37" s="9"/>
      <c r="F37" s="15">
        <v>100</v>
      </c>
      <c r="G37" s="43">
        <v>83</v>
      </c>
      <c r="H37" s="254">
        <f t="shared" si="2"/>
        <v>8300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5</v>
      </c>
      <c r="H38" s="254">
        <f t="shared" si="2"/>
        <v>250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7</v>
      </c>
      <c r="D42" s="15">
        <f>C42*2.25</f>
        <v>15.75</v>
      </c>
      <c r="E42" s="9"/>
      <c r="F42" s="43" t="s">
        <v>79</v>
      </c>
      <c r="G42" s="254">
        <v>101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33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3</v>
      </c>
      <c r="D44" s="15">
        <f>C44*120</f>
        <v>360</v>
      </c>
      <c r="E44" s="9"/>
      <c r="F44" s="41" t="s">
        <v>157</v>
      </c>
      <c r="G44" s="84" t="s">
        <v>212</v>
      </c>
      <c r="H44" s="245">
        <v>88734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23</v>
      </c>
      <c r="D46" s="15">
        <f>C46*1.5</f>
        <v>34.5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5</v>
      </c>
      <c r="D49" s="15">
        <f>C49*42</f>
        <v>210</v>
      </c>
      <c r="E49" s="9"/>
      <c r="F49" s="278" t="s">
        <v>86</v>
      </c>
      <c r="G49" s="230">
        <f>H34+H35+H36+H37+H38+H39+H40+H41+G42+H44+H45+H46</f>
        <v>148785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12</v>
      </c>
      <c r="D50" s="15">
        <f>C50*1.5</f>
        <v>18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-725.25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41085.75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C2DB-402C-48C4-B12A-8B725EAB409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37" t="s">
        <v>2</v>
      </c>
      <c r="Q1" s="13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8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0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7BFB-7D7C-4166-BCB9-9711CB340E5A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7" t="s">
        <v>2</v>
      </c>
      <c r="Q1" s="13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45859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285</v>
      </c>
      <c r="D6" s="16">
        <f t="shared" ref="D6:D28" si="1">C6*L6</f>
        <v>210045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7</v>
      </c>
      <c r="D7" s="16">
        <f t="shared" si="1"/>
        <v>5075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11</v>
      </c>
      <c r="D9" s="16">
        <f t="shared" si="1"/>
        <v>7777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12</v>
      </c>
      <c r="D13" s="52">
        <f t="shared" si="1"/>
        <v>3684</v>
      </c>
      <c r="E13" s="9"/>
      <c r="F13" s="203" t="s">
        <v>36</v>
      </c>
      <c r="G13" s="204"/>
      <c r="H13" s="205">
        <f>D29</f>
        <v>234563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12</v>
      </c>
      <c r="D14" s="34">
        <f t="shared" si="1"/>
        <v>132</v>
      </c>
      <c r="E14" s="9"/>
      <c r="F14" s="208" t="s">
        <v>39</v>
      </c>
      <c r="G14" s="209"/>
      <c r="H14" s="210">
        <f>D54</f>
        <v>91843.5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142719.5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1881</f>
        <v>1881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 t="s">
        <v>217</v>
      </c>
      <c r="G22" s="81">
        <v>4341</v>
      </c>
      <c r="H22" s="239">
        <v>785</v>
      </c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 t="s">
        <v>218</v>
      </c>
      <c r="G23" s="87">
        <v>4344</v>
      </c>
      <c r="H23" s="240">
        <v>2355</v>
      </c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 t="s">
        <v>190</v>
      </c>
      <c r="G26" s="73">
        <v>4238</v>
      </c>
      <c r="H26" s="245">
        <v>785</v>
      </c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40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234563</v>
      </c>
      <c r="E29" s="9"/>
      <c r="F29" s="226" t="s">
        <v>55</v>
      </c>
      <c r="G29" s="227"/>
      <c r="H29" s="230">
        <f>H15-H16-H17-H18-H19-H20-H22-H23-H24+H26+H27+H28</f>
        <v>138483.5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8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9</v>
      </c>
      <c r="D34" s="33">
        <f>C34*120</f>
        <v>1080</v>
      </c>
      <c r="E34" s="9"/>
      <c r="F34" s="15">
        <v>1000</v>
      </c>
      <c r="G34" s="44">
        <v>59</v>
      </c>
      <c r="H34" s="254">
        <f t="shared" ref="H34:H39" si="2">F34*G34</f>
        <v>59000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3</v>
      </c>
      <c r="D35" s="33">
        <f>C35*84</f>
        <v>252</v>
      </c>
      <c r="E35" s="9"/>
      <c r="F35" s="64">
        <v>500</v>
      </c>
      <c r="G35" s="45">
        <v>24</v>
      </c>
      <c r="H35" s="254">
        <f t="shared" si="2"/>
        <v>12000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25</v>
      </c>
      <c r="D36" s="15">
        <f>C36*1.5</f>
        <v>37.5</v>
      </c>
      <c r="E36" s="9"/>
      <c r="F36" s="15">
        <v>200</v>
      </c>
      <c r="G36" s="41"/>
      <c r="H36" s="254">
        <f t="shared" si="2"/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730</v>
      </c>
      <c r="D37" s="15">
        <f>C37*111</f>
        <v>81030</v>
      </c>
      <c r="E37" s="9"/>
      <c r="F37" s="15">
        <v>100</v>
      </c>
      <c r="G37" s="43">
        <v>39</v>
      </c>
      <c r="H37" s="254">
        <f t="shared" si="2"/>
        <v>3900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11</v>
      </c>
      <c r="D38" s="15">
        <f>C38*84</f>
        <v>924</v>
      </c>
      <c r="E38" s="9"/>
      <c r="F38" s="33">
        <v>50</v>
      </c>
      <c r="G38" s="43">
        <v>29</v>
      </c>
      <c r="H38" s="254">
        <f t="shared" si="2"/>
        <v>1450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6</v>
      </c>
      <c r="H39" s="254">
        <f t="shared" si="2"/>
        <v>120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36</v>
      </c>
      <c r="D40" s="15">
        <f>C40*111</f>
        <v>3996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32</v>
      </c>
      <c r="D42" s="15">
        <f>C42*2.25</f>
        <v>72</v>
      </c>
      <c r="E42" s="9"/>
      <c r="F42" s="43" t="s">
        <v>79</v>
      </c>
      <c r="G42" s="254">
        <v>41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0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17</v>
      </c>
      <c r="D44" s="15">
        <f>C44*120</f>
        <v>2040</v>
      </c>
      <c r="E44" s="9"/>
      <c r="F44" s="41" t="s">
        <v>148</v>
      </c>
      <c r="G44" s="69" t="s">
        <v>216</v>
      </c>
      <c r="H44" s="245">
        <v>69398.5</v>
      </c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40</v>
      </c>
      <c r="D46" s="15">
        <f>C46*1.5</f>
        <v>60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20</v>
      </c>
      <c r="D48" s="15">
        <f>C48*78</f>
        <v>1560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15</v>
      </c>
      <c r="D49" s="15">
        <f>C49*42</f>
        <v>630</v>
      </c>
      <c r="E49" s="9"/>
      <c r="F49" s="278" t="s">
        <v>86</v>
      </c>
      <c r="G49" s="230">
        <f>H34+H35+H36+H37+H38+H39+H40+H41+G42+H44+H45+H46</f>
        <v>145909.5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37</v>
      </c>
      <c r="D50" s="15">
        <f>C50*1.5</f>
        <v>55.5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141</v>
      </c>
      <c r="G51" s="282">
        <f>G49-H29</f>
        <v>7426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91843.5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5A75-F274-4AA8-9F9C-CBD98EAC0B56}">
  <sheetPr>
    <pageSetUpPr fitToPage="1"/>
  </sheetPr>
  <dimension ref="A1:R60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7" t="s">
        <v>2</v>
      </c>
      <c r="Q1" s="13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45859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79"/>
      <c r="B6" s="19" t="s">
        <v>15</v>
      </c>
      <c r="C6" s="53">
        <v>281</v>
      </c>
      <c r="D6" s="16">
        <f t="shared" ref="D6:D29" si="1">C6*L6</f>
        <v>207097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R42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R41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18</v>
      </c>
      <c r="D9" s="16">
        <f t="shared" si="1"/>
        <v>12726</v>
      </c>
      <c r="E9" s="9"/>
      <c r="F9" s="182"/>
      <c r="G9" s="194"/>
      <c r="H9" s="195"/>
      <c r="I9" s="195"/>
      <c r="J9" s="196"/>
      <c r="K9" s="10"/>
      <c r="L9" s="6">
        <f>R39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R37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14</v>
      </c>
      <c r="D13" s="52">
        <f t="shared" si="1"/>
        <v>4298</v>
      </c>
      <c r="E13" s="9"/>
      <c r="F13" s="203" t="s">
        <v>36</v>
      </c>
      <c r="G13" s="204"/>
      <c r="H13" s="205">
        <f>D30</f>
        <v>240353.5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19</v>
      </c>
      <c r="D14" s="34">
        <f t="shared" si="1"/>
        <v>209</v>
      </c>
      <c r="E14" s="9"/>
      <c r="F14" s="208" t="s">
        <v>39</v>
      </c>
      <c r="G14" s="209"/>
      <c r="H14" s="210">
        <f>D55</f>
        <v>46861.5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193492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1881</f>
        <v>1881</v>
      </c>
      <c r="I16" s="217"/>
      <c r="J16" s="217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R36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 t="s">
        <v>222</v>
      </c>
      <c r="G22" s="81">
        <v>4379</v>
      </c>
      <c r="H22" s="239">
        <v>3370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145" t="s">
        <v>223</v>
      </c>
      <c r="G23" s="81">
        <v>4376</v>
      </c>
      <c r="H23" s="239">
        <v>2022</v>
      </c>
      <c r="I23" s="239"/>
      <c r="J23" s="239"/>
      <c r="L23" s="51">
        <f>R34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/>
      <c r="E24" s="9"/>
      <c r="F24" s="145" t="s">
        <v>224</v>
      </c>
      <c r="G24" s="81">
        <v>4374</v>
      </c>
      <c r="H24" s="239">
        <v>2022</v>
      </c>
      <c r="I24" s="239"/>
      <c r="J24" s="239"/>
      <c r="L24" s="51"/>
      <c r="N24" s="1"/>
      <c r="P24" s="4"/>
      <c r="Q24" s="4"/>
      <c r="R24" s="5"/>
    </row>
    <row r="25" spans="1:18" ht="15.75" x14ac:dyDescent="0.25">
      <c r="A25" s="179"/>
      <c r="B25" s="17" t="s">
        <v>131</v>
      </c>
      <c r="C25" s="53"/>
      <c r="D25" s="52">
        <f t="shared" si="1"/>
        <v>0</v>
      </c>
      <c r="E25" s="9"/>
      <c r="F25" s="145" t="s">
        <v>225</v>
      </c>
      <c r="G25" s="87">
        <v>4394</v>
      </c>
      <c r="H25" s="239">
        <v>2022</v>
      </c>
      <c r="I25" s="239"/>
      <c r="J25" s="239"/>
      <c r="L25" s="51">
        <f>596/6</f>
        <v>99.333333333333329</v>
      </c>
      <c r="N25" s="1"/>
      <c r="O25" t="s">
        <v>49</v>
      </c>
      <c r="P25" s="4">
        <v>1728</v>
      </c>
      <c r="Q25" s="4"/>
      <c r="R25" s="5">
        <f t="shared" si="0"/>
        <v>1728</v>
      </c>
    </row>
    <row r="26" spans="1:18" ht="15.75" x14ac:dyDescent="0.25">
      <c r="A26" s="179"/>
      <c r="B26" s="17" t="s">
        <v>132</v>
      </c>
      <c r="C26" s="53"/>
      <c r="D26" s="52">
        <f t="shared" si="1"/>
        <v>0</v>
      </c>
      <c r="E26" s="9"/>
      <c r="F26" s="66" t="s">
        <v>100</v>
      </c>
      <c r="G26" s="88" t="s">
        <v>98</v>
      </c>
      <c r="H26" s="242" t="s">
        <v>13</v>
      </c>
      <c r="I26" s="243"/>
      <c r="J26" s="244"/>
      <c r="L26" s="51">
        <f>674/6</f>
        <v>112.33333333333333</v>
      </c>
      <c r="O26" t="s">
        <v>51</v>
      </c>
      <c r="P26" s="4">
        <v>1582</v>
      </c>
      <c r="Q26" s="4"/>
      <c r="R26" s="5">
        <f t="shared" si="0"/>
        <v>1582</v>
      </c>
    </row>
    <row r="27" spans="1:18" ht="15.75" x14ac:dyDescent="0.25">
      <c r="A27" s="179"/>
      <c r="B27" s="17" t="s">
        <v>105</v>
      </c>
      <c r="C27" s="53">
        <v>12</v>
      </c>
      <c r="D27" s="52">
        <f t="shared" si="1"/>
        <v>434</v>
      </c>
      <c r="E27" s="9"/>
      <c r="F27" s="72"/>
      <c r="G27" s="13"/>
      <c r="H27" s="290"/>
      <c r="I27" s="291"/>
      <c r="J27" s="292"/>
      <c r="L27" s="7">
        <f>832/24+1.5</f>
        <v>36.166666666666664</v>
      </c>
      <c r="O27" t="s">
        <v>52</v>
      </c>
      <c r="P27" s="4">
        <v>1447</v>
      </c>
      <c r="Q27" s="4">
        <v>120</v>
      </c>
      <c r="R27" s="5">
        <f t="shared" si="0"/>
        <v>1567</v>
      </c>
    </row>
    <row r="28" spans="1:18" ht="14.45" customHeight="1" x14ac:dyDescent="0.25">
      <c r="A28" s="179"/>
      <c r="B28" s="17" t="s">
        <v>123</v>
      </c>
      <c r="C28" s="53">
        <v>12</v>
      </c>
      <c r="D28" s="48">
        <f t="shared" si="1"/>
        <v>520.5</v>
      </c>
      <c r="E28" s="9"/>
      <c r="F28" s="67"/>
      <c r="G28" s="67"/>
      <c r="H28" s="293"/>
      <c r="I28" s="294"/>
      <c r="J28" s="295"/>
      <c r="L28" s="7">
        <f>1005/24+1.5</f>
        <v>43.375</v>
      </c>
      <c r="O28" t="s">
        <v>53</v>
      </c>
      <c r="P28" s="4">
        <v>1582</v>
      </c>
      <c r="Q28" s="4"/>
      <c r="R28" s="5">
        <f t="shared" si="0"/>
        <v>1582</v>
      </c>
    </row>
    <row r="29" spans="1:18" ht="15.75" x14ac:dyDescent="0.25">
      <c r="A29" s="180"/>
      <c r="B29" s="50" t="s">
        <v>97</v>
      </c>
      <c r="C29" s="53">
        <v>14</v>
      </c>
      <c r="D29" s="52">
        <f t="shared" si="1"/>
        <v>10990</v>
      </c>
      <c r="E29" s="9"/>
      <c r="F29" s="60"/>
      <c r="G29" s="68"/>
      <c r="H29" s="248"/>
      <c r="I29" s="249"/>
      <c r="J29" s="250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218" t="s">
        <v>36</v>
      </c>
      <c r="B30" s="219"/>
      <c r="C30" s="220"/>
      <c r="D30" s="224">
        <f>SUM(D6:D29)</f>
        <v>240353.5</v>
      </c>
      <c r="E30" s="9"/>
      <c r="F30" s="226" t="s">
        <v>55</v>
      </c>
      <c r="G30" s="227"/>
      <c r="H30" s="230">
        <f>H15-H16-H17-H18-H19-H20-H22-H23-H24-H25+H27+H28</f>
        <v>182175</v>
      </c>
      <c r="I30" s="231"/>
      <c r="J30" s="232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221"/>
      <c r="B31" s="222"/>
      <c r="C31" s="223"/>
      <c r="D31" s="225"/>
      <c r="E31" s="9"/>
      <c r="F31" s="228"/>
      <c r="G31" s="229"/>
      <c r="H31" s="233"/>
      <c r="I31" s="234"/>
      <c r="J31" s="235"/>
      <c r="N31" s="1"/>
      <c r="Q31" s="4"/>
      <c r="R31" s="5">
        <f t="shared" si="0"/>
        <v>0</v>
      </c>
    </row>
    <row r="32" spans="1:18" x14ac:dyDescent="0.25">
      <c r="A32" s="27"/>
      <c r="B32" s="27"/>
      <c r="C32" s="27"/>
      <c r="D32" s="27"/>
      <c r="E32" s="9"/>
      <c r="F32" s="27"/>
      <c r="G32" s="27"/>
      <c r="H32" s="9"/>
      <c r="I32" s="9"/>
      <c r="J32" s="9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65" t="s">
        <v>58</v>
      </c>
      <c r="B33" s="166"/>
      <c r="C33" s="166"/>
      <c r="D33" s="167"/>
      <c r="E33" s="11"/>
      <c r="F33" s="251" t="s">
        <v>59</v>
      </c>
      <c r="G33" s="252"/>
      <c r="H33" s="252"/>
      <c r="I33" s="252"/>
      <c r="J33" s="253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8"/>
      <c r="B34" s="28" t="s">
        <v>11</v>
      </c>
      <c r="C34" s="28" t="s">
        <v>61</v>
      </c>
      <c r="D34" s="28" t="s">
        <v>13</v>
      </c>
      <c r="E34" s="11"/>
      <c r="F34" s="28" t="s">
        <v>62</v>
      </c>
      <c r="G34" s="138" t="s">
        <v>63</v>
      </c>
      <c r="H34" s="251" t="s">
        <v>13</v>
      </c>
      <c r="I34" s="252"/>
      <c r="J34" s="253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78" t="s">
        <v>65</v>
      </c>
      <c r="B35" s="29" t="s">
        <v>66</v>
      </c>
      <c r="C35" s="56">
        <v>1</v>
      </c>
      <c r="D35" s="33">
        <f>C35*120</f>
        <v>120</v>
      </c>
      <c r="E35" s="9"/>
      <c r="F35" s="15">
        <v>1000</v>
      </c>
      <c r="G35" s="82">
        <v>143</v>
      </c>
      <c r="H35" s="254">
        <f>F35*G35</f>
        <v>143000</v>
      </c>
      <c r="I35" s="255"/>
      <c r="J35" s="256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79"/>
      <c r="B36" s="30" t="s">
        <v>68</v>
      </c>
      <c r="C36" s="57">
        <v>1</v>
      </c>
      <c r="D36" s="33">
        <f>C36*84</f>
        <v>84</v>
      </c>
      <c r="E36" s="9"/>
      <c r="F36" s="64">
        <v>500</v>
      </c>
      <c r="G36" s="45">
        <v>33</v>
      </c>
      <c r="H36" s="254">
        <f t="shared" ref="H36:H40" si="2">F36*G36</f>
        <v>16500</v>
      </c>
      <c r="I36" s="255"/>
      <c r="J36" s="256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80"/>
      <c r="B37" s="29" t="s">
        <v>70</v>
      </c>
      <c r="C37" s="53">
        <v>11</v>
      </c>
      <c r="D37" s="15">
        <f>C37*1.5</f>
        <v>16.5</v>
      </c>
      <c r="E37" s="9"/>
      <c r="F37" s="15">
        <v>200</v>
      </c>
      <c r="G37" s="41">
        <v>3</v>
      </c>
      <c r="H37" s="254">
        <f>F37*G37</f>
        <v>600</v>
      </c>
      <c r="I37" s="255"/>
      <c r="J37" s="256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78" t="s">
        <v>72</v>
      </c>
      <c r="B38" s="31" t="s">
        <v>66</v>
      </c>
      <c r="C38" s="58">
        <v>395</v>
      </c>
      <c r="D38" s="15">
        <f>C38*111</f>
        <v>43845</v>
      </c>
      <c r="E38" s="9"/>
      <c r="F38" s="15">
        <v>100</v>
      </c>
      <c r="G38" s="43">
        <v>115</v>
      </c>
      <c r="H38" s="254">
        <f t="shared" si="2"/>
        <v>11500</v>
      </c>
      <c r="I38" s="255"/>
      <c r="J38" s="256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79"/>
      <c r="B39" s="32" t="s">
        <v>68</v>
      </c>
      <c r="C39" s="59">
        <v>7</v>
      </c>
      <c r="D39" s="15">
        <f>C39*84</f>
        <v>588</v>
      </c>
      <c r="E39" s="9"/>
      <c r="F39" s="33">
        <v>50</v>
      </c>
      <c r="G39" s="43">
        <v>207</v>
      </c>
      <c r="H39" s="254">
        <f t="shared" si="2"/>
        <v>10350</v>
      </c>
      <c r="I39" s="255"/>
      <c r="J39" s="256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80"/>
      <c r="B40" s="32" t="s">
        <v>70</v>
      </c>
      <c r="C40" s="57">
        <v>21</v>
      </c>
      <c r="D40" s="34">
        <f>C40*4.5</f>
        <v>94.5</v>
      </c>
      <c r="E40" s="9"/>
      <c r="F40" s="15">
        <v>20</v>
      </c>
      <c r="G40" s="41">
        <v>2</v>
      </c>
      <c r="H40" s="254">
        <f t="shared" si="2"/>
        <v>40</v>
      </c>
      <c r="I40" s="255"/>
      <c r="J40" s="256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78" t="s">
        <v>76</v>
      </c>
      <c r="B41" s="30" t="s">
        <v>66</v>
      </c>
      <c r="C41" s="70">
        <v>3</v>
      </c>
      <c r="D41" s="15">
        <f>C41*111</f>
        <v>333</v>
      </c>
      <c r="E41" s="9"/>
      <c r="F41" s="15">
        <v>10</v>
      </c>
      <c r="G41" s="46"/>
      <c r="H41" s="254"/>
      <c r="I41" s="255"/>
      <c r="J41" s="256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79"/>
      <c r="B42" s="30" t="s">
        <v>68</v>
      </c>
      <c r="C42" s="53">
        <v>1</v>
      </c>
      <c r="D42" s="15">
        <f>C42*84</f>
        <v>84</v>
      </c>
      <c r="E42" s="9"/>
      <c r="F42" s="15">
        <v>5</v>
      </c>
      <c r="G42" s="46"/>
      <c r="H42" s="254"/>
      <c r="I42" s="255"/>
      <c r="J42" s="256"/>
      <c r="K42" s="24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80"/>
      <c r="B43" s="30" t="s">
        <v>70</v>
      </c>
      <c r="C43" s="71"/>
      <c r="D43" s="15">
        <f>C43*2.25</f>
        <v>0</v>
      </c>
      <c r="E43" s="9"/>
      <c r="F43" s="43" t="s">
        <v>79</v>
      </c>
      <c r="G43" s="254">
        <v>644</v>
      </c>
      <c r="H43" s="255"/>
      <c r="I43" s="255"/>
      <c r="J43" s="256"/>
      <c r="K43" s="40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257" t="s">
        <v>81</v>
      </c>
      <c r="C44" s="71"/>
      <c r="D44" s="15"/>
      <c r="E44" s="9"/>
      <c r="F44" s="65" t="s">
        <v>82</v>
      </c>
      <c r="G44" s="140" t="s">
        <v>83</v>
      </c>
      <c r="H44" s="260" t="s">
        <v>13</v>
      </c>
      <c r="I44" s="261"/>
      <c r="J44" s="262"/>
      <c r="K44" s="24"/>
      <c r="P44" s="4"/>
      <c r="Q44" s="4"/>
      <c r="R44" s="5"/>
    </row>
    <row r="45" spans="1:18" ht="15.75" x14ac:dyDescent="0.25">
      <c r="A45" s="258"/>
      <c r="B45" s="30" t="s">
        <v>66</v>
      </c>
      <c r="C45" s="53">
        <v>1</v>
      </c>
      <c r="D45" s="15">
        <f>C45*120</f>
        <v>120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30" t="s">
        <v>68</v>
      </c>
      <c r="C46" s="90">
        <v>1</v>
      </c>
      <c r="D46" s="15">
        <f>C46*84</f>
        <v>84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8"/>
      <c r="B47" s="54" t="s">
        <v>70</v>
      </c>
      <c r="C47" s="91">
        <v>22</v>
      </c>
      <c r="D47" s="15">
        <f>C47*1.5</f>
        <v>33</v>
      </c>
      <c r="E47" s="9"/>
      <c r="F47" s="41"/>
      <c r="G47" s="139"/>
      <c r="H47" s="296"/>
      <c r="I47" s="296"/>
      <c r="J47" s="296"/>
      <c r="K47" s="24"/>
      <c r="P47" s="4"/>
      <c r="Q47" s="4"/>
      <c r="R47" s="5"/>
    </row>
    <row r="48" spans="1:18" ht="15.75" x14ac:dyDescent="0.25">
      <c r="A48" s="259"/>
      <c r="B48" s="30"/>
      <c r="C48" s="71"/>
      <c r="D48" s="15"/>
      <c r="E48" s="9"/>
      <c r="F48" s="65"/>
      <c r="G48" s="65"/>
      <c r="H48" s="263"/>
      <c r="I48" s="264"/>
      <c r="J48" s="265"/>
      <c r="K48" s="24"/>
      <c r="P48" s="4"/>
      <c r="Q48" s="4"/>
      <c r="R48" s="5"/>
    </row>
    <row r="49" spans="1:18" ht="15" customHeight="1" x14ac:dyDescent="0.25">
      <c r="A49" s="257" t="s">
        <v>32</v>
      </c>
      <c r="B49" s="30" t="s">
        <v>66</v>
      </c>
      <c r="C49" s="53">
        <v>17</v>
      </c>
      <c r="D49" s="15">
        <f>C49*78</f>
        <v>1326</v>
      </c>
      <c r="E49" s="9"/>
      <c r="F49" s="65"/>
      <c r="G49" s="65"/>
      <c r="H49" s="263"/>
      <c r="I49" s="264"/>
      <c r="J49" s="265"/>
      <c r="K49" s="39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258"/>
      <c r="B50" s="32" t="s">
        <v>68</v>
      </c>
      <c r="C50" s="90">
        <v>2</v>
      </c>
      <c r="D50" s="15">
        <f>C50*42</f>
        <v>84</v>
      </c>
      <c r="E50" s="9"/>
      <c r="F50" s="278" t="s">
        <v>86</v>
      </c>
      <c r="G50" s="230">
        <f>H35+H36+H37+H38+H39+H40+H41+H42+G43+H45+H46+H47</f>
        <v>182634</v>
      </c>
      <c r="H50" s="231"/>
      <c r="I50" s="231"/>
      <c r="J50" s="232"/>
      <c r="K50" s="9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258"/>
      <c r="B51" s="35" t="s">
        <v>70</v>
      </c>
      <c r="C51" s="71">
        <v>33</v>
      </c>
      <c r="D51" s="15">
        <f>C51*1.5</f>
        <v>49.5</v>
      </c>
      <c r="E51" s="9"/>
      <c r="F51" s="279"/>
      <c r="G51" s="233"/>
      <c r="H51" s="234"/>
      <c r="I51" s="234"/>
      <c r="J51" s="235"/>
      <c r="K51" s="9"/>
      <c r="P51" s="4"/>
      <c r="Q51" s="4"/>
      <c r="R51" s="5"/>
    </row>
    <row r="52" spans="1:18" ht="15" customHeight="1" x14ac:dyDescent="0.25">
      <c r="A52" s="258"/>
      <c r="B52" s="30"/>
      <c r="C52" s="13"/>
      <c r="D52" s="34"/>
      <c r="E52" s="9"/>
      <c r="F52" s="280" t="s">
        <v>147</v>
      </c>
      <c r="G52" s="297">
        <f>G50-H30</f>
        <v>459</v>
      </c>
      <c r="H52" s="298"/>
      <c r="I52" s="298"/>
      <c r="J52" s="299"/>
      <c r="K52" s="24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258"/>
      <c r="B53" s="32"/>
      <c r="C53" s="36"/>
      <c r="D53" s="49"/>
      <c r="E53" s="9"/>
      <c r="F53" s="281"/>
      <c r="G53" s="300"/>
      <c r="H53" s="301"/>
      <c r="I53" s="301"/>
      <c r="J53" s="302"/>
      <c r="K53" s="24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259"/>
      <c r="B54" s="35"/>
      <c r="C54" s="14"/>
      <c r="D54" s="15"/>
      <c r="E54" s="9"/>
      <c r="F54" s="39"/>
      <c r="G54" s="27"/>
      <c r="H54" s="27"/>
      <c r="I54" s="27"/>
      <c r="J54" s="38"/>
      <c r="N54" s="1"/>
      <c r="O54" t="s">
        <v>89</v>
      </c>
      <c r="P54" s="4">
        <v>1142</v>
      </c>
    </row>
    <row r="55" spans="1:18" x14ac:dyDescent="0.25">
      <c r="A55" s="226" t="s">
        <v>90</v>
      </c>
      <c r="B55" s="266"/>
      <c r="C55" s="267"/>
      <c r="D55" s="270">
        <f>SUM(D35:D54)</f>
        <v>46861.5</v>
      </c>
      <c r="E55" s="9"/>
      <c r="F55" s="24"/>
      <c r="G55" s="9"/>
      <c r="H55" s="9"/>
      <c r="I55" s="9"/>
      <c r="J55" s="37"/>
    </row>
    <row r="56" spans="1:18" x14ac:dyDescent="0.25">
      <c r="A56" s="228"/>
      <c r="B56" s="268"/>
      <c r="C56" s="269"/>
      <c r="D56" s="271"/>
      <c r="E56" s="9"/>
      <c r="F56" s="24"/>
      <c r="G56" s="9"/>
      <c r="H56" s="9"/>
      <c r="I56" s="9"/>
      <c r="J56" s="37"/>
      <c r="K56" s="9"/>
    </row>
    <row r="57" spans="1:18" x14ac:dyDescent="0.25">
      <c r="A57" s="39"/>
      <c r="B57" s="9"/>
      <c r="C57" s="9"/>
      <c r="D57" s="37"/>
      <c r="E57" s="9"/>
      <c r="F57" s="24"/>
      <c r="G57" s="9"/>
      <c r="H57" s="9"/>
      <c r="I57" s="9"/>
      <c r="J57" s="37"/>
      <c r="K57" s="9"/>
    </row>
    <row r="58" spans="1:18" x14ac:dyDescent="0.25">
      <c r="A58" s="24"/>
      <c r="B58" s="9" t="s">
        <v>134</v>
      </c>
      <c r="C58" s="9"/>
      <c r="D58" s="37"/>
      <c r="E58" s="9"/>
      <c r="F58" s="40"/>
      <c r="G58" s="55"/>
      <c r="H58" s="55"/>
      <c r="I58" s="55"/>
      <c r="J58" s="47"/>
      <c r="K58" s="9"/>
    </row>
    <row r="59" spans="1:18" x14ac:dyDescent="0.25">
      <c r="A59" s="272" t="s">
        <v>91</v>
      </c>
      <c r="B59" s="273"/>
      <c r="C59" s="273"/>
      <c r="D59" s="274"/>
      <c r="E59" s="9"/>
      <c r="F59" s="272" t="s">
        <v>92</v>
      </c>
      <c r="G59" s="273"/>
      <c r="H59" s="273"/>
      <c r="I59" s="273"/>
      <c r="J59" s="274"/>
    </row>
    <row r="60" spans="1:18" x14ac:dyDescent="0.25">
      <c r="A60" s="275"/>
      <c r="B60" s="276"/>
      <c r="C60" s="276"/>
      <c r="D60" s="277"/>
      <c r="E60" s="9"/>
      <c r="F60" s="275"/>
      <c r="G60" s="276"/>
      <c r="H60" s="276"/>
      <c r="I60" s="276"/>
      <c r="J60" s="277"/>
    </row>
  </sheetData>
  <mergeCells count="69"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5:J25"/>
    <mergeCell ref="H26:J26"/>
    <mergeCell ref="H27:J27"/>
    <mergeCell ref="H28:J28"/>
    <mergeCell ref="H29:J29"/>
    <mergeCell ref="A33:D33"/>
    <mergeCell ref="F33:J33"/>
    <mergeCell ref="H34:J34"/>
    <mergeCell ref="A35:A37"/>
    <mergeCell ref="H35:J35"/>
    <mergeCell ref="H36:J36"/>
    <mergeCell ref="H37:J37"/>
    <mergeCell ref="H48:J48"/>
    <mergeCell ref="A38:A40"/>
    <mergeCell ref="H38:J38"/>
    <mergeCell ref="H39:J39"/>
    <mergeCell ref="H40:J40"/>
    <mergeCell ref="A41:A43"/>
    <mergeCell ref="H41:J41"/>
    <mergeCell ref="H42:J42"/>
    <mergeCell ref="G43:J43"/>
    <mergeCell ref="H24:J24"/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  <mergeCell ref="A44:A48"/>
    <mergeCell ref="H44:J44"/>
    <mergeCell ref="H45:J45"/>
    <mergeCell ref="H46:J46"/>
    <mergeCell ref="H47:J47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77D4-C7C8-4F3B-8A6E-14B7607BBB9E}">
  <dimension ref="A1:S60"/>
  <sheetViews>
    <sheetView topLeftCell="A25" zoomScaleNormal="100" zoomScaleSheetLayoutView="85" workbookViewId="0">
      <selection activeCell="G52" sqref="G52:J53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37" t="s">
        <v>2</v>
      </c>
      <c r="Q1" s="13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45859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9" ht="14.45" customHeight="1" x14ac:dyDescent="0.25">
      <c r="A6" s="179"/>
      <c r="B6" s="19" t="s">
        <v>15</v>
      </c>
      <c r="C6" s="53">
        <v>360</v>
      </c>
      <c r="D6" s="16">
        <f t="shared" ref="D6:D29" si="1">C6*L6</f>
        <v>265320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20</v>
      </c>
      <c r="D7" s="16">
        <f t="shared" si="1"/>
        <v>14500</v>
      </c>
      <c r="E7" s="9"/>
      <c r="F7" s="182"/>
      <c r="G7" s="186"/>
      <c r="H7" s="187"/>
      <c r="I7" s="187"/>
      <c r="J7" s="188"/>
      <c r="K7" s="10"/>
      <c r="L7" s="6">
        <f>R42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R41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102</v>
      </c>
      <c r="D9" s="16">
        <f t="shared" si="1"/>
        <v>72114</v>
      </c>
      <c r="E9" s="9"/>
      <c r="F9" s="182"/>
      <c r="G9" s="194"/>
      <c r="H9" s="195"/>
      <c r="I9" s="195"/>
      <c r="J9" s="196"/>
      <c r="K9" s="10"/>
      <c r="L9" s="6">
        <f>R39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R37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>
        <v>1</v>
      </c>
      <c r="D11" s="16">
        <f t="shared" si="1"/>
        <v>1125</v>
      </c>
      <c r="E11" s="9"/>
      <c r="F11" s="182"/>
      <c r="G11" s="194"/>
      <c r="H11" s="195"/>
      <c r="I11" s="195"/>
      <c r="J11" s="196"/>
      <c r="K11" s="25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19</v>
      </c>
      <c r="D13" s="52">
        <f t="shared" si="1"/>
        <v>5833</v>
      </c>
      <c r="E13" s="9"/>
      <c r="F13" s="203" t="s">
        <v>36</v>
      </c>
      <c r="G13" s="204"/>
      <c r="H13" s="205">
        <f>D30</f>
        <v>397606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15</v>
      </c>
      <c r="D14" s="34">
        <f t="shared" si="1"/>
        <v>165</v>
      </c>
      <c r="E14" s="9"/>
      <c r="F14" s="208" t="s">
        <v>39</v>
      </c>
      <c r="G14" s="209"/>
      <c r="H14" s="210">
        <f>D55</f>
        <v>84175.5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313430.5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966+750+1200</f>
        <v>2916</v>
      </c>
      <c r="I16" s="217"/>
      <c r="J16" s="217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>
        <v>50</v>
      </c>
      <c r="I19" s="303"/>
      <c r="J19" s="303"/>
      <c r="L19" s="6">
        <f>R36</f>
        <v>1102</v>
      </c>
      <c r="Q19" s="4"/>
      <c r="R19" s="5">
        <f t="shared" si="0"/>
        <v>0</v>
      </c>
    </row>
    <row r="20" spans="1:18" ht="15.75" x14ac:dyDescent="0.25">
      <c r="A20" s="179"/>
      <c r="B20" s="149"/>
      <c r="C20" s="53"/>
      <c r="D20" s="16"/>
      <c r="E20" s="9"/>
      <c r="F20" s="62"/>
      <c r="G20" s="150" t="s">
        <v>220</v>
      </c>
      <c r="H20" s="303"/>
      <c r="I20" s="303"/>
      <c r="J20" s="303"/>
      <c r="L20" s="6"/>
      <c r="Q20" s="4"/>
      <c r="R20" s="5"/>
    </row>
    <row r="21" spans="1:18" ht="15.75" x14ac:dyDescent="0.25">
      <c r="A21" s="179"/>
      <c r="B21" s="50" t="s">
        <v>108</v>
      </c>
      <c r="C21" s="53"/>
      <c r="D21" s="16">
        <f t="shared" si="1"/>
        <v>0</v>
      </c>
      <c r="E21" s="9"/>
      <c r="F21" s="63"/>
      <c r="G21" s="78" t="s">
        <v>221</v>
      </c>
      <c r="H21" s="217">
        <v>17115</v>
      </c>
      <c r="I21" s="217"/>
      <c r="J21" s="217"/>
      <c r="L21" s="6">
        <f>1102</f>
        <v>1102</v>
      </c>
      <c r="N21" s="1" t="s">
        <v>41</v>
      </c>
      <c r="Q21" s="4"/>
      <c r="R21" s="5">
        <f t="shared" si="0"/>
        <v>0</v>
      </c>
    </row>
    <row r="22" spans="1:18" ht="15.75" x14ac:dyDescent="0.25">
      <c r="A22" s="179"/>
      <c r="B22" s="17" t="s">
        <v>138</v>
      </c>
      <c r="C22" s="53">
        <f>1+1</f>
        <v>2</v>
      </c>
      <c r="D22" s="52">
        <f t="shared" si="1"/>
        <v>1300</v>
      </c>
      <c r="E22" s="9"/>
      <c r="F22" s="77" t="s">
        <v>99</v>
      </c>
      <c r="G22" s="92" t="s">
        <v>98</v>
      </c>
      <c r="H22" s="236" t="s">
        <v>13</v>
      </c>
      <c r="I22" s="237"/>
      <c r="J22" s="238"/>
      <c r="L22" s="7">
        <v>650</v>
      </c>
      <c r="O22" t="s">
        <v>44</v>
      </c>
      <c r="P22" s="4">
        <v>1447</v>
      </c>
      <c r="Q22" s="4">
        <v>120</v>
      </c>
      <c r="R22" s="5">
        <f t="shared" si="0"/>
        <v>1567</v>
      </c>
    </row>
    <row r="23" spans="1:18" ht="15.75" x14ac:dyDescent="0.25">
      <c r="A23" s="179"/>
      <c r="B23" s="50" t="s">
        <v>104</v>
      </c>
      <c r="C23" s="53"/>
      <c r="D23" s="52">
        <f t="shared" si="1"/>
        <v>0</v>
      </c>
      <c r="E23" s="9"/>
      <c r="F23" s="85"/>
      <c r="G23" s="81"/>
      <c r="H23" s="239"/>
      <c r="I23" s="239"/>
      <c r="J23" s="239"/>
      <c r="L23" s="7">
        <f>559+111</f>
        <v>670</v>
      </c>
      <c r="O23" t="s">
        <v>46</v>
      </c>
      <c r="P23" s="4">
        <v>1582</v>
      </c>
      <c r="Q23" s="4"/>
      <c r="R23" s="5">
        <f t="shared" si="0"/>
        <v>1582</v>
      </c>
    </row>
    <row r="24" spans="1:18" ht="15.75" x14ac:dyDescent="0.25">
      <c r="A24" s="179"/>
      <c r="B24" s="17" t="s">
        <v>107</v>
      </c>
      <c r="C24" s="53"/>
      <c r="D24" s="52">
        <f t="shared" si="1"/>
        <v>0</v>
      </c>
      <c r="E24" s="9"/>
      <c r="F24" s="86"/>
      <c r="G24" s="87"/>
      <c r="H24" s="289"/>
      <c r="I24" s="245"/>
      <c r="J24" s="245"/>
      <c r="L24" s="51">
        <f>R34</f>
        <v>1175</v>
      </c>
      <c r="N24" s="1"/>
      <c r="O24" t="s">
        <v>48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101</v>
      </c>
      <c r="C25" s="53"/>
      <c r="D25" s="52">
        <f t="shared" si="1"/>
        <v>0</v>
      </c>
      <c r="E25" s="9"/>
      <c r="F25" s="42"/>
      <c r="G25" s="41"/>
      <c r="H25" s="289"/>
      <c r="I25" s="245"/>
      <c r="J25" s="245"/>
      <c r="L25" s="51">
        <v>1667</v>
      </c>
      <c r="N25" s="1"/>
      <c r="O25" t="s">
        <v>49</v>
      </c>
      <c r="P25" s="4">
        <v>1728</v>
      </c>
      <c r="Q25" s="4"/>
      <c r="R25" s="5">
        <f t="shared" si="0"/>
        <v>1728</v>
      </c>
    </row>
    <row r="26" spans="1:18" ht="15.75" x14ac:dyDescent="0.25">
      <c r="A26" s="179"/>
      <c r="B26" s="17" t="s">
        <v>116</v>
      </c>
      <c r="C26" s="53"/>
      <c r="D26" s="52">
        <f t="shared" si="1"/>
        <v>0</v>
      </c>
      <c r="E26" s="9"/>
      <c r="F26" s="66" t="s">
        <v>100</v>
      </c>
      <c r="G26" s="61" t="s">
        <v>98</v>
      </c>
      <c r="H26" s="242" t="s">
        <v>13</v>
      </c>
      <c r="I26" s="243"/>
      <c r="J26" s="244"/>
      <c r="L26" s="51">
        <f>1582</f>
        <v>1582</v>
      </c>
      <c r="O26" t="s">
        <v>51</v>
      </c>
      <c r="P26" s="4">
        <v>1582</v>
      </c>
      <c r="Q26" s="4"/>
      <c r="R26" s="5">
        <f t="shared" si="0"/>
        <v>1582</v>
      </c>
    </row>
    <row r="27" spans="1:18" ht="15.75" x14ac:dyDescent="0.25">
      <c r="A27" s="179"/>
      <c r="B27" s="17" t="s">
        <v>105</v>
      </c>
      <c r="C27" s="53"/>
      <c r="D27" s="52">
        <f t="shared" si="1"/>
        <v>0</v>
      </c>
      <c r="E27" s="9"/>
      <c r="F27" s="72" t="s">
        <v>145</v>
      </c>
      <c r="G27" s="65">
        <v>4005</v>
      </c>
      <c r="H27" s="290">
        <v>78633</v>
      </c>
      <c r="I27" s="291"/>
      <c r="J27" s="292"/>
      <c r="L27" s="7">
        <f>832/24+1.5</f>
        <v>36.166666666666664</v>
      </c>
      <c r="O27" t="s">
        <v>52</v>
      </c>
      <c r="P27" s="4">
        <v>1447</v>
      </c>
      <c r="Q27" s="4">
        <v>120</v>
      </c>
      <c r="R27" s="5">
        <f t="shared" si="0"/>
        <v>1567</v>
      </c>
    </row>
    <row r="28" spans="1:18" ht="14.45" customHeight="1" x14ac:dyDescent="0.25">
      <c r="A28" s="179"/>
      <c r="B28" s="17" t="s">
        <v>109</v>
      </c>
      <c r="C28" s="53"/>
      <c r="D28" s="48">
        <f t="shared" si="1"/>
        <v>0</v>
      </c>
      <c r="E28" s="9"/>
      <c r="F28" s="88"/>
      <c r="G28" s="89"/>
      <c r="H28" s="293"/>
      <c r="I28" s="294"/>
      <c r="J28" s="295"/>
      <c r="L28" s="7">
        <v>1582</v>
      </c>
      <c r="O28" t="s">
        <v>53</v>
      </c>
      <c r="P28" s="4">
        <v>1582</v>
      </c>
      <c r="Q28" s="4"/>
      <c r="R28" s="5">
        <f t="shared" si="0"/>
        <v>1582</v>
      </c>
    </row>
    <row r="29" spans="1:18" ht="15.75" x14ac:dyDescent="0.25">
      <c r="A29" s="180"/>
      <c r="B29" s="50" t="s">
        <v>97</v>
      </c>
      <c r="C29" s="53">
        <v>45</v>
      </c>
      <c r="D29" s="52">
        <f t="shared" si="1"/>
        <v>35325</v>
      </c>
      <c r="E29" s="9"/>
      <c r="F29" s="60"/>
      <c r="G29" s="68"/>
      <c r="H29" s="248"/>
      <c r="I29" s="249"/>
      <c r="J29" s="250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218" t="s">
        <v>36</v>
      </c>
      <c r="B30" s="219"/>
      <c r="C30" s="220"/>
      <c r="D30" s="224">
        <f>SUM(D6:D29)</f>
        <v>397606</v>
      </c>
      <c r="E30" s="9"/>
      <c r="F30" s="226" t="s">
        <v>55</v>
      </c>
      <c r="G30" s="227"/>
      <c r="H30" s="230">
        <f>H15-H16-H17-H18-H19-H20-H21-H23-H24-H25+H27+H28</f>
        <v>371982.5</v>
      </c>
      <c r="I30" s="231"/>
      <c r="J30" s="232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221"/>
      <c r="B31" s="222"/>
      <c r="C31" s="223"/>
      <c r="D31" s="225"/>
      <c r="E31" s="9"/>
      <c r="F31" s="228"/>
      <c r="G31" s="229"/>
      <c r="H31" s="233"/>
      <c r="I31" s="234"/>
      <c r="J31" s="235"/>
      <c r="N31" s="1"/>
      <c r="Q31" s="4"/>
      <c r="R31" s="5">
        <f t="shared" si="0"/>
        <v>0</v>
      </c>
    </row>
    <row r="32" spans="1:18" x14ac:dyDescent="0.25">
      <c r="A32" s="27"/>
      <c r="B32" s="27"/>
      <c r="C32" s="27"/>
      <c r="D32" s="27"/>
      <c r="E32" s="9"/>
      <c r="F32" s="27"/>
      <c r="G32" s="27"/>
      <c r="H32" s="9"/>
      <c r="I32" s="9"/>
      <c r="J32" s="9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65" t="s">
        <v>58</v>
      </c>
      <c r="B33" s="166"/>
      <c r="C33" s="166"/>
      <c r="D33" s="167"/>
      <c r="E33" s="11"/>
      <c r="F33" s="251" t="s">
        <v>59</v>
      </c>
      <c r="G33" s="252"/>
      <c r="H33" s="252"/>
      <c r="I33" s="252"/>
      <c r="J33" s="253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8"/>
      <c r="B34" s="28" t="s">
        <v>11</v>
      </c>
      <c r="C34" s="28" t="s">
        <v>61</v>
      </c>
      <c r="D34" s="28" t="s">
        <v>13</v>
      </c>
      <c r="E34" s="11"/>
      <c r="F34" s="28" t="s">
        <v>62</v>
      </c>
      <c r="G34" s="138" t="s">
        <v>63</v>
      </c>
      <c r="H34" s="251" t="s">
        <v>13</v>
      </c>
      <c r="I34" s="252"/>
      <c r="J34" s="253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78" t="s">
        <v>65</v>
      </c>
      <c r="B35" s="29" t="s">
        <v>66</v>
      </c>
      <c r="C35" s="56"/>
      <c r="D35" s="33">
        <f>C35*120</f>
        <v>0</v>
      </c>
      <c r="E35" s="9"/>
      <c r="F35" s="15">
        <v>1000</v>
      </c>
      <c r="G35" s="82">
        <v>230</v>
      </c>
      <c r="H35" s="254">
        <f>F35*G35</f>
        <v>230000</v>
      </c>
      <c r="I35" s="255"/>
      <c r="J35" s="256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79"/>
      <c r="B36" s="30" t="s">
        <v>68</v>
      </c>
      <c r="C36" s="57"/>
      <c r="D36" s="33">
        <f>C36*84</f>
        <v>0</v>
      </c>
      <c r="E36" s="9"/>
      <c r="F36" s="64">
        <v>500</v>
      </c>
      <c r="G36" s="45">
        <v>22</v>
      </c>
      <c r="H36" s="254">
        <f>F36*G36</f>
        <v>11000</v>
      </c>
      <c r="I36" s="255"/>
      <c r="J36" s="256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80"/>
      <c r="B37" s="29" t="s">
        <v>70</v>
      </c>
      <c r="C37" s="53"/>
      <c r="D37" s="15">
        <f>C37*1.5</f>
        <v>0</v>
      </c>
      <c r="E37" s="9"/>
      <c r="F37" s="15">
        <v>200</v>
      </c>
      <c r="G37" s="41">
        <v>4</v>
      </c>
      <c r="H37" s="254">
        <f t="shared" ref="H37:H40" si="2">F37*G37</f>
        <v>800</v>
      </c>
      <c r="I37" s="255"/>
      <c r="J37" s="256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78" t="s">
        <v>72</v>
      </c>
      <c r="B38" s="31" t="s">
        <v>66</v>
      </c>
      <c r="C38" s="58">
        <v>727</v>
      </c>
      <c r="D38" s="15">
        <f>C38*111</f>
        <v>80697</v>
      </c>
      <c r="E38" s="9"/>
      <c r="F38" s="15">
        <v>100</v>
      </c>
      <c r="G38" s="43">
        <v>69</v>
      </c>
      <c r="H38" s="254">
        <f t="shared" si="2"/>
        <v>6900</v>
      </c>
      <c r="I38" s="255"/>
      <c r="J38" s="256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79"/>
      <c r="B39" s="32" t="s">
        <v>68</v>
      </c>
      <c r="C39" s="59">
        <v>3</v>
      </c>
      <c r="D39" s="15">
        <f>C39*84</f>
        <v>252</v>
      </c>
      <c r="E39" s="9"/>
      <c r="F39" s="33">
        <v>50</v>
      </c>
      <c r="G39" s="43">
        <v>14</v>
      </c>
      <c r="H39" s="254">
        <f t="shared" si="2"/>
        <v>700</v>
      </c>
      <c r="I39" s="255"/>
      <c r="J39" s="256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80"/>
      <c r="B40" s="32" t="s">
        <v>70</v>
      </c>
      <c r="C40" s="57">
        <v>1</v>
      </c>
      <c r="D40" s="34">
        <f>C40*4.5</f>
        <v>4.5</v>
      </c>
      <c r="E40" s="9"/>
      <c r="F40" s="15">
        <v>20</v>
      </c>
      <c r="G40" s="41"/>
      <c r="H40" s="254">
        <f t="shared" si="2"/>
        <v>0</v>
      </c>
      <c r="I40" s="255"/>
      <c r="J40" s="256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78" t="s">
        <v>76</v>
      </c>
      <c r="B41" s="30" t="s">
        <v>66</v>
      </c>
      <c r="C41" s="70">
        <v>10</v>
      </c>
      <c r="D41" s="15">
        <f>C41*111</f>
        <v>1110</v>
      </c>
      <c r="E41" s="9"/>
      <c r="F41" s="15">
        <v>10</v>
      </c>
      <c r="G41" s="46"/>
      <c r="H41" s="254"/>
      <c r="I41" s="255"/>
      <c r="J41" s="256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79"/>
      <c r="B42" s="30" t="s">
        <v>68</v>
      </c>
      <c r="C42" s="53"/>
      <c r="D42" s="15">
        <f>C42*84</f>
        <v>0</v>
      </c>
      <c r="E42" s="9"/>
      <c r="F42" s="15">
        <v>5</v>
      </c>
      <c r="G42" s="46"/>
      <c r="H42" s="254"/>
      <c r="I42" s="255"/>
      <c r="J42" s="256"/>
      <c r="K42" s="24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80"/>
      <c r="B43" s="30" t="s">
        <v>70</v>
      </c>
      <c r="C43" s="71"/>
      <c r="D43" s="15">
        <f>C43*2.25</f>
        <v>0</v>
      </c>
      <c r="E43" s="9"/>
      <c r="F43" s="43" t="s">
        <v>79</v>
      </c>
      <c r="G43" s="254">
        <v>193</v>
      </c>
      <c r="H43" s="255"/>
      <c r="I43" s="255"/>
      <c r="J43" s="256"/>
      <c r="K43" s="40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257" t="s">
        <v>81</v>
      </c>
      <c r="C44" s="71"/>
      <c r="D44" s="15"/>
      <c r="E44" s="9"/>
      <c r="F44" s="65" t="s">
        <v>82</v>
      </c>
      <c r="G44" s="140" t="s">
        <v>83</v>
      </c>
      <c r="H44" s="260" t="s">
        <v>13</v>
      </c>
      <c r="I44" s="261"/>
      <c r="J44" s="262"/>
      <c r="K44" s="24"/>
      <c r="P44" s="4"/>
      <c r="Q44" s="4"/>
      <c r="R44" s="5"/>
    </row>
    <row r="45" spans="1:18" ht="15.75" x14ac:dyDescent="0.25">
      <c r="A45" s="258"/>
      <c r="B45" s="30" t="s">
        <v>66</v>
      </c>
      <c r="C45" s="53">
        <v>2</v>
      </c>
      <c r="D45" s="15">
        <f>C45*120</f>
        <v>240</v>
      </c>
      <c r="E45" s="9"/>
      <c r="F45" s="41" t="s">
        <v>148</v>
      </c>
      <c r="G45" s="84" t="s">
        <v>219</v>
      </c>
      <c r="H45" s="245">
        <v>121366</v>
      </c>
      <c r="I45" s="245"/>
      <c r="J45" s="245"/>
      <c r="K45" s="24"/>
      <c r="P45" s="4"/>
      <c r="Q45" s="4"/>
      <c r="R45" s="5"/>
    </row>
    <row r="46" spans="1:18" ht="15.75" x14ac:dyDescent="0.25">
      <c r="A46" s="258"/>
      <c r="B46" s="30" t="s">
        <v>68</v>
      </c>
      <c r="C46" s="90">
        <v>1</v>
      </c>
      <c r="D46" s="15">
        <f>C46*84</f>
        <v>84</v>
      </c>
      <c r="E46" s="9"/>
      <c r="F46" s="41"/>
      <c r="G46" s="84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8"/>
      <c r="B47" s="54" t="s">
        <v>70</v>
      </c>
      <c r="C47" s="91">
        <v>9</v>
      </c>
      <c r="D47" s="15">
        <f>C47*1.5</f>
        <v>13.5</v>
      </c>
      <c r="E47" s="9"/>
      <c r="F47" s="41"/>
      <c r="G47" s="69"/>
      <c r="H47" s="296"/>
      <c r="I47" s="296"/>
      <c r="J47" s="296"/>
      <c r="K47" s="24"/>
      <c r="P47" s="4"/>
      <c r="Q47" s="4"/>
      <c r="R47" s="5"/>
    </row>
    <row r="48" spans="1:18" ht="15.75" x14ac:dyDescent="0.25">
      <c r="A48" s="259"/>
      <c r="B48" s="30"/>
      <c r="C48" s="71"/>
      <c r="D48" s="15"/>
      <c r="E48" s="9"/>
      <c r="F48" s="65"/>
      <c r="G48" s="65"/>
      <c r="H48" s="263"/>
      <c r="I48" s="264"/>
      <c r="J48" s="265"/>
      <c r="K48" s="24"/>
      <c r="P48" s="4"/>
      <c r="Q48" s="4"/>
      <c r="R48" s="5"/>
    </row>
    <row r="49" spans="1:18" ht="15" customHeight="1" x14ac:dyDescent="0.25">
      <c r="A49" s="257" t="s">
        <v>32</v>
      </c>
      <c r="B49" s="30" t="s">
        <v>66</v>
      </c>
      <c r="C49" s="53">
        <v>21</v>
      </c>
      <c r="D49" s="15">
        <f>C49*78</f>
        <v>1638</v>
      </c>
      <c r="E49" s="9"/>
      <c r="F49" s="65"/>
      <c r="G49" s="65"/>
      <c r="H49" s="263"/>
      <c r="I49" s="264"/>
      <c r="J49" s="265"/>
      <c r="K49" s="39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258"/>
      <c r="B50" s="32" t="s">
        <v>68</v>
      </c>
      <c r="C50" s="90">
        <v>3</v>
      </c>
      <c r="D50" s="15">
        <f>C50*42</f>
        <v>126</v>
      </c>
      <c r="E50" s="9"/>
      <c r="F50" s="278" t="s">
        <v>86</v>
      </c>
      <c r="G50" s="230">
        <f>H35+H36+H37+H38+H39+H40+H41+H42+G43+H45+H46+H47</f>
        <v>370959</v>
      </c>
      <c r="H50" s="231"/>
      <c r="I50" s="231"/>
      <c r="J50" s="232"/>
      <c r="K50" s="9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258"/>
      <c r="B51" s="35" t="s">
        <v>70</v>
      </c>
      <c r="C51" s="71">
        <v>7</v>
      </c>
      <c r="D51" s="15">
        <f>C51*1.5</f>
        <v>10.5</v>
      </c>
      <c r="E51" s="9"/>
      <c r="F51" s="279"/>
      <c r="G51" s="233"/>
      <c r="H51" s="234"/>
      <c r="I51" s="234"/>
      <c r="J51" s="235"/>
      <c r="K51" s="9"/>
      <c r="P51" s="4"/>
      <c r="Q51" s="4"/>
      <c r="R51" s="5"/>
    </row>
    <row r="52" spans="1:18" ht="15" customHeight="1" x14ac:dyDescent="0.25">
      <c r="A52" s="258"/>
      <c r="B52" s="30"/>
      <c r="C52" s="53"/>
      <c r="D52" s="34"/>
      <c r="E52" s="9"/>
      <c r="F52" s="280" t="s">
        <v>133</v>
      </c>
      <c r="G52" s="310">
        <f>G50-H30</f>
        <v>-1023.5</v>
      </c>
      <c r="H52" s="311"/>
      <c r="I52" s="311"/>
      <c r="J52" s="312"/>
      <c r="K52" s="24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258"/>
      <c r="B53" s="32"/>
      <c r="C53" s="36"/>
      <c r="D53" s="49"/>
      <c r="E53" s="9"/>
      <c r="F53" s="281"/>
      <c r="G53" s="313"/>
      <c r="H53" s="314"/>
      <c r="I53" s="314"/>
      <c r="J53" s="315"/>
      <c r="K53" s="24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259"/>
      <c r="B54" s="35"/>
      <c r="C54" s="14"/>
      <c r="D54" s="15"/>
      <c r="E54" s="9"/>
      <c r="F54" s="39"/>
      <c r="G54" s="27"/>
      <c r="H54" s="27"/>
      <c r="I54" s="27"/>
      <c r="J54" s="38"/>
      <c r="N54" s="1"/>
      <c r="O54" t="s">
        <v>89</v>
      </c>
      <c r="P54" s="4">
        <v>1142</v>
      </c>
    </row>
    <row r="55" spans="1:18" x14ac:dyDescent="0.25">
      <c r="A55" s="226" t="s">
        <v>90</v>
      </c>
      <c r="B55" s="266"/>
      <c r="C55" s="267"/>
      <c r="D55" s="270">
        <f>SUM(D35:D54)</f>
        <v>84175.5</v>
      </c>
      <c r="E55" s="9"/>
      <c r="F55" s="24"/>
      <c r="G55" s="9"/>
      <c r="H55" s="9"/>
      <c r="I55" s="9"/>
      <c r="J55" s="37"/>
    </row>
    <row r="56" spans="1:18" x14ac:dyDescent="0.25">
      <c r="A56" s="228"/>
      <c r="B56" s="268"/>
      <c r="C56" s="269"/>
      <c r="D56" s="271"/>
      <c r="E56" s="9"/>
      <c r="F56" s="24"/>
      <c r="G56" s="9"/>
      <c r="H56" s="9"/>
      <c r="I56" s="9"/>
      <c r="J56" s="37"/>
      <c r="K56" s="9"/>
    </row>
    <row r="57" spans="1:18" x14ac:dyDescent="0.25">
      <c r="A57" s="39"/>
      <c r="B57" s="9"/>
      <c r="C57" s="9"/>
      <c r="D57" s="37"/>
      <c r="E57" s="9"/>
      <c r="F57" s="24"/>
      <c r="G57" s="9"/>
      <c r="H57" s="9"/>
      <c r="I57" s="9"/>
      <c r="J57" s="37"/>
      <c r="K57" s="9"/>
    </row>
    <row r="58" spans="1:18" x14ac:dyDescent="0.25">
      <c r="A58" s="24"/>
      <c r="B58" s="9" t="s">
        <v>118</v>
      </c>
      <c r="C58" s="9"/>
      <c r="D58" s="37"/>
      <c r="E58" s="9"/>
      <c r="F58" s="40"/>
      <c r="G58" s="55"/>
      <c r="H58" s="55"/>
      <c r="I58" s="55"/>
      <c r="J58" s="47"/>
      <c r="K58" s="9"/>
    </row>
    <row r="59" spans="1:18" x14ac:dyDescent="0.25">
      <c r="A59" s="272" t="s">
        <v>91</v>
      </c>
      <c r="B59" s="273"/>
      <c r="C59" s="273"/>
      <c r="D59" s="274"/>
      <c r="E59" s="9"/>
      <c r="F59" s="272" t="s">
        <v>92</v>
      </c>
      <c r="G59" s="273"/>
      <c r="H59" s="273"/>
      <c r="I59" s="273"/>
      <c r="J59" s="274"/>
    </row>
    <row r="60" spans="1:18" x14ac:dyDescent="0.25">
      <c r="A60" s="275"/>
      <c r="B60" s="276"/>
      <c r="C60" s="276"/>
      <c r="D60" s="277"/>
      <c r="E60" s="9"/>
      <c r="F60" s="275"/>
      <c r="G60" s="276"/>
      <c r="H60" s="276"/>
      <c r="I60" s="276"/>
      <c r="J60" s="277"/>
    </row>
  </sheetData>
  <mergeCells count="69"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0:C31"/>
    <mergeCell ref="D30:D31"/>
    <mergeCell ref="F30:G31"/>
    <mergeCell ref="H30:J31"/>
    <mergeCell ref="H18:J18"/>
    <mergeCell ref="H19:J19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A33:D33"/>
    <mergeCell ref="F33:J33"/>
    <mergeCell ref="H34:J34"/>
    <mergeCell ref="A35:A37"/>
    <mergeCell ref="H35:J35"/>
    <mergeCell ref="H36:J36"/>
    <mergeCell ref="H37:J37"/>
    <mergeCell ref="H48:J48"/>
    <mergeCell ref="A38:A40"/>
    <mergeCell ref="H38:J38"/>
    <mergeCell ref="H39:J39"/>
    <mergeCell ref="H40:J40"/>
    <mergeCell ref="A41:A43"/>
    <mergeCell ref="H41:J41"/>
    <mergeCell ref="H42:J42"/>
    <mergeCell ref="G43:J43"/>
    <mergeCell ref="H20:J20"/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  <mergeCell ref="A44:A48"/>
    <mergeCell ref="H44:J44"/>
    <mergeCell ref="H45:J45"/>
    <mergeCell ref="H46:J46"/>
    <mergeCell ref="H47:J47"/>
  </mergeCells>
  <printOptions horizontalCentered="1"/>
  <pageMargins left="0.19685039370078741" right="0.19685039370078741" top="0.39370078740157483" bottom="0.39370078740157483" header="0" footer="0"/>
  <pageSetup paperSize="14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2D64-3D3E-40AA-925E-C8E7B7143F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37" t="s">
        <v>2</v>
      </c>
      <c r="Q1" s="13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8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0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C536-A2DA-4A45-BB8D-AFB427723A3D}">
  <dimension ref="A1:X60"/>
  <sheetViews>
    <sheetView topLeftCell="A22" zoomScaleNormal="100" zoomScaleSheetLayoutView="85" workbookViewId="0">
      <selection activeCell="G52" sqref="G52:J53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  <col min="20" max="20" width="12" bestFit="1" customWidth="1"/>
  </cols>
  <sheetData>
    <row r="1" spans="1:24" ht="15.75" x14ac:dyDescent="0.25">
      <c r="A1" s="8" t="s">
        <v>0</v>
      </c>
      <c r="B1" s="8"/>
      <c r="C1" s="8"/>
      <c r="D1" s="8"/>
      <c r="N1" s="164" t="s">
        <v>1</v>
      </c>
      <c r="O1" s="164"/>
      <c r="P1" s="137" t="s">
        <v>2</v>
      </c>
      <c r="Q1" s="137" t="s">
        <v>3</v>
      </c>
      <c r="R1" s="2" t="s">
        <v>4</v>
      </c>
      <c r="T1" s="77"/>
      <c r="U1" s="92"/>
      <c r="V1" s="236"/>
      <c r="W1" s="237"/>
      <c r="X1" s="238"/>
    </row>
    <row r="2" spans="1:24" ht="15.75" x14ac:dyDescent="0.25">
      <c r="A2" t="s">
        <v>5</v>
      </c>
      <c r="N2" s="1"/>
      <c r="T2" s="85"/>
      <c r="U2" s="81"/>
      <c r="V2" s="239"/>
      <c r="W2" s="239"/>
      <c r="X2" s="239"/>
    </row>
    <row r="3" spans="1:24" ht="15.75" x14ac:dyDescent="0.25">
      <c r="N3" s="1" t="s">
        <v>6</v>
      </c>
      <c r="O3" s="4"/>
      <c r="T3" s="85"/>
      <c r="U3" s="87"/>
      <c r="V3" s="240"/>
      <c r="W3" s="241"/>
      <c r="X3" s="241"/>
    </row>
    <row r="4" spans="1:24" ht="15.75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45860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  <c r="T4" s="77"/>
      <c r="U4" s="92"/>
      <c r="V4" s="236"/>
      <c r="W4" s="237"/>
      <c r="X4" s="238"/>
    </row>
    <row r="5" spans="1:24" ht="15.75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3" si="0">P5+Q5</f>
        <v>620</v>
      </c>
      <c r="T5" s="85"/>
      <c r="U5" s="81"/>
      <c r="V5" s="239"/>
      <c r="W5" s="239"/>
      <c r="X5" s="239"/>
    </row>
    <row r="6" spans="1:24" ht="14.45" customHeight="1" x14ac:dyDescent="0.25">
      <c r="A6" s="179"/>
      <c r="B6" s="19" t="s">
        <v>15</v>
      </c>
      <c r="C6" s="53">
        <v>449</v>
      </c>
      <c r="D6" s="16">
        <f t="shared" ref="D6:D29" si="1">C6*L6</f>
        <v>330913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  <c r="T6" s="85"/>
      <c r="U6" s="87"/>
      <c r="V6" s="240"/>
      <c r="W6" s="241"/>
      <c r="X6" s="241"/>
    </row>
    <row r="7" spans="1:24" ht="14.45" customHeight="1" x14ac:dyDescent="0.25">
      <c r="A7" s="179"/>
      <c r="B7" s="19" t="s">
        <v>18</v>
      </c>
      <c r="C7" s="53">
        <v>37</v>
      </c>
      <c r="D7" s="16">
        <f t="shared" si="1"/>
        <v>26825</v>
      </c>
      <c r="E7" s="9"/>
      <c r="F7" s="182"/>
      <c r="G7" s="186"/>
      <c r="H7" s="187"/>
      <c r="I7" s="187"/>
      <c r="J7" s="188"/>
      <c r="K7" s="10"/>
      <c r="L7" s="6">
        <f>R42</f>
        <v>725</v>
      </c>
      <c r="P7" s="4"/>
      <c r="Q7" s="4"/>
      <c r="R7" s="5"/>
      <c r="T7" s="85"/>
      <c r="U7" s="81"/>
      <c r="V7" s="239"/>
      <c r="W7" s="239"/>
      <c r="X7" s="239"/>
    </row>
    <row r="8" spans="1:24" ht="14.45" customHeight="1" x14ac:dyDescent="0.25">
      <c r="A8" s="179"/>
      <c r="B8" s="19" t="s">
        <v>20</v>
      </c>
      <c r="C8" s="53">
        <v>1</v>
      </c>
      <c r="D8" s="16">
        <f t="shared" si="1"/>
        <v>1033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R41</f>
        <v>1033</v>
      </c>
      <c r="P8" s="4"/>
      <c r="Q8" s="4"/>
      <c r="R8" s="5"/>
      <c r="T8" s="85"/>
      <c r="U8" s="87"/>
      <c r="V8" s="239"/>
      <c r="W8" s="239"/>
      <c r="X8" s="239"/>
    </row>
    <row r="9" spans="1:24" ht="14.45" customHeight="1" x14ac:dyDescent="0.25">
      <c r="A9" s="179"/>
      <c r="B9" s="19" t="s">
        <v>23</v>
      </c>
      <c r="C9" s="53">
        <v>14</v>
      </c>
      <c r="D9" s="16">
        <f t="shared" si="1"/>
        <v>9898</v>
      </c>
      <c r="E9" s="9"/>
      <c r="F9" s="182"/>
      <c r="G9" s="194"/>
      <c r="H9" s="195"/>
      <c r="I9" s="195"/>
      <c r="J9" s="196"/>
      <c r="K9" s="10"/>
      <c r="L9" s="6">
        <f>R39</f>
        <v>707</v>
      </c>
      <c r="P9" s="4"/>
      <c r="Q9" s="4"/>
      <c r="R9" s="5"/>
      <c r="T9" s="85"/>
      <c r="U9" s="87"/>
      <c r="V9" s="239"/>
      <c r="W9" s="239"/>
      <c r="X9" s="239"/>
    </row>
    <row r="10" spans="1:24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R37</f>
        <v>972</v>
      </c>
      <c r="P10" s="4"/>
      <c r="Q10" s="4"/>
      <c r="R10" s="5"/>
      <c r="T10" s="85"/>
      <c r="U10" s="87"/>
      <c r="V10" s="239"/>
      <c r="W10" s="239"/>
      <c r="X10" s="239"/>
    </row>
    <row r="11" spans="1:24" ht="15.75" x14ac:dyDescent="0.25">
      <c r="A11" s="179"/>
      <c r="B11" s="20" t="s">
        <v>28</v>
      </c>
      <c r="C11" s="53">
        <v>1</v>
      </c>
      <c r="D11" s="16">
        <f t="shared" si="1"/>
        <v>1125</v>
      </c>
      <c r="E11" s="9"/>
      <c r="F11" s="182"/>
      <c r="G11" s="194"/>
      <c r="H11" s="195"/>
      <c r="I11" s="195"/>
      <c r="J11" s="196"/>
      <c r="K11" s="25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4" ht="15.75" x14ac:dyDescent="0.25">
      <c r="A12" s="179"/>
      <c r="B12" s="20" t="s">
        <v>30</v>
      </c>
      <c r="C12" s="53">
        <v>3</v>
      </c>
      <c r="D12" s="52">
        <f t="shared" si="1"/>
        <v>2856</v>
      </c>
      <c r="E12" s="9"/>
      <c r="F12" s="200" t="s">
        <v>33</v>
      </c>
      <c r="G12" s="201"/>
      <c r="H12" s="201"/>
      <c r="I12" s="201"/>
      <c r="J12" s="202"/>
      <c r="K12" s="26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4" ht="15.75" x14ac:dyDescent="0.25">
      <c r="A13" s="179"/>
      <c r="B13" s="20" t="s">
        <v>32</v>
      </c>
      <c r="C13" s="53">
        <v>17</v>
      </c>
      <c r="D13" s="52">
        <f t="shared" si="1"/>
        <v>5219</v>
      </c>
      <c r="E13" s="9"/>
      <c r="F13" s="203" t="s">
        <v>36</v>
      </c>
      <c r="G13" s="204"/>
      <c r="H13" s="205">
        <f>D30</f>
        <v>393169.5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4" ht="15.75" x14ac:dyDescent="0.25">
      <c r="A14" s="179"/>
      <c r="B14" s="17" t="s">
        <v>35</v>
      </c>
      <c r="C14" s="53">
        <v>13</v>
      </c>
      <c r="D14" s="34">
        <f t="shared" si="1"/>
        <v>143</v>
      </c>
      <c r="E14" s="9"/>
      <c r="F14" s="208" t="s">
        <v>39</v>
      </c>
      <c r="G14" s="209"/>
      <c r="H14" s="210">
        <f>D55</f>
        <v>62232.75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4" ht="15.75" x14ac:dyDescent="0.25">
      <c r="A15" s="179"/>
      <c r="B15" s="17" t="s">
        <v>38</v>
      </c>
      <c r="C15" s="53">
        <v>2</v>
      </c>
      <c r="D15" s="34">
        <f t="shared" si="1"/>
        <v>1240</v>
      </c>
      <c r="E15" s="9"/>
      <c r="F15" s="213" t="s">
        <v>40</v>
      </c>
      <c r="G15" s="204"/>
      <c r="H15" s="214">
        <f>H13-H14</f>
        <v>330936.75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4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v>3312</v>
      </c>
      <c r="I16" s="217"/>
      <c r="J16" s="217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145" t="s">
        <v>227</v>
      </c>
      <c r="G22" s="81">
        <v>4350</v>
      </c>
      <c r="H22" s="239">
        <v>1570</v>
      </c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>
        <v>12</v>
      </c>
      <c r="D23" s="52">
        <f t="shared" si="1"/>
        <v>520.5</v>
      </c>
      <c r="E23" s="9"/>
      <c r="F23" s="145" t="s">
        <v>228</v>
      </c>
      <c r="G23" s="81">
        <v>4404</v>
      </c>
      <c r="H23" s="241">
        <v>2355</v>
      </c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/>
      <c r="E24" s="9"/>
      <c r="F24" s="145" t="s">
        <v>229</v>
      </c>
      <c r="G24" s="81">
        <v>4407</v>
      </c>
      <c r="H24" s="241">
        <v>3925</v>
      </c>
      <c r="I24" s="241"/>
      <c r="J24" s="241"/>
      <c r="L24" s="51"/>
      <c r="N24" s="1"/>
      <c r="P24" s="4"/>
      <c r="Q24" s="4"/>
      <c r="R24" s="5"/>
    </row>
    <row r="25" spans="1:18" ht="15.75" x14ac:dyDescent="0.25">
      <c r="A25" s="179"/>
      <c r="B25" s="17" t="s">
        <v>124</v>
      </c>
      <c r="C25" s="53"/>
      <c r="D25" s="52">
        <f t="shared" si="1"/>
        <v>0</v>
      </c>
      <c r="E25" s="9"/>
      <c r="F25" s="145" t="s">
        <v>230</v>
      </c>
      <c r="G25" s="87">
        <v>4420</v>
      </c>
      <c r="H25" s="240">
        <v>2355</v>
      </c>
      <c r="I25" s="241"/>
      <c r="J25" s="241"/>
      <c r="L25" s="51">
        <f>913/24+1.5</f>
        <v>39.541666666666664</v>
      </c>
      <c r="N25" s="1"/>
      <c r="O25" t="s">
        <v>49</v>
      </c>
      <c r="P25" s="4">
        <v>1728</v>
      </c>
      <c r="Q25" s="4"/>
      <c r="R25" s="5">
        <f t="shared" si="0"/>
        <v>1728</v>
      </c>
    </row>
    <row r="26" spans="1:18" ht="15.75" x14ac:dyDescent="0.25">
      <c r="A26" s="179"/>
      <c r="B26" s="17" t="s">
        <v>140</v>
      </c>
      <c r="C26" s="53"/>
      <c r="D26" s="52">
        <f t="shared" si="1"/>
        <v>0</v>
      </c>
      <c r="E26" s="9"/>
      <c r="F26" s="66" t="s">
        <v>100</v>
      </c>
      <c r="G26" s="61" t="s">
        <v>98</v>
      </c>
      <c r="H26" s="242" t="s">
        <v>13</v>
      </c>
      <c r="I26" s="243"/>
      <c r="J26" s="244"/>
      <c r="L26" s="51">
        <v>1020</v>
      </c>
      <c r="O26" t="s">
        <v>51</v>
      </c>
      <c r="P26" s="4">
        <v>1582</v>
      </c>
      <c r="Q26" s="4"/>
      <c r="R26" s="5">
        <f t="shared" si="0"/>
        <v>1582</v>
      </c>
    </row>
    <row r="27" spans="1:18" ht="15.75" x14ac:dyDescent="0.25">
      <c r="A27" s="179"/>
      <c r="B27" s="17" t="s">
        <v>110</v>
      </c>
      <c r="C27" s="53"/>
      <c r="D27" s="52">
        <f t="shared" si="1"/>
        <v>0</v>
      </c>
      <c r="E27" s="9"/>
      <c r="F27" s="83"/>
      <c r="G27" s="73"/>
      <c r="H27" s="245"/>
      <c r="I27" s="245"/>
      <c r="J27" s="245"/>
      <c r="L27" s="7">
        <f>1142</f>
        <v>1142</v>
      </c>
      <c r="O27" t="s">
        <v>52</v>
      </c>
      <c r="P27" s="4">
        <v>1447</v>
      </c>
      <c r="Q27" s="4">
        <v>120</v>
      </c>
      <c r="R27" s="5">
        <f t="shared" si="0"/>
        <v>1567</v>
      </c>
    </row>
    <row r="28" spans="1:18" ht="14.45" customHeight="1" x14ac:dyDescent="0.25">
      <c r="A28" s="179"/>
      <c r="B28" s="17" t="s">
        <v>119</v>
      </c>
      <c r="C28" s="53"/>
      <c r="D28" s="48">
        <f t="shared" si="1"/>
        <v>0</v>
      </c>
      <c r="E28" s="9"/>
      <c r="F28" s="79"/>
      <c r="G28" s="140"/>
      <c r="H28" s="246"/>
      <c r="I28" s="247"/>
      <c r="J28" s="247"/>
      <c r="L28" s="7">
        <f>832/24+1.5</f>
        <v>36.166666666666664</v>
      </c>
      <c r="O28" t="s">
        <v>53</v>
      </c>
      <c r="P28" s="4">
        <v>1582</v>
      </c>
      <c r="Q28" s="4"/>
      <c r="R28" s="5">
        <f t="shared" si="0"/>
        <v>1582</v>
      </c>
    </row>
    <row r="29" spans="1:18" ht="15.75" x14ac:dyDescent="0.25">
      <c r="A29" s="180"/>
      <c r="B29" s="50" t="s">
        <v>97</v>
      </c>
      <c r="C29" s="53">
        <v>15</v>
      </c>
      <c r="D29" s="52">
        <f t="shared" si="1"/>
        <v>11775</v>
      </c>
      <c r="E29" s="9"/>
      <c r="F29" s="60"/>
      <c r="G29" s="68"/>
      <c r="H29" s="248"/>
      <c r="I29" s="249"/>
      <c r="J29" s="250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218" t="s">
        <v>36</v>
      </c>
      <c r="B30" s="219"/>
      <c r="C30" s="220"/>
      <c r="D30" s="224">
        <f>SUM(D6:D29)</f>
        <v>393169.5</v>
      </c>
      <c r="E30" s="9"/>
      <c r="F30" s="226" t="s">
        <v>55</v>
      </c>
      <c r="G30" s="227"/>
      <c r="H30" s="230">
        <f>H15-H16-H17-H18-H19-H20-H22-H23-H24-H25+H27+H28+H29</f>
        <v>317419.75</v>
      </c>
      <c r="I30" s="231"/>
      <c r="J30" s="232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221"/>
      <c r="B31" s="222"/>
      <c r="C31" s="223"/>
      <c r="D31" s="225"/>
      <c r="E31" s="9"/>
      <c r="F31" s="228"/>
      <c r="G31" s="229"/>
      <c r="H31" s="233"/>
      <c r="I31" s="234"/>
      <c r="J31" s="235"/>
      <c r="N31" s="1"/>
      <c r="Q31" s="4"/>
      <c r="R31" s="5">
        <f t="shared" si="0"/>
        <v>0</v>
      </c>
    </row>
    <row r="32" spans="1:18" x14ac:dyDescent="0.25">
      <c r="A32" s="27"/>
      <c r="B32" s="27"/>
      <c r="C32" s="27"/>
      <c r="D32" s="27"/>
      <c r="E32" s="9"/>
      <c r="F32" s="27"/>
      <c r="G32" s="27"/>
      <c r="H32" s="9"/>
      <c r="I32" s="9"/>
      <c r="J32" s="9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65" t="s">
        <v>58</v>
      </c>
      <c r="B33" s="166"/>
      <c r="C33" s="166"/>
      <c r="D33" s="167"/>
      <c r="E33" s="11"/>
      <c r="F33" s="251" t="s">
        <v>59</v>
      </c>
      <c r="G33" s="252"/>
      <c r="H33" s="252"/>
      <c r="I33" s="252"/>
      <c r="J33" s="253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8"/>
      <c r="B34" s="28" t="s">
        <v>11</v>
      </c>
      <c r="C34" s="28" t="s">
        <v>61</v>
      </c>
      <c r="D34" s="28" t="s">
        <v>13</v>
      </c>
      <c r="E34" s="11"/>
      <c r="F34" s="28" t="s">
        <v>62</v>
      </c>
      <c r="G34" s="138" t="s">
        <v>63</v>
      </c>
      <c r="H34" s="251" t="s">
        <v>13</v>
      </c>
      <c r="I34" s="252"/>
      <c r="J34" s="253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78" t="s">
        <v>65</v>
      </c>
      <c r="B35" s="29" t="s">
        <v>66</v>
      </c>
      <c r="C35" s="56">
        <v>1</v>
      </c>
      <c r="D35" s="33">
        <f>C35*120</f>
        <v>120</v>
      </c>
      <c r="E35" s="9"/>
      <c r="F35" s="15">
        <v>1000</v>
      </c>
      <c r="G35" s="44">
        <v>90</v>
      </c>
      <c r="H35" s="254">
        <f t="shared" ref="H35:H40" si="2">F35*G35</f>
        <v>90000</v>
      </c>
      <c r="I35" s="255"/>
      <c r="J35" s="256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79"/>
      <c r="B36" s="30" t="s">
        <v>68</v>
      </c>
      <c r="C36" s="57"/>
      <c r="D36" s="33">
        <f>C36*84</f>
        <v>0</v>
      </c>
      <c r="E36" s="9"/>
      <c r="F36" s="64">
        <v>500</v>
      </c>
      <c r="G36" s="45">
        <v>14</v>
      </c>
      <c r="H36" s="254">
        <f t="shared" si="2"/>
        <v>7000</v>
      </c>
      <c r="I36" s="255"/>
      <c r="J36" s="256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80"/>
      <c r="B37" s="29" t="s">
        <v>70</v>
      </c>
      <c r="C37" s="53">
        <v>4</v>
      </c>
      <c r="D37" s="15">
        <f>C37*1.5</f>
        <v>6</v>
      </c>
      <c r="E37" s="9"/>
      <c r="F37" s="15">
        <v>200</v>
      </c>
      <c r="G37" s="41">
        <v>1</v>
      </c>
      <c r="H37" s="254">
        <f t="shared" si="2"/>
        <v>200</v>
      </c>
      <c r="I37" s="255"/>
      <c r="J37" s="256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78" t="s">
        <v>72</v>
      </c>
      <c r="B38" s="31" t="s">
        <v>66</v>
      </c>
      <c r="C38" s="58">
        <v>521</v>
      </c>
      <c r="D38" s="15">
        <f>C38*111</f>
        <v>57831</v>
      </c>
      <c r="E38" s="9"/>
      <c r="F38" s="15">
        <v>100</v>
      </c>
      <c r="G38" s="43">
        <v>10</v>
      </c>
      <c r="H38" s="254">
        <f t="shared" si="2"/>
        <v>1000</v>
      </c>
      <c r="I38" s="255"/>
      <c r="J38" s="256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79"/>
      <c r="B39" s="32" t="s">
        <v>68</v>
      </c>
      <c r="C39" s="59"/>
      <c r="D39" s="15">
        <f>C39*84</f>
        <v>0</v>
      </c>
      <c r="E39" s="9"/>
      <c r="F39" s="33">
        <v>50</v>
      </c>
      <c r="G39" s="43">
        <v>4</v>
      </c>
      <c r="H39" s="254">
        <f t="shared" si="2"/>
        <v>200</v>
      </c>
      <c r="I39" s="255"/>
      <c r="J39" s="256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80"/>
      <c r="B40" s="32" t="s">
        <v>70</v>
      </c>
      <c r="C40" s="57">
        <v>2</v>
      </c>
      <c r="D40" s="34">
        <f>C40*4.5</f>
        <v>9</v>
      </c>
      <c r="E40" s="9"/>
      <c r="F40" s="15">
        <v>20</v>
      </c>
      <c r="G40" s="41"/>
      <c r="H40" s="254">
        <f t="shared" si="2"/>
        <v>0</v>
      </c>
      <c r="I40" s="255"/>
      <c r="J40" s="256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78" t="s">
        <v>76</v>
      </c>
      <c r="B41" s="30" t="s">
        <v>66</v>
      </c>
      <c r="C41" s="70">
        <v>25</v>
      </c>
      <c r="D41" s="15">
        <f>C41*111</f>
        <v>2775</v>
      </c>
      <c r="E41" s="9"/>
      <c r="F41" s="15">
        <v>10</v>
      </c>
      <c r="G41" s="46"/>
      <c r="H41" s="254"/>
      <c r="I41" s="255"/>
      <c r="J41" s="256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79"/>
      <c r="B42" s="30" t="s">
        <v>68</v>
      </c>
      <c r="C42" s="53">
        <v>1</v>
      </c>
      <c r="D42" s="15">
        <f>C42*84</f>
        <v>84</v>
      </c>
      <c r="E42" s="9"/>
      <c r="F42" s="15">
        <v>5</v>
      </c>
      <c r="G42" s="46"/>
      <c r="H42" s="254"/>
      <c r="I42" s="255"/>
      <c r="J42" s="256"/>
      <c r="K42" s="24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80"/>
      <c r="B43" s="30" t="s">
        <v>70</v>
      </c>
      <c r="C43" s="71">
        <v>7</v>
      </c>
      <c r="D43" s="15">
        <f>C43*2.25</f>
        <v>15.75</v>
      </c>
      <c r="E43" s="9"/>
      <c r="F43" s="43" t="s">
        <v>79</v>
      </c>
      <c r="G43" s="254">
        <v>55</v>
      </c>
      <c r="H43" s="255"/>
      <c r="I43" s="255"/>
      <c r="J43" s="256"/>
      <c r="K43" s="40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257" t="s">
        <v>81</v>
      </c>
      <c r="C44" s="71"/>
      <c r="D44" s="15"/>
      <c r="E44" s="9"/>
      <c r="F44" s="65" t="s">
        <v>82</v>
      </c>
      <c r="G44" s="140" t="s">
        <v>83</v>
      </c>
      <c r="H44" s="260" t="s">
        <v>13</v>
      </c>
      <c r="I44" s="261"/>
      <c r="J44" s="262"/>
      <c r="K44" s="24"/>
      <c r="O44" t="s">
        <v>103</v>
      </c>
      <c r="P44" s="4">
        <v>1667</v>
      </c>
      <c r="Q44" s="4"/>
      <c r="R44" s="5"/>
    </row>
    <row r="45" spans="1:18" ht="15.75" x14ac:dyDescent="0.25">
      <c r="A45" s="258"/>
      <c r="B45" s="30" t="s">
        <v>66</v>
      </c>
      <c r="C45" s="53">
        <v>5</v>
      </c>
      <c r="D45" s="15">
        <f>C45*120</f>
        <v>600</v>
      </c>
      <c r="E45" s="9"/>
      <c r="F45" s="41" t="s">
        <v>148</v>
      </c>
      <c r="G45" s="69" t="s">
        <v>226</v>
      </c>
      <c r="H45" s="245">
        <v>216890</v>
      </c>
      <c r="I45" s="245"/>
      <c r="J45" s="245"/>
      <c r="K45" s="24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75" x14ac:dyDescent="0.25">
      <c r="A46" s="258"/>
      <c r="B46" s="30" t="s">
        <v>68</v>
      </c>
      <c r="C46" s="90">
        <v>2</v>
      </c>
      <c r="D46" s="15">
        <f>C46*84</f>
        <v>168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8"/>
      <c r="B47" s="54" t="s">
        <v>70</v>
      </c>
      <c r="C47" s="91">
        <v>21</v>
      </c>
      <c r="D47" s="15">
        <f>C47*1.5</f>
        <v>31.5</v>
      </c>
      <c r="E47" s="9"/>
      <c r="F47" s="41"/>
      <c r="G47" s="69"/>
      <c r="H47" s="245"/>
      <c r="I47" s="245"/>
      <c r="J47" s="245"/>
      <c r="K47" s="24"/>
      <c r="P47" s="4"/>
      <c r="Q47" s="4"/>
      <c r="R47" s="5"/>
    </row>
    <row r="48" spans="1:18" ht="15.75" x14ac:dyDescent="0.25">
      <c r="A48" s="259"/>
      <c r="B48" s="30"/>
      <c r="C48" s="71"/>
      <c r="D48" s="15"/>
      <c r="E48" s="9"/>
      <c r="F48" s="65"/>
      <c r="G48" s="65"/>
      <c r="H48" s="263"/>
      <c r="I48" s="264"/>
      <c r="J48" s="265"/>
      <c r="K48" s="24"/>
      <c r="P48" s="4"/>
      <c r="Q48" s="4"/>
      <c r="R48" s="5"/>
    </row>
    <row r="49" spans="1:18" ht="15" customHeight="1" x14ac:dyDescent="0.25">
      <c r="A49" s="257" t="s">
        <v>32</v>
      </c>
      <c r="B49" s="30" t="s">
        <v>66</v>
      </c>
      <c r="C49" s="53">
        <v>7</v>
      </c>
      <c r="D49" s="15">
        <f>C49*78</f>
        <v>546</v>
      </c>
      <c r="E49" s="9"/>
      <c r="F49" s="65"/>
      <c r="G49" s="65"/>
      <c r="H49" s="263"/>
      <c r="I49" s="264"/>
      <c r="J49" s="265"/>
      <c r="K49" s="39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258"/>
      <c r="B50" s="32" t="s">
        <v>68</v>
      </c>
      <c r="C50" s="90"/>
      <c r="D50" s="15">
        <f>C50*42</f>
        <v>0</v>
      </c>
      <c r="E50" s="9"/>
      <c r="F50" s="278" t="s">
        <v>86</v>
      </c>
      <c r="G50" s="230">
        <f>H35+H36+H37+H38+H39+H40+H41+H42+G43+H45+H46+H47</f>
        <v>315345</v>
      </c>
      <c r="H50" s="231"/>
      <c r="I50" s="231"/>
      <c r="J50" s="232"/>
      <c r="K50" s="9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258"/>
      <c r="B51" s="35" t="s">
        <v>70</v>
      </c>
      <c r="C51" s="71">
        <v>31</v>
      </c>
      <c r="D51" s="15">
        <f>C51*1.5</f>
        <v>46.5</v>
      </c>
      <c r="E51" s="9"/>
      <c r="F51" s="279"/>
      <c r="G51" s="233"/>
      <c r="H51" s="234"/>
      <c r="I51" s="234"/>
      <c r="J51" s="235"/>
      <c r="K51" s="9"/>
      <c r="P51" s="4"/>
      <c r="Q51" s="4"/>
      <c r="R51" s="5"/>
    </row>
    <row r="52" spans="1:18" ht="15" customHeight="1" x14ac:dyDescent="0.25">
      <c r="A52" s="258"/>
      <c r="B52" s="30"/>
      <c r="C52" s="13"/>
      <c r="D52" s="34"/>
      <c r="E52" s="9"/>
      <c r="F52" s="280" t="s">
        <v>133</v>
      </c>
      <c r="G52" s="304">
        <f>G50-H30</f>
        <v>-2074.75</v>
      </c>
      <c r="H52" s="305"/>
      <c r="I52" s="305"/>
      <c r="J52" s="306"/>
      <c r="K52" s="24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258"/>
      <c r="B53" s="32"/>
      <c r="C53" s="36"/>
      <c r="D53" s="49"/>
      <c r="E53" s="9"/>
      <c r="F53" s="281"/>
      <c r="G53" s="307"/>
      <c r="H53" s="308"/>
      <c r="I53" s="308"/>
      <c r="J53" s="309"/>
      <c r="K53" s="24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259"/>
      <c r="B54" s="35"/>
      <c r="C54" s="14"/>
      <c r="D54" s="15"/>
      <c r="E54" s="9"/>
      <c r="F54" s="39"/>
      <c r="G54" s="27"/>
      <c r="H54" s="27"/>
      <c r="I54" s="27"/>
      <c r="J54" s="38"/>
      <c r="N54" s="1"/>
      <c r="O54" t="s">
        <v>89</v>
      </c>
      <c r="P54" s="4">
        <v>1142</v>
      </c>
    </row>
    <row r="55" spans="1:18" x14ac:dyDescent="0.25">
      <c r="A55" s="226" t="s">
        <v>90</v>
      </c>
      <c r="B55" s="266"/>
      <c r="C55" s="267"/>
      <c r="D55" s="270">
        <f>SUM(D35:D54)</f>
        <v>62232.75</v>
      </c>
      <c r="E55" s="9"/>
      <c r="F55" s="24"/>
      <c r="G55" s="9"/>
      <c r="H55" s="9"/>
      <c r="I55" s="9"/>
      <c r="J55" s="37"/>
      <c r="O55" t="s">
        <v>102</v>
      </c>
      <c r="P55" s="4">
        <v>1582</v>
      </c>
      <c r="R55" s="3">
        <v>1582</v>
      </c>
    </row>
    <row r="56" spans="1:18" x14ac:dyDescent="0.25">
      <c r="A56" s="228"/>
      <c r="B56" s="268"/>
      <c r="C56" s="269"/>
      <c r="D56" s="271"/>
      <c r="E56" s="9"/>
      <c r="F56" s="24"/>
      <c r="G56" s="9"/>
      <c r="H56" s="9"/>
      <c r="I56" s="9"/>
      <c r="J56" s="37"/>
      <c r="K56" s="9"/>
    </row>
    <row r="57" spans="1:18" x14ac:dyDescent="0.25">
      <c r="A57" s="39"/>
      <c r="B57" s="9"/>
      <c r="C57" s="9"/>
      <c r="D57" s="37"/>
      <c r="E57" s="9"/>
      <c r="F57" s="24"/>
      <c r="G57" s="9"/>
      <c r="H57" s="9"/>
      <c r="I57" s="9"/>
      <c r="J57" s="37"/>
      <c r="K57" s="9"/>
    </row>
    <row r="58" spans="1:18" x14ac:dyDescent="0.25">
      <c r="A58" s="24"/>
      <c r="B58" s="9" t="s">
        <v>127</v>
      </c>
      <c r="C58" s="9"/>
      <c r="D58" s="37"/>
      <c r="E58" s="9"/>
      <c r="F58" s="40"/>
      <c r="G58" s="55"/>
      <c r="H58" s="55"/>
      <c r="I58" s="55"/>
      <c r="J58" s="47"/>
      <c r="K58" s="9"/>
    </row>
    <row r="59" spans="1:18" x14ac:dyDescent="0.25">
      <c r="A59" s="272" t="s">
        <v>91</v>
      </c>
      <c r="B59" s="273"/>
      <c r="C59" s="273"/>
      <c r="D59" s="274"/>
      <c r="E59" s="9"/>
      <c r="F59" s="272" t="s">
        <v>92</v>
      </c>
      <c r="G59" s="273"/>
      <c r="H59" s="273"/>
      <c r="I59" s="273"/>
      <c r="J59" s="274"/>
    </row>
    <row r="60" spans="1:18" x14ac:dyDescent="0.25">
      <c r="A60" s="275"/>
      <c r="B60" s="276"/>
      <c r="C60" s="276"/>
      <c r="D60" s="277"/>
      <c r="E60" s="9"/>
      <c r="F60" s="275"/>
      <c r="G60" s="276"/>
      <c r="H60" s="276"/>
      <c r="I60" s="276"/>
      <c r="J60" s="277"/>
    </row>
  </sheetData>
  <mergeCells count="79">
    <mergeCell ref="V6:X6"/>
    <mergeCell ref="V7:X7"/>
    <mergeCell ref="V8:X8"/>
    <mergeCell ref="V9:X9"/>
    <mergeCell ref="V10:X10"/>
    <mergeCell ref="V1:X1"/>
    <mergeCell ref="V2:X2"/>
    <mergeCell ref="V3:X3"/>
    <mergeCell ref="V4:X4"/>
    <mergeCell ref="V5:X5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5:J25"/>
    <mergeCell ref="H26:J26"/>
    <mergeCell ref="H27:J27"/>
    <mergeCell ref="H28:J28"/>
    <mergeCell ref="H29:J29"/>
    <mergeCell ref="A33:D33"/>
    <mergeCell ref="F33:J33"/>
    <mergeCell ref="H34:J34"/>
    <mergeCell ref="A35:A37"/>
    <mergeCell ref="H35:J35"/>
    <mergeCell ref="H36:J36"/>
    <mergeCell ref="H37:J37"/>
    <mergeCell ref="H48:J48"/>
    <mergeCell ref="A38:A40"/>
    <mergeCell ref="H38:J38"/>
    <mergeCell ref="H39:J39"/>
    <mergeCell ref="H40:J40"/>
    <mergeCell ref="A41:A43"/>
    <mergeCell ref="H41:J41"/>
    <mergeCell ref="H42:J42"/>
    <mergeCell ref="G43:J43"/>
    <mergeCell ref="H24:J24"/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  <mergeCell ref="A44:A48"/>
    <mergeCell ref="H44:J44"/>
    <mergeCell ref="H45:J45"/>
    <mergeCell ref="H46:J46"/>
    <mergeCell ref="H47:J47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A876-6A89-49DF-93C3-8B5B0501D110}">
  <dimension ref="A1:R60"/>
  <sheetViews>
    <sheetView topLeftCell="A22" zoomScaleNormal="100" zoomScaleSheetLayoutView="85" workbookViewId="0">
      <selection activeCell="G52" sqref="G52:J53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37" t="s">
        <v>2</v>
      </c>
      <c r="Q1" s="13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45860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79"/>
      <c r="B6" s="19" t="s">
        <v>15</v>
      </c>
      <c r="C6" s="53">
        <v>258</v>
      </c>
      <c r="D6" s="16">
        <f t="shared" ref="D6:D29" si="1">C6*L6</f>
        <v>190146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7</v>
      </c>
      <c r="D7" s="16">
        <f t="shared" si="1"/>
        <v>5075</v>
      </c>
      <c r="E7" s="9"/>
      <c r="F7" s="182"/>
      <c r="G7" s="186"/>
      <c r="H7" s="187"/>
      <c r="I7" s="187"/>
      <c r="J7" s="188"/>
      <c r="K7" s="10"/>
      <c r="L7" s="6">
        <f>R42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R41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7</v>
      </c>
      <c r="D9" s="16">
        <f t="shared" si="1"/>
        <v>4949</v>
      </c>
      <c r="E9" s="9"/>
      <c r="F9" s="182"/>
      <c r="G9" s="194"/>
      <c r="H9" s="195"/>
      <c r="I9" s="195"/>
      <c r="J9" s="196"/>
      <c r="K9" s="10"/>
      <c r="L9" s="6">
        <f>R39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R37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11</v>
      </c>
      <c r="D13" s="52">
        <f t="shared" si="1"/>
        <v>3377</v>
      </c>
      <c r="E13" s="9"/>
      <c r="F13" s="203" t="s">
        <v>36</v>
      </c>
      <c r="G13" s="204"/>
      <c r="H13" s="205">
        <f>D30</f>
        <v>213110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13</v>
      </c>
      <c r="D14" s="34">
        <f t="shared" si="1"/>
        <v>143</v>
      </c>
      <c r="E14" s="9"/>
      <c r="F14" s="208" t="s">
        <v>39</v>
      </c>
      <c r="G14" s="209"/>
      <c r="H14" s="210">
        <f>D55</f>
        <v>42726.75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170383.25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2070</f>
        <v>2070</v>
      </c>
      <c r="I16" s="217"/>
      <c r="J16" s="217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R36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 t="s">
        <v>232</v>
      </c>
      <c r="G22" s="81">
        <v>4452</v>
      </c>
      <c r="H22" s="239">
        <v>2022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145" t="s">
        <v>233</v>
      </c>
      <c r="G23" s="81">
        <v>4462</v>
      </c>
      <c r="H23" s="239">
        <v>4718</v>
      </c>
      <c r="I23" s="239"/>
      <c r="J23" s="239"/>
      <c r="L23" s="51">
        <f>R34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85" t="s">
        <v>234</v>
      </c>
      <c r="G24" s="81">
        <v>4464</v>
      </c>
      <c r="H24" s="239">
        <v>8088</v>
      </c>
      <c r="I24" s="239"/>
      <c r="J24" s="23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/>
      <c r="E25" s="9"/>
      <c r="F25" s="85" t="s">
        <v>239</v>
      </c>
      <c r="G25" s="87">
        <v>4465</v>
      </c>
      <c r="H25" s="239">
        <v>1348</v>
      </c>
      <c r="I25" s="239"/>
      <c r="J25" s="239"/>
      <c r="L25" s="51"/>
      <c r="N25" s="1"/>
      <c r="P25" s="4"/>
      <c r="Q25" s="4"/>
      <c r="R25" s="5"/>
    </row>
    <row r="26" spans="1:18" ht="15.75" x14ac:dyDescent="0.25">
      <c r="A26" s="179"/>
      <c r="B26" s="17" t="s">
        <v>132</v>
      </c>
      <c r="C26" s="53"/>
      <c r="D26" s="52">
        <f t="shared" si="1"/>
        <v>0</v>
      </c>
      <c r="E26" s="9"/>
      <c r="F26" s="66" t="s">
        <v>100</v>
      </c>
      <c r="G26" s="61" t="s">
        <v>98</v>
      </c>
      <c r="H26" s="242" t="s">
        <v>13</v>
      </c>
      <c r="I26" s="243"/>
      <c r="J26" s="244"/>
      <c r="L26" s="51">
        <f>674/6</f>
        <v>112.33333333333333</v>
      </c>
      <c r="O26" t="s">
        <v>51</v>
      </c>
      <c r="P26" s="4">
        <v>1582</v>
      </c>
      <c r="Q26" s="4"/>
      <c r="R26" s="5">
        <f t="shared" si="0"/>
        <v>1582</v>
      </c>
    </row>
    <row r="27" spans="1:18" ht="15.75" x14ac:dyDescent="0.25">
      <c r="A27" s="179"/>
      <c r="B27" s="17" t="s">
        <v>105</v>
      </c>
      <c r="C27" s="53"/>
      <c r="D27" s="52">
        <f t="shared" si="1"/>
        <v>0</v>
      </c>
      <c r="E27" s="9"/>
      <c r="F27" s="72"/>
      <c r="G27" s="13"/>
      <c r="H27" s="290"/>
      <c r="I27" s="291"/>
      <c r="J27" s="292"/>
      <c r="L27" s="7">
        <f>832/24+1.5</f>
        <v>36.166666666666664</v>
      </c>
      <c r="O27" t="s">
        <v>52</v>
      </c>
      <c r="P27" s="4">
        <v>1447</v>
      </c>
      <c r="Q27" s="4">
        <v>120</v>
      </c>
      <c r="R27" s="5">
        <f t="shared" si="0"/>
        <v>1567</v>
      </c>
    </row>
    <row r="28" spans="1:18" ht="14.45" customHeight="1" x14ac:dyDescent="0.25">
      <c r="A28" s="179"/>
      <c r="B28" s="17" t="s">
        <v>109</v>
      </c>
      <c r="C28" s="53"/>
      <c r="D28" s="48">
        <f t="shared" si="1"/>
        <v>0</v>
      </c>
      <c r="E28" s="9"/>
      <c r="F28" s="67"/>
      <c r="G28" s="67"/>
      <c r="H28" s="293"/>
      <c r="I28" s="294"/>
      <c r="J28" s="295"/>
      <c r="L28" s="7">
        <v>1582</v>
      </c>
      <c r="O28" t="s">
        <v>53</v>
      </c>
      <c r="P28" s="4">
        <v>1582</v>
      </c>
      <c r="Q28" s="4"/>
      <c r="R28" s="5">
        <f t="shared" si="0"/>
        <v>1582</v>
      </c>
    </row>
    <row r="29" spans="1:18" ht="15.75" x14ac:dyDescent="0.25">
      <c r="A29" s="180"/>
      <c r="B29" s="50" t="s">
        <v>97</v>
      </c>
      <c r="C29" s="53">
        <v>12</v>
      </c>
      <c r="D29" s="52">
        <f t="shared" si="1"/>
        <v>9420</v>
      </c>
      <c r="E29" s="9"/>
      <c r="F29" s="60"/>
      <c r="G29" s="68"/>
      <c r="H29" s="248"/>
      <c r="I29" s="249"/>
      <c r="J29" s="250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218" t="s">
        <v>36</v>
      </c>
      <c r="B30" s="219"/>
      <c r="C30" s="220"/>
      <c r="D30" s="224">
        <f>SUM(D6:D29)</f>
        <v>213110</v>
      </c>
      <c r="E30" s="9"/>
      <c r="F30" s="226" t="s">
        <v>55</v>
      </c>
      <c r="G30" s="227"/>
      <c r="H30" s="230">
        <f>H15-H16-H17-H18-H19-H20-H22-H23-H24-H25+H27+H28</f>
        <v>152137.25</v>
      </c>
      <c r="I30" s="231"/>
      <c r="J30" s="232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221"/>
      <c r="B31" s="222"/>
      <c r="C31" s="223"/>
      <c r="D31" s="225"/>
      <c r="E31" s="9"/>
      <c r="F31" s="228"/>
      <c r="G31" s="229"/>
      <c r="H31" s="233"/>
      <c r="I31" s="234"/>
      <c r="J31" s="235"/>
      <c r="N31" s="1"/>
      <c r="Q31" s="4"/>
      <c r="R31" s="5">
        <f t="shared" si="0"/>
        <v>0</v>
      </c>
    </row>
    <row r="32" spans="1:18" x14ac:dyDescent="0.25">
      <c r="A32" s="27"/>
      <c r="B32" s="27"/>
      <c r="C32" s="27"/>
      <c r="D32" s="27"/>
      <c r="E32" s="9"/>
      <c r="F32" s="27"/>
      <c r="G32" s="27"/>
      <c r="H32" s="9"/>
      <c r="I32" s="9"/>
      <c r="J32" s="9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65" t="s">
        <v>58</v>
      </c>
      <c r="B33" s="166"/>
      <c r="C33" s="166"/>
      <c r="D33" s="167"/>
      <c r="E33" s="11"/>
      <c r="F33" s="251" t="s">
        <v>59</v>
      </c>
      <c r="G33" s="252"/>
      <c r="H33" s="252"/>
      <c r="I33" s="252"/>
      <c r="J33" s="253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8"/>
      <c r="B34" s="28" t="s">
        <v>11</v>
      </c>
      <c r="C34" s="28" t="s">
        <v>61</v>
      </c>
      <c r="D34" s="28" t="s">
        <v>13</v>
      </c>
      <c r="E34" s="11"/>
      <c r="F34" s="28" t="s">
        <v>62</v>
      </c>
      <c r="G34" s="138" t="s">
        <v>63</v>
      </c>
      <c r="H34" s="251" t="s">
        <v>13</v>
      </c>
      <c r="I34" s="252"/>
      <c r="J34" s="253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78" t="s">
        <v>65</v>
      </c>
      <c r="B35" s="29" t="s">
        <v>66</v>
      </c>
      <c r="C35" s="56"/>
      <c r="D35" s="33">
        <f>C35*120</f>
        <v>0</v>
      </c>
      <c r="E35" s="9"/>
      <c r="F35" s="15">
        <v>1000</v>
      </c>
      <c r="G35" s="82">
        <v>19</v>
      </c>
      <c r="H35" s="254">
        <f>F35*G35</f>
        <v>19000</v>
      </c>
      <c r="I35" s="255"/>
      <c r="J35" s="256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79"/>
      <c r="B36" s="30" t="s">
        <v>68</v>
      </c>
      <c r="C36" s="57"/>
      <c r="D36" s="33">
        <f>C36*84</f>
        <v>0</v>
      </c>
      <c r="E36" s="9"/>
      <c r="F36" s="64">
        <v>500</v>
      </c>
      <c r="G36" s="45">
        <v>6</v>
      </c>
      <c r="H36" s="254">
        <f t="shared" ref="H36:H40" si="2">F36*G36</f>
        <v>3000</v>
      </c>
      <c r="I36" s="255"/>
      <c r="J36" s="256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80"/>
      <c r="B37" s="29" t="s">
        <v>70</v>
      </c>
      <c r="C37" s="53"/>
      <c r="D37" s="15">
        <f>C37*1.5</f>
        <v>0</v>
      </c>
      <c r="E37" s="9"/>
      <c r="F37" s="15">
        <v>200</v>
      </c>
      <c r="G37" s="41">
        <v>1</v>
      </c>
      <c r="H37" s="254">
        <f>F37*G37</f>
        <v>200</v>
      </c>
      <c r="I37" s="255"/>
      <c r="J37" s="256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78" t="s">
        <v>72</v>
      </c>
      <c r="B38" s="31" t="s">
        <v>66</v>
      </c>
      <c r="C38" s="58">
        <v>299</v>
      </c>
      <c r="D38" s="15">
        <f>C38*111</f>
        <v>33189</v>
      </c>
      <c r="E38" s="9"/>
      <c r="F38" s="15">
        <v>100</v>
      </c>
      <c r="G38" s="43">
        <v>16</v>
      </c>
      <c r="H38" s="254">
        <f t="shared" si="2"/>
        <v>1600</v>
      </c>
      <c r="I38" s="255"/>
      <c r="J38" s="256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79"/>
      <c r="B39" s="32" t="s">
        <v>68</v>
      </c>
      <c r="C39" s="59">
        <v>70</v>
      </c>
      <c r="D39" s="15">
        <f>C39*84</f>
        <v>5880</v>
      </c>
      <c r="E39" s="9"/>
      <c r="F39" s="33">
        <v>50</v>
      </c>
      <c r="G39" s="43">
        <v>19</v>
      </c>
      <c r="H39" s="254">
        <f t="shared" si="2"/>
        <v>950</v>
      </c>
      <c r="I39" s="255"/>
      <c r="J39" s="256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80"/>
      <c r="B40" s="32" t="s">
        <v>70</v>
      </c>
      <c r="C40" s="57">
        <v>5</v>
      </c>
      <c r="D40" s="34">
        <f>C40*4.5</f>
        <v>22.5</v>
      </c>
      <c r="E40" s="9"/>
      <c r="F40" s="15">
        <v>20</v>
      </c>
      <c r="G40" s="41"/>
      <c r="H40" s="254">
        <f t="shared" si="2"/>
        <v>0</v>
      </c>
      <c r="I40" s="255"/>
      <c r="J40" s="256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78" t="s">
        <v>76</v>
      </c>
      <c r="B41" s="30" t="s">
        <v>66</v>
      </c>
      <c r="C41" s="70">
        <v>23</v>
      </c>
      <c r="D41" s="15">
        <f>C41*111</f>
        <v>2553</v>
      </c>
      <c r="E41" s="9"/>
      <c r="F41" s="15">
        <v>10</v>
      </c>
      <c r="G41" s="46"/>
      <c r="H41" s="254"/>
      <c r="I41" s="255"/>
      <c r="J41" s="256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79"/>
      <c r="B42" s="30" t="s">
        <v>68</v>
      </c>
      <c r="C42" s="53">
        <v>2</v>
      </c>
      <c r="D42" s="15">
        <f>C42*84</f>
        <v>168</v>
      </c>
      <c r="E42" s="9"/>
      <c r="F42" s="15">
        <v>5</v>
      </c>
      <c r="G42" s="46"/>
      <c r="H42" s="254"/>
      <c r="I42" s="255"/>
      <c r="J42" s="256"/>
      <c r="K42" s="24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80"/>
      <c r="B43" s="30" t="s">
        <v>70</v>
      </c>
      <c r="C43" s="71">
        <v>9</v>
      </c>
      <c r="D43" s="15">
        <f>C43*2.25</f>
        <v>20.25</v>
      </c>
      <c r="E43" s="9"/>
      <c r="F43" s="43" t="s">
        <v>79</v>
      </c>
      <c r="G43" s="254">
        <v>84</v>
      </c>
      <c r="H43" s="255"/>
      <c r="I43" s="255"/>
      <c r="J43" s="256"/>
      <c r="K43" s="40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257" t="s">
        <v>81</v>
      </c>
      <c r="C44" s="71"/>
      <c r="D44" s="15"/>
      <c r="E44" s="9"/>
      <c r="F44" s="65" t="s">
        <v>82</v>
      </c>
      <c r="G44" s="140" t="s">
        <v>83</v>
      </c>
      <c r="H44" s="260" t="s">
        <v>13</v>
      </c>
      <c r="I44" s="261"/>
      <c r="J44" s="262"/>
      <c r="K44" s="24"/>
      <c r="P44" s="4"/>
      <c r="Q44" s="4"/>
      <c r="R44" s="5"/>
    </row>
    <row r="45" spans="1:18" ht="15.75" x14ac:dyDescent="0.25">
      <c r="A45" s="258"/>
      <c r="B45" s="30" t="s">
        <v>66</v>
      </c>
      <c r="C45" s="53">
        <v>1</v>
      </c>
      <c r="D45" s="15">
        <f>C45*120</f>
        <v>120</v>
      </c>
      <c r="E45" s="9"/>
      <c r="F45" s="41" t="s">
        <v>148</v>
      </c>
      <c r="G45" s="69" t="s">
        <v>231</v>
      </c>
      <c r="H45" s="245">
        <v>127156</v>
      </c>
      <c r="I45" s="245"/>
      <c r="J45" s="245"/>
      <c r="K45" s="24"/>
      <c r="P45" s="4"/>
      <c r="Q45" s="4"/>
      <c r="R45" s="5"/>
    </row>
    <row r="46" spans="1:18" ht="15.75" x14ac:dyDescent="0.25">
      <c r="A46" s="258"/>
      <c r="B46" s="30" t="s">
        <v>68</v>
      </c>
      <c r="C46" s="90">
        <v>1</v>
      </c>
      <c r="D46" s="15">
        <f>C46*84</f>
        <v>84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8"/>
      <c r="B47" s="54" t="s">
        <v>70</v>
      </c>
      <c r="C47" s="91">
        <v>17</v>
      </c>
      <c r="D47" s="15">
        <f>C47*1.5</f>
        <v>25.5</v>
      </c>
      <c r="E47" s="9"/>
      <c r="F47" s="41"/>
      <c r="G47" s="139"/>
      <c r="H47" s="296"/>
      <c r="I47" s="296"/>
      <c r="J47" s="296"/>
      <c r="K47" s="24"/>
      <c r="P47" s="4"/>
      <c r="Q47" s="4"/>
      <c r="R47" s="5"/>
    </row>
    <row r="48" spans="1:18" ht="15.75" x14ac:dyDescent="0.25">
      <c r="A48" s="259"/>
      <c r="B48" s="30"/>
      <c r="C48" s="71"/>
      <c r="D48" s="15"/>
      <c r="E48" s="9"/>
      <c r="F48" s="65"/>
      <c r="G48" s="65"/>
      <c r="H48" s="263"/>
      <c r="I48" s="264"/>
      <c r="J48" s="265"/>
      <c r="K48" s="24"/>
      <c r="P48" s="4"/>
      <c r="Q48" s="4"/>
      <c r="R48" s="5"/>
    </row>
    <row r="49" spans="1:18" ht="15" customHeight="1" x14ac:dyDescent="0.25">
      <c r="A49" s="257" t="s">
        <v>32</v>
      </c>
      <c r="B49" s="30" t="s">
        <v>66</v>
      </c>
      <c r="C49" s="53">
        <v>5</v>
      </c>
      <c r="D49" s="15">
        <f>C49*78</f>
        <v>390</v>
      </c>
      <c r="E49" s="9"/>
      <c r="F49" s="65"/>
      <c r="G49" s="65"/>
      <c r="H49" s="263"/>
      <c r="I49" s="264"/>
      <c r="J49" s="265"/>
      <c r="K49" s="39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258"/>
      <c r="B50" s="32" t="s">
        <v>68</v>
      </c>
      <c r="C50" s="90">
        <v>6</v>
      </c>
      <c r="D50" s="15">
        <f>C50*42</f>
        <v>252</v>
      </c>
      <c r="E50" s="9"/>
      <c r="F50" s="278" t="s">
        <v>86</v>
      </c>
      <c r="G50" s="230">
        <f>H35+H36+H37+H38+H39+H40+H41+H42+G43+H45+H46+H47</f>
        <v>151990</v>
      </c>
      <c r="H50" s="231"/>
      <c r="I50" s="231"/>
      <c r="J50" s="232"/>
      <c r="K50" s="9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258"/>
      <c r="B51" s="35" t="s">
        <v>70</v>
      </c>
      <c r="C51" s="71">
        <v>15</v>
      </c>
      <c r="D51" s="15">
        <f>C51*1.5</f>
        <v>22.5</v>
      </c>
      <c r="E51" s="9"/>
      <c r="F51" s="279"/>
      <c r="G51" s="233"/>
      <c r="H51" s="234"/>
      <c r="I51" s="234"/>
      <c r="J51" s="235"/>
      <c r="K51" s="9"/>
      <c r="P51" s="4"/>
      <c r="Q51" s="4"/>
      <c r="R51" s="5"/>
    </row>
    <row r="52" spans="1:18" ht="15" customHeight="1" x14ac:dyDescent="0.25">
      <c r="A52" s="258"/>
      <c r="B52" s="30"/>
      <c r="C52" s="13"/>
      <c r="D52" s="34"/>
      <c r="E52" s="9"/>
      <c r="F52" s="280" t="s">
        <v>142</v>
      </c>
      <c r="G52" s="310">
        <f>G50-H30</f>
        <v>-147.25</v>
      </c>
      <c r="H52" s="311"/>
      <c r="I52" s="311"/>
      <c r="J52" s="312"/>
      <c r="K52" s="24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258"/>
      <c r="B53" s="32"/>
      <c r="C53" s="36"/>
      <c r="D53" s="49"/>
      <c r="E53" s="9"/>
      <c r="F53" s="281"/>
      <c r="G53" s="313"/>
      <c r="H53" s="314"/>
      <c r="I53" s="314"/>
      <c r="J53" s="315"/>
      <c r="K53" s="24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259"/>
      <c r="B54" s="35"/>
      <c r="C54" s="14"/>
      <c r="D54" s="15"/>
      <c r="E54" s="9"/>
      <c r="F54" s="39"/>
      <c r="G54" s="27"/>
      <c r="H54" s="27"/>
      <c r="I54" s="27"/>
      <c r="J54" s="38"/>
      <c r="N54" s="1"/>
      <c r="O54" t="s">
        <v>89</v>
      </c>
      <c r="P54" s="4">
        <v>1142</v>
      </c>
    </row>
    <row r="55" spans="1:18" x14ac:dyDescent="0.25">
      <c r="A55" s="226" t="s">
        <v>90</v>
      </c>
      <c r="B55" s="266"/>
      <c r="C55" s="267"/>
      <c r="D55" s="270">
        <f>SUM(D35:D54)</f>
        <v>42726.75</v>
      </c>
      <c r="E55" s="9"/>
      <c r="F55" s="24"/>
      <c r="G55" s="9"/>
      <c r="H55" s="9"/>
      <c r="I55" s="9"/>
      <c r="J55" s="37"/>
    </row>
    <row r="56" spans="1:18" x14ac:dyDescent="0.25">
      <c r="A56" s="228"/>
      <c r="B56" s="268"/>
      <c r="C56" s="269"/>
      <c r="D56" s="271"/>
      <c r="E56" s="9"/>
      <c r="F56" s="24"/>
      <c r="G56" s="9"/>
      <c r="H56" s="9"/>
      <c r="I56" s="9"/>
      <c r="J56" s="37"/>
      <c r="K56" s="9"/>
    </row>
    <row r="57" spans="1:18" x14ac:dyDescent="0.25">
      <c r="A57" s="39"/>
      <c r="B57" s="9"/>
      <c r="C57" s="9"/>
      <c r="D57" s="37"/>
      <c r="E57" s="9"/>
      <c r="F57" s="24"/>
      <c r="G57" s="9"/>
      <c r="H57" s="9"/>
      <c r="I57" s="9"/>
      <c r="J57" s="37"/>
      <c r="K57" s="9"/>
    </row>
    <row r="58" spans="1:18" x14ac:dyDescent="0.25">
      <c r="A58" s="24"/>
      <c r="B58" s="9" t="s">
        <v>134</v>
      </c>
      <c r="C58" s="9"/>
      <c r="D58" s="37"/>
      <c r="E58" s="9"/>
      <c r="F58" s="40"/>
      <c r="G58" s="55"/>
      <c r="H58" s="55"/>
      <c r="I58" s="55"/>
      <c r="J58" s="47"/>
      <c r="K58" s="9"/>
    </row>
    <row r="59" spans="1:18" x14ac:dyDescent="0.25">
      <c r="A59" s="272" t="s">
        <v>91</v>
      </c>
      <c r="B59" s="273"/>
      <c r="C59" s="273"/>
      <c r="D59" s="274"/>
      <c r="E59" s="9"/>
      <c r="F59" s="272" t="s">
        <v>92</v>
      </c>
      <c r="G59" s="273"/>
      <c r="H59" s="273"/>
      <c r="I59" s="273"/>
      <c r="J59" s="274"/>
    </row>
    <row r="60" spans="1:18" x14ac:dyDescent="0.25">
      <c r="A60" s="275"/>
      <c r="B60" s="276"/>
      <c r="C60" s="276"/>
      <c r="D60" s="277"/>
      <c r="E60" s="9"/>
      <c r="F60" s="275"/>
      <c r="G60" s="276"/>
      <c r="H60" s="276"/>
      <c r="I60" s="276"/>
      <c r="J60" s="277"/>
    </row>
  </sheetData>
  <mergeCells count="69">
    <mergeCell ref="H25:J25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4:J24"/>
    <mergeCell ref="H26:J26"/>
    <mergeCell ref="H27:J27"/>
    <mergeCell ref="H28:J28"/>
    <mergeCell ref="H29:J29"/>
    <mergeCell ref="A33:D33"/>
    <mergeCell ref="F33:J33"/>
    <mergeCell ref="H34:J34"/>
    <mergeCell ref="A35:A37"/>
    <mergeCell ref="H35:J35"/>
    <mergeCell ref="H36:J36"/>
    <mergeCell ref="H37:J37"/>
    <mergeCell ref="A38:A40"/>
    <mergeCell ref="H38:J38"/>
    <mergeCell ref="H39:J39"/>
    <mergeCell ref="H40:J40"/>
    <mergeCell ref="A41:A43"/>
    <mergeCell ref="H41:J41"/>
    <mergeCell ref="H42:J42"/>
    <mergeCell ref="G43:J43"/>
    <mergeCell ref="A44:A48"/>
    <mergeCell ref="H44:J44"/>
    <mergeCell ref="H45:J45"/>
    <mergeCell ref="H46:J46"/>
    <mergeCell ref="H47:J47"/>
    <mergeCell ref="H48:J48"/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4CDF-5D8F-4F0F-818D-1666AA2963A7}">
  <dimension ref="A1:S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37" t="s">
        <v>2</v>
      </c>
      <c r="Q1" s="13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45860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314</v>
      </c>
      <c r="D6" s="16">
        <f t="shared" ref="D6:D28" si="1">C6*L6</f>
        <v>231418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20</v>
      </c>
      <c r="D7" s="16">
        <f t="shared" si="1"/>
        <v>14500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89</v>
      </c>
      <c r="D9" s="16">
        <f t="shared" si="1"/>
        <v>62923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16</v>
      </c>
      <c r="D13" s="52">
        <f t="shared" si="1"/>
        <v>4912</v>
      </c>
      <c r="E13" s="9"/>
      <c r="F13" s="203" t="s">
        <v>36</v>
      </c>
      <c r="G13" s="204"/>
      <c r="H13" s="205">
        <f>D29</f>
        <v>325273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16</v>
      </c>
      <c r="D14" s="34">
        <f t="shared" si="1"/>
        <v>176</v>
      </c>
      <c r="E14" s="9"/>
      <c r="F14" s="208" t="s">
        <v>39</v>
      </c>
      <c r="G14" s="209"/>
      <c r="H14" s="210">
        <f>D54</f>
        <v>43920.75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281352.25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1248+402</f>
        <v>1650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 t="s">
        <v>145</v>
      </c>
      <c r="G22" s="81">
        <v>4291</v>
      </c>
      <c r="H22" s="239">
        <v>104266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151" t="s">
        <v>236</v>
      </c>
      <c r="G23" s="87">
        <v>4296</v>
      </c>
      <c r="H23" s="239">
        <v>785</v>
      </c>
      <c r="I23" s="239"/>
      <c r="J23" s="23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116" t="s">
        <v>237</v>
      </c>
      <c r="G26" s="65">
        <v>3789</v>
      </c>
      <c r="H26" s="290">
        <v>75280</v>
      </c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 t="s">
        <v>238</v>
      </c>
      <c r="G27" s="65">
        <v>4267</v>
      </c>
      <c r="H27" s="293">
        <v>785</v>
      </c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12</v>
      </c>
      <c r="D28" s="52">
        <f t="shared" si="1"/>
        <v>9420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325273</v>
      </c>
      <c r="E29" s="9"/>
      <c r="F29" s="226" t="s">
        <v>55</v>
      </c>
      <c r="G29" s="227"/>
      <c r="H29" s="230">
        <f>H15-H16-H17-H18-H19-H20-H22-H23-H24+H26+H27</f>
        <v>250716.25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8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3</v>
      </c>
      <c r="D34" s="33">
        <f>C34*120</f>
        <v>360</v>
      </c>
      <c r="E34" s="9"/>
      <c r="F34" s="15">
        <v>1000</v>
      </c>
      <c r="G34" s="82">
        <v>94</v>
      </c>
      <c r="H34" s="254">
        <f>F34*G34</f>
        <v>94000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47</v>
      </c>
      <c r="H35" s="254">
        <f>F35*G35</f>
        <v>23500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 t="shared" ref="H36:H39" si="2"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370</v>
      </c>
      <c r="D37" s="15">
        <f>C37*111</f>
        <v>41070</v>
      </c>
      <c r="E37" s="9"/>
      <c r="F37" s="15">
        <v>100</v>
      </c>
      <c r="G37" s="43">
        <v>7</v>
      </c>
      <c r="H37" s="254">
        <f t="shared" si="2"/>
        <v>700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3</v>
      </c>
      <c r="H38" s="254">
        <f t="shared" si="2"/>
        <v>150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9</v>
      </c>
      <c r="D40" s="15">
        <f>C40*111</f>
        <v>999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11</v>
      </c>
      <c r="D42" s="15">
        <f>C42*2.25</f>
        <v>24.75</v>
      </c>
      <c r="E42" s="9"/>
      <c r="F42" s="43" t="s">
        <v>79</v>
      </c>
      <c r="G42" s="254">
        <v>13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0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 t="s">
        <v>143</v>
      </c>
      <c r="G44" s="84" t="s">
        <v>235</v>
      </c>
      <c r="H44" s="245">
        <v>129828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</v>
      </c>
      <c r="D46" s="15">
        <f>C46*1.5</f>
        <v>3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16</v>
      </c>
      <c r="D48" s="15">
        <f>C48*78</f>
        <v>1248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248391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8</v>
      </c>
      <c r="D50" s="15">
        <f>C50*1.5</f>
        <v>12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-2325.25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43920.75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3C13-2CAE-428E-90D8-3594F4156668}">
  <dimension ref="A1:S59"/>
  <sheetViews>
    <sheetView topLeftCell="A16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AE7-F615-47F0-AFBF-66C2343AEA1A}">
  <dimension ref="A1:R59"/>
  <sheetViews>
    <sheetView topLeftCell="A31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45861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89</v>
      </c>
      <c r="D6" s="16">
        <f t="shared" ref="D6:D28" si="1">C6*L6</f>
        <v>65593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1</v>
      </c>
      <c r="D7" s="16">
        <f t="shared" si="1"/>
        <v>725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10</v>
      </c>
      <c r="D9" s="16">
        <f t="shared" si="1"/>
        <v>7070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1</v>
      </c>
      <c r="D11" s="16">
        <f t="shared" si="1"/>
        <v>1125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13</v>
      </c>
      <c r="D13" s="52">
        <f t="shared" si="1"/>
        <v>3991</v>
      </c>
      <c r="E13" s="9"/>
      <c r="F13" s="203" t="s">
        <v>36</v>
      </c>
      <c r="G13" s="204"/>
      <c r="H13" s="205">
        <f>D29</f>
        <v>80582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23</v>
      </c>
      <c r="D14" s="34">
        <f t="shared" si="1"/>
        <v>253</v>
      </c>
      <c r="E14" s="9"/>
      <c r="F14" s="208" t="s">
        <v>39</v>
      </c>
      <c r="G14" s="209"/>
      <c r="H14" s="210">
        <f>D54</f>
        <v>11457.75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69124.25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164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41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80582</v>
      </c>
      <c r="E29" s="9"/>
      <c r="F29" s="226" t="s">
        <v>55</v>
      </c>
      <c r="G29" s="227"/>
      <c r="H29" s="230">
        <f>H15-H16-H17-H18-H19-H20-H22-H23-H24+H26+H27+H28</f>
        <v>69124.25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54</v>
      </c>
      <c r="H34" s="254">
        <f t="shared" ref="H34:H39" si="2">F34*G34</f>
        <v>54000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</v>
      </c>
      <c r="H35" s="254">
        <f t="shared" si="2"/>
        <v>2500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254">
        <f t="shared" si="2"/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90</v>
      </c>
      <c r="D37" s="15">
        <f>C37*111</f>
        <v>9990</v>
      </c>
      <c r="E37" s="9"/>
      <c r="F37" s="15">
        <v>100</v>
      </c>
      <c r="G37" s="43">
        <v>50</v>
      </c>
      <c r="H37" s="254">
        <f t="shared" si="2"/>
        <v>5000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31</v>
      </c>
      <c r="H38" s="254">
        <f t="shared" si="2"/>
        <v>1550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11</v>
      </c>
      <c r="D42" s="15">
        <f>C42*2.25</f>
        <v>24.75</v>
      </c>
      <c r="E42" s="9"/>
      <c r="F42" s="43" t="s">
        <v>79</v>
      </c>
      <c r="G42" s="254">
        <v>138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13</v>
      </c>
      <c r="D48" s="15">
        <f>C48*78</f>
        <v>1014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63608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13</v>
      </c>
      <c r="D50" s="15">
        <f>C50*1.5</f>
        <v>19.5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240</v>
      </c>
      <c r="G51" s="304">
        <f>G49-H29</f>
        <v>-5516.25</v>
      </c>
      <c r="H51" s="305"/>
      <c r="I51" s="305"/>
      <c r="J51" s="306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7"/>
      <c r="H52" s="308"/>
      <c r="I52" s="308"/>
      <c r="J52" s="309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11457.75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69C3-B1C8-487E-99BF-0114D25E4C9A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45861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171</v>
      </c>
      <c r="D6" s="16">
        <f t="shared" ref="D6:D28" si="1">C6*L6</f>
        <v>126027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24</v>
      </c>
      <c r="D9" s="16">
        <f t="shared" si="1"/>
        <v>16968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7</v>
      </c>
      <c r="D13" s="52">
        <f t="shared" si="1"/>
        <v>2149</v>
      </c>
      <c r="E13" s="9"/>
      <c r="F13" s="203" t="s">
        <v>36</v>
      </c>
      <c r="G13" s="204"/>
      <c r="H13" s="205">
        <f>D29</f>
        <v>145188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4</v>
      </c>
      <c r="D14" s="34">
        <f t="shared" si="1"/>
        <v>44</v>
      </c>
      <c r="E14" s="9"/>
      <c r="F14" s="208" t="s">
        <v>39</v>
      </c>
      <c r="G14" s="209"/>
      <c r="H14" s="210">
        <f>D54</f>
        <v>19969.5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125218.5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1248</f>
        <v>1248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626*5</f>
        <v>3130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145188</v>
      </c>
      <c r="E29" s="9"/>
      <c r="F29" s="226" t="s">
        <v>55</v>
      </c>
      <c r="G29" s="227"/>
      <c r="H29" s="230">
        <f>H15-H16-H17-H18-H19-H20-H22-H23-H24+H26+H27</f>
        <v>120840.5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25</v>
      </c>
      <c r="H34" s="254">
        <f>F34*G34</f>
        <v>25000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/>
      <c r="H35" s="254">
        <f t="shared" ref="H35:H39" si="2">F35*G35</f>
        <v>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169</v>
      </c>
      <c r="D37" s="15">
        <f>C37*111</f>
        <v>18759</v>
      </c>
      <c r="E37" s="9"/>
      <c r="F37" s="15">
        <v>100</v>
      </c>
      <c r="G37" s="43">
        <v>2</v>
      </c>
      <c r="H37" s="254">
        <f t="shared" si="2"/>
        <v>200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/>
      <c r="H38" s="254">
        <f t="shared" si="2"/>
        <v>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2</v>
      </c>
      <c r="H39" s="254">
        <f t="shared" si="2"/>
        <v>40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66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4</v>
      </c>
      <c r="D44" s="15">
        <f>C44*120</f>
        <v>480</v>
      </c>
      <c r="E44" s="9"/>
      <c r="F44" s="41" t="s">
        <v>148</v>
      </c>
      <c r="G44" s="69" t="s">
        <v>241</v>
      </c>
      <c r="H44" s="245">
        <v>96393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142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8</v>
      </c>
      <c r="D49" s="15">
        <f>C49*42</f>
        <v>336</v>
      </c>
      <c r="E49" s="9"/>
      <c r="F49" s="278" t="s">
        <v>86</v>
      </c>
      <c r="G49" s="230">
        <f>H34+H35+H36+H37+H38+H39+H40+H41+G42+H44+H45+H46</f>
        <v>121699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12</v>
      </c>
      <c r="D50" s="15">
        <f>C50*1.5</f>
        <v>18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858.5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19969.5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B384-3DCC-4A1E-AA12-5C4ED8602DA8}">
  <dimension ref="A1:S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45861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151</v>
      </c>
      <c r="D6" s="16">
        <f t="shared" ref="D6:D28" si="1">C6*L6</f>
        <v>111287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10</v>
      </c>
      <c r="D7" s="16">
        <f t="shared" si="1"/>
        <v>7250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36</v>
      </c>
      <c r="D9" s="16">
        <f t="shared" si="1"/>
        <v>25452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2</v>
      </c>
      <c r="D10" s="16">
        <f t="shared" si="1"/>
        <v>1944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6</v>
      </c>
      <c r="D13" s="52">
        <f t="shared" si="1"/>
        <v>1842</v>
      </c>
      <c r="E13" s="9"/>
      <c r="F13" s="203" t="s">
        <v>36</v>
      </c>
      <c r="G13" s="204"/>
      <c r="H13" s="205">
        <f>D29</f>
        <v>150475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16</v>
      </c>
      <c r="D14" s="34">
        <f t="shared" si="1"/>
        <v>176</v>
      </c>
      <c r="E14" s="9"/>
      <c r="F14" s="208" t="s">
        <v>39</v>
      </c>
      <c r="G14" s="209"/>
      <c r="H14" s="210">
        <f>D54</f>
        <v>11737.5</v>
      </c>
      <c r="I14" s="211"/>
      <c r="J14" s="212"/>
      <c r="K14" s="23">
        <f>9.5+1.5</f>
        <v>11</v>
      </c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138737.5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118" t="s">
        <v>168</v>
      </c>
      <c r="G22" s="81">
        <v>4509</v>
      </c>
      <c r="H22" s="239">
        <v>74081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150475</v>
      </c>
      <c r="E29" s="9"/>
      <c r="F29" s="226" t="s">
        <v>55</v>
      </c>
      <c r="G29" s="227"/>
      <c r="H29" s="230">
        <f>H15-H16-H17-H18-H19-H20-H22-H23-H24+H26+H27</f>
        <v>64656.5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58</v>
      </c>
      <c r="H34" s="254">
        <f>F34*G34</f>
        <v>58000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10</v>
      </c>
      <c r="H35" s="254">
        <f>F35*G35</f>
        <v>5000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9</v>
      </c>
      <c r="D36" s="15">
        <f>C36*1.5</f>
        <v>13.5</v>
      </c>
      <c r="E36" s="9"/>
      <c r="F36" s="15">
        <v>200</v>
      </c>
      <c r="G36" s="41"/>
      <c r="H36" s="254">
        <f t="shared" ref="H36:H39" si="2"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86</v>
      </c>
      <c r="D37" s="15">
        <f>C37*111</f>
        <v>9546</v>
      </c>
      <c r="E37" s="9"/>
      <c r="F37" s="15">
        <v>100</v>
      </c>
      <c r="G37" s="43">
        <v>9</v>
      </c>
      <c r="H37" s="254">
        <f t="shared" si="2"/>
        <v>900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1</v>
      </c>
      <c r="H38" s="254">
        <f t="shared" si="2"/>
        <v>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10</v>
      </c>
      <c r="D40" s="15">
        <f>C40*111</f>
        <v>1110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254">
        <v>42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3</v>
      </c>
      <c r="D44" s="15">
        <f>C44*120</f>
        <v>360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4</v>
      </c>
      <c r="D46" s="15">
        <f>C46*1.5</f>
        <v>6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63992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14</v>
      </c>
      <c r="D50" s="15">
        <f>C50*1.5</f>
        <v>21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-664.5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11737.5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7E4-F09C-4E30-823A-ECB8489D346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49DB-D48F-4E58-8486-431B9EAEF9FE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45862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367</v>
      </c>
      <c r="D6" s="16">
        <f t="shared" ref="D6:D28" si="1">C6*L6</f>
        <v>270479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15</v>
      </c>
      <c r="D8" s="16">
        <f t="shared" si="1"/>
        <v>15495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2</v>
      </c>
      <c r="D10" s="16">
        <f t="shared" si="1"/>
        <v>1944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2</v>
      </c>
      <c r="D11" s="16">
        <f t="shared" si="1"/>
        <v>2250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16</v>
      </c>
      <c r="D13" s="52">
        <f t="shared" si="1"/>
        <v>4912</v>
      </c>
      <c r="E13" s="9"/>
      <c r="F13" s="203" t="s">
        <v>36</v>
      </c>
      <c r="G13" s="204"/>
      <c r="H13" s="205">
        <f>D29</f>
        <v>302974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4</v>
      </c>
      <c r="D14" s="34">
        <f t="shared" si="1"/>
        <v>44</v>
      </c>
      <c r="E14" s="9"/>
      <c r="F14" s="208" t="s">
        <v>39</v>
      </c>
      <c r="G14" s="209"/>
      <c r="H14" s="210">
        <f>D54</f>
        <v>64455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238519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4689</f>
        <v>4689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 t="s">
        <v>177</v>
      </c>
      <c r="G26" s="73">
        <v>4070</v>
      </c>
      <c r="H26" s="245">
        <v>79596</v>
      </c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41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302974</v>
      </c>
      <c r="E29" s="9"/>
      <c r="F29" s="226" t="s">
        <v>55</v>
      </c>
      <c r="G29" s="227"/>
      <c r="H29" s="230">
        <f>H15-H16-H17-H18-H19-H20-H22-H23-H24+H26+H27+H28</f>
        <v>313426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147</v>
      </c>
      <c r="H34" s="254">
        <f t="shared" ref="H34:H39" si="2">F34*G34</f>
        <v>147000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133</v>
      </c>
      <c r="H35" s="254">
        <f t="shared" si="2"/>
        <v>66500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32</v>
      </c>
      <c r="D36" s="15">
        <f>C36*1.5</f>
        <v>48</v>
      </c>
      <c r="E36" s="9"/>
      <c r="F36" s="15">
        <v>200</v>
      </c>
      <c r="G36" s="41">
        <v>3</v>
      </c>
      <c r="H36" s="254">
        <f t="shared" si="2"/>
        <v>600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538</v>
      </c>
      <c r="D37" s="15">
        <f>C37*111</f>
        <v>59718</v>
      </c>
      <c r="E37" s="9"/>
      <c r="F37" s="15">
        <v>100</v>
      </c>
      <c r="G37" s="43">
        <v>897</v>
      </c>
      <c r="H37" s="254">
        <f t="shared" si="2"/>
        <v>89700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196</v>
      </c>
      <c r="H38" s="254">
        <f t="shared" si="2"/>
        <v>9800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322</v>
      </c>
      <c r="D39" s="34">
        <f>C39*4.5</f>
        <v>1449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74</v>
      </c>
      <c r="D42" s="15">
        <f>C42*2.25</f>
        <v>166.5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19</v>
      </c>
      <c r="D44" s="15">
        <f>C44*120</f>
        <v>2280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256</v>
      </c>
      <c r="D46" s="15">
        <f>C46*1.5</f>
        <v>384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313600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217</v>
      </c>
      <c r="D50" s="15">
        <f>C50*1.5</f>
        <v>325.5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141</v>
      </c>
      <c r="G51" s="282">
        <f>G49-H29</f>
        <v>174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64455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1161-2EB0-41C0-8D99-A84B171D7F2A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45862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207</v>
      </c>
      <c r="D6" s="16">
        <f t="shared" ref="D6:D28" si="1">C6*L6</f>
        <v>152559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6</v>
      </c>
      <c r="D7" s="16">
        <f t="shared" si="1"/>
        <v>4350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56</v>
      </c>
      <c r="D9" s="16">
        <f t="shared" si="1"/>
        <v>39592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10</v>
      </c>
      <c r="D13" s="52">
        <f t="shared" si="1"/>
        <v>3070</v>
      </c>
      <c r="E13" s="9"/>
      <c r="F13" s="203" t="s">
        <v>36</v>
      </c>
      <c r="G13" s="204"/>
      <c r="H13" s="205">
        <f>D29</f>
        <v>209918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2</v>
      </c>
      <c r="D14" s="34">
        <f t="shared" si="1"/>
        <v>22</v>
      </c>
      <c r="E14" s="9"/>
      <c r="F14" s="208" t="s">
        <v>39</v>
      </c>
      <c r="G14" s="209"/>
      <c r="H14" s="210">
        <f>D54</f>
        <v>31890.75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178027.25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1872</f>
        <v>1872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f>1+1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 t="s">
        <v>242</v>
      </c>
      <c r="G22" s="81">
        <v>4480</v>
      </c>
      <c r="H22" s="239">
        <v>134331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0" t="s">
        <v>243</v>
      </c>
      <c r="G23" s="81">
        <v>4479</v>
      </c>
      <c r="H23" s="239">
        <v>4710</v>
      </c>
      <c r="I23" s="239"/>
      <c r="J23" s="23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209918</v>
      </c>
      <c r="E29" s="9"/>
      <c r="F29" s="226" t="s">
        <v>55</v>
      </c>
      <c r="G29" s="227"/>
      <c r="H29" s="230">
        <f>H15-H16-H17-H18-H19-H20-H22-H23-H24+H26+H27</f>
        <v>37114.25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30</v>
      </c>
      <c r="H34" s="254">
        <f>F34*G34</f>
        <v>30000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12</v>
      </c>
      <c r="H35" s="254">
        <f t="shared" ref="H35:H39" si="2">F35*G35</f>
        <v>6000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279</v>
      </c>
      <c r="D37" s="15">
        <f>C37*111</f>
        <v>30969</v>
      </c>
      <c r="E37" s="9"/>
      <c r="F37" s="15">
        <v>100</v>
      </c>
      <c r="G37" s="43">
        <v>11</v>
      </c>
      <c r="H37" s="254">
        <f t="shared" si="2"/>
        <v>1100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1</v>
      </c>
      <c r="H38" s="254">
        <f t="shared" si="2"/>
        <v>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</v>
      </c>
      <c r="D42" s="15">
        <f>C42*2.25</f>
        <v>2.25</v>
      </c>
      <c r="E42" s="9"/>
      <c r="F42" s="43" t="s">
        <v>79</v>
      </c>
      <c r="G42" s="254">
        <v>34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142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6</v>
      </c>
      <c r="D49" s="15">
        <f>C49*42</f>
        <v>252</v>
      </c>
      <c r="E49" s="9"/>
      <c r="F49" s="278" t="s">
        <v>86</v>
      </c>
      <c r="G49" s="230">
        <f>H34+H35+H36+H37+H38+H39+H40+H41+G42+H44+H45+H46</f>
        <v>37384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37</v>
      </c>
      <c r="D50" s="15">
        <f>C50*1.5</f>
        <v>55.5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269.75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31890.75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77EC-B47D-4282-AF9B-D1704984C0C5}">
  <dimension ref="A1:S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45862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384</v>
      </c>
      <c r="D6" s="16">
        <f t="shared" ref="D6:D28" si="1">C6*L6</f>
        <v>283008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17</v>
      </c>
      <c r="D9" s="16">
        <f t="shared" si="1"/>
        <v>12019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4</v>
      </c>
      <c r="D12" s="52">
        <f t="shared" si="1"/>
        <v>3808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16</v>
      </c>
      <c r="D13" s="52">
        <f t="shared" si="1"/>
        <v>4912</v>
      </c>
      <c r="E13" s="9"/>
      <c r="F13" s="203" t="s">
        <v>36</v>
      </c>
      <c r="G13" s="204"/>
      <c r="H13" s="205">
        <f>D29</f>
        <v>314991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70233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244758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1428+624+312</f>
        <v>2364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>
        <v>12</v>
      </c>
      <c r="D26" s="52">
        <f t="shared" si="1"/>
        <v>434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11</v>
      </c>
      <c r="D28" s="52">
        <f t="shared" si="1"/>
        <v>8635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314991</v>
      </c>
      <c r="E29" s="9"/>
      <c r="F29" s="226" t="s">
        <v>55</v>
      </c>
      <c r="G29" s="227"/>
      <c r="H29" s="230">
        <f>H15-H16-H17-H18-H19-H20-H22-H23-H24+H26+H27</f>
        <v>242394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126</v>
      </c>
      <c r="H34" s="254">
        <f>F34*G34</f>
        <v>126000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23</v>
      </c>
      <c r="H35" s="254">
        <f>F35*G35</f>
        <v>11500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15</v>
      </c>
      <c r="D36" s="15">
        <f>C36*1.5</f>
        <v>22.5</v>
      </c>
      <c r="E36" s="9"/>
      <c r="F36" s="15">
        <v>200</v>
      </c>
      <c r="G36" s="41">
        <v>4</v>
      </c>
      <c r="H36" s="254">
        <f t="shared" ref="H36:H39" si="2">F36*G36</f>
        <v>800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586</v>
      </c>
      <c r="D37" s="15">
        <f>C37*111</f>
        <v>65046</v>
      </c>
      <c r="E37" s="9"/>
      <c r="F37" s="15">
        <v>100</v>
      </c>
      <c r="G37" s="43">
        <v>379</v>
      </c>
      <c r="H37" s="254">
        <f t="shared" si="2"/>
        <v>37900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151</v>
      </c>
      <c r="H38" s="254">
        <f t="shared" si="2"/>
        <v>7550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29</v>
      </c>
      <c r="D40" s="15">
        <f>C40*111</f>
        <v>3219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254">
        <v>64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2</v>
      </c>
      <c r="D44" s="15">
        <f>C44*120</f>
        <v>240</v>
      </c>
      <c r="E44" s="9"/>
      <c r="F44" s="41" t="s">
        <v>157</v>
      </c>
      <c r="G44" s="84" t="s">
        <v>244</v>
      </c>
      <c r="H44" s="245">
        <v>62892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6</v>
      </c>
      <c r="D46" s="15">
        <f>C46*1.5</f>
        <v>9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12</v>
      </c>
      <c r="D49" s="15">
        <f>C49*42</f>
        <v>504</v>
      </c>
      <c r="E49" s="9"/>
      <c r="F49" s="278" t="s">
        <v>86</v>
      </c>
      <c r="G49" s="230">
        <f>H34+H35+H36+H37+H38+H39+H40+H41+G42+H44+H45+H46</f>
        <v>246706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8</v>
      </c>
      <c r="D50" s="15">
        <f>C50*1.5</f>
        <v>12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146</v>
      </c>
      <c r="G51" s="297">
        <f>G49-H29</f>
        <v>4312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70233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B310-B8C5-42D0-890B-52DFF51C75D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BAB1-39D8-42B6-BEF9-F6310E4BFA02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45863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214</v>
      </c>
      <c r="D6" s="16">
        <f t="shared" ref="D6:D28" si="1">C6*L6</f>
        <v>157718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8</v>
      </c>
      <c r="D7" s="16">
        <f t="shared" si="1"/>
        <v>5800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15</v>
      </c>
      <c r="D9" s="16">
        <f t="shared" si="1"/>
        <v>10605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1</v>
      </c>
      <c r="D11" s="16">
        <f t="shared" si="1"/>
        <v>1125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12</v>
      </c>
      <c r="D13" s="52">
        <f t="shared" si="1"/>
        <v>3684</v>
      </c>
      <c r="E13" s="9"/>
      <c r="F13" s="203" t="s">
        <v>36</v>
      </c>
      <c r="G13" s="204"/>
      <c r="H13" s="205">
        <f>D29</f>
        <v>182668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22</v>
      </c>
      <c r="D14" s="34">
        <f t="shared" si="1"/>
        <v>242</v>
      </c>
      <c r="E14" s="9"/>
      <c r="F14" s="208" t="s">
        <v>39</v>
      </c>
      <c r="G14" s="209"/>
      <c r="H14" s="210">
        <f>D54</f>
        <v>27407.25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155260.75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 t="s">
        <v>156</v>
      </c>
      <c r="G22" s="81">
        <v>4561</v>
      </c>
      <c r="H22" s="239">
        <v>69367</v>
      </c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 t="s">
        <v>254</v>
      </c>
      <c r="G23" s="87">
        <v>4558</v>
      </c>
      <c r="H23" s="240">
        <v>1570</v>
      </c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 t="s">
        <v>156</v>
      </c>
      <c r="G26" s="73">
        <v>4326</v>
      </c>
      <c r="H26" s="245">
        <v>72846</v>
      </c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41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182668</v>
      </c>
      <c r="E29" s="9"/>
      <c r="F29" s="226" t="s">
        <v>55</v>
      </c>
      <c r="G29" s="227"/>
      <c r="H29" s="230">
        <f>H15-H16-H17-H18-H19-H20-H22-H23-H24+H26+H27+H28</f>
        <v>157169.75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52</v>
      </c>
      <c r="H34" s="254">
        <f t="shared" ref="H34:H39" si="2">F34*G34</f>
        <v>52000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29</v>
      </c>
      <c r="H35" s="254">
        <f t="shared" si="2"/>
        <v>14500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20</v>
      </c>
      <c r="D36" s="15">
        <f>C36*1.5</f>
        <v>30</v>
      </c>
      <c r="E36" s="9"/>
      <c r="F36" s="15">
        <v>200</v>
      </c>
      <c r="G36" s="41">
        <v>6</v>
      </c>
      <c r="H36" s="254">
        <f t="shared" si="2"/>
        <v>1200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214</v>
      </c>
      <c r="D37" s="15">
        <f>C37*111</f>
        <v>23754</v>
      </c>
      <c r="E37" s="9"/>
      <c r="F37" s="15">
        <v>100</v>
      </c>
      <c r="G37" s="43">
        <v>46</v>
      </c>
      <c r="H37" s="254">
        <f t="shared" si="2"/>
        <v>4600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13</v>
      </c>
      <c r="D38" s="15">
        <f>C38*84</f>
        <v>1092</v>
      </c>
      <c r="E38" s="9"/>
      <c r="F38" s="33">
        <v>50</v>
      </c>
      <c r="G38" s="43">
        <v>19</v>
      </c>
      <c r="H38" s="254">
        <f t="shared" si="2"/>
        <v>950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9</v>
      </c>
      <c r="D40" s="15">
        <f>C40*111</f>
        <v>999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254">
        <v>11011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2</v>
      </c>
      <c r="D44" s="15">
        <f>C44*120</f>
        <v>240</v>
      </c>
      <c r="E44" s="9"/>
      <c r="F44" s="147" t="s">
        <v>253</v>
      </c>
      <c r="G44" s="69"/>
      <c r="H44" s="245">
        <v>72846</v>
      </c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20</v>
      </c>
      <c r="D46" s="15">
        <f>C46*1.5</f>
        <v>30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13</v>
      </c>
      <c r="D48" s="15">
        <f>C48*78</f>
        <v>1014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157107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18</v>
      </c>
      <c r="D50" s="15">
        <f>C50*1.5</f>
        <v>27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150</v>
      </c>
      <c r="G51" s="304">
        <f>G49-H29</f>
        <v>-62.75</v>
      </c>
      <c r="H51" s="305"/>
      <c r="I51" s="305"/>
      <c r="J51" s="306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7"/>
      <c r="H52" s="308"/>
      <c r="I52" s="308"/>
      <c r="J52" s="309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27407.25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8184-F695-4F06-8959-6D21AFB1859A}">
  <dimension ref="A1:R65"/>
  <sheetViews>
    <sheetView topLeftCell="A25" zoomScaleNormal="100" zoomScaleSheetLayoutView="85" workbookViewId="0">
      <selection activeCell="G57" sqref="G57:J58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45863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8" si="0">P5+Q5</f>
        <v>620</v>
      </c>
    </row>
    <row r="6" spans="1:18" ht="14.45" customHeight="1" x14ac:dyDescent="0.25">
      <c r="A6" s="179"/>
      <c r="B6" s="19" t="s">
        <v>15</v>
      </c>
      <c r="C6" s="53">
        <v>198</v>
      </c>
      <c r="D6" s="16">
        <f t="shared" ref="D6:D34" si="1">C6*L6</f>
        <v>145926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R48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2</v>
      </c>
      <c r="D7" s="16">
        <f t="shared" si="1"/>
        <v>1450</v>
      </c>
      <c r="E7" s="9"/>
      <c r="F7" s="182"/>
      <c r="G7" s="186"/>
      <c r="H7" s="187"/>
      <c r="I7" s="187"/>
      <c r="J7" s="188"/>
      <c r="K7" s="10"/>
      <c r="L7" s="6">
        <f>R47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R46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22</v>
      </c>
      <c r="D9" s="16">
        <f t="shared" si="1"/>
        <v>15554</v>
      </c>
      <c r="E9" s="9"/>
      <c r="F9" s="182"/>
      <c r="G9" s="194"/>
      <c r="H9" s="195"/>
      <c r="I9" s="195"/>
      <c r="J9" s="196"/>
      <c r="K9" s="10"/>
      <c r="L9" s="6">
        <f>R44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R42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R38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R40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4</v>
      </c>
      <c r="D13" s="52">
        <f t="shared" si="1"/>
        <v>1228</v>
      </c>
      <c r="E13" s="9"/>
      <c r="F13" s="203" t="s">
        <v>36</v>
      </c>
      <c r="G13" s="204"/>
      <c r="H13" s="205">
        <f>D35</f>
        <v>168325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22</v>
      </c>
      <c r="D14" s="34">
        <f t="shared" si="1"/>
        <v>242</v>
      </c>
      <c r="E14" s="9"/>
      <c r="F14" s="208" t="s">
        <v>39</v>
      </c>
      <c r="G14" s="209"/>
      <c r="H14" s="210">
        <f>D60</f>
        <v>24361.5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143963.5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1184</f>
        <v>1184</v>
      </c>
      <c r="I16" s="217"/>
      <c r="J16" s="217"/>
      <c r="L16" s="6">
        <f>R34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R41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R45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 t="s">
        <v>251</v>
      </c>
      <c r="G22" s="81">
        <v>4487</v>
      </c>
      <c r="H22" s="239">
        <v>674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5" t="s">
        <v>245</v>
      </c>
      <c r="G23" s="81">
        <v>4495</v>
      </c>
      <c r="H23" s="239">
        <v>7850</v>
      </c>
      <c r="I23" s="239"/>
      <c r="J23" s="239"/>
      <c r="L23" s="51">
        <f>R39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80" t="s">
        <v>246</v>
      </c>
      <c r="G24" s="81">
        <v>4498</v>
      </c>
      <c r="H24" s="239">
        <v>1348</v>
      </c>
      <c r="I24" s="239"/>
      <c r="J24" s="23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/>
      <c r="E25" s="9"/>
      <c r="F25" s="145" t="s">
        <v>256</v>
      </c>
      <c r="G25" s="81">
        <v>4603</v>
      </c>
      <c r="H25" s="239">
        <v>1348</v>
      </c>
      <c r="I25" s="239"/>
      <c r="J25" s="239"/>
      <c r="L25" s="51"/>
      <c r="N25" s="1"/>
      <c r="P25" s="4"/>
      <c r="Q25" s="4"/>
      <c r="R25" s="5"/>
    </row>
    <row r="26" spans="1:18" ht="15.75" x14ac:dyDescent="0.25">
      <c r="A26" s="179"/>
      <c r="B26" s="17" t="s">
        <v>132</v>
      </c>
      <c r="C26" s="53"/>
      <c r="D26" s="52">
        <f t="shared" si="1"/>
        <v>0</v>
      </c>
      <c r="E26" s="9"/>
      <c r="F26" s="66" t="s">
        <v>100</v>
      </c>
      <c r="G26" s="61" t="s">
        <v>98</v>
      </c>
      <c r="H26" s="242" t="s">
        <v>13</v>
      </c>
      <c r="I26" s="243"/>
      <c r="J26" s="244"/>
      <c r="L26" s="51">
        <f>674/6</f>
        <v>112.33333333333333</v>
      </c>
      <c r="O26" t="s">
        <v>51</v>
      </c>
      <c r="P26" s="4">
        <v>1582</v>
      </c>
      <c r="Q26" s="4"/>
      <c r="R26" s="5">
        <f t="shared" si="0"/>
        <v>1582</v>
      </c>
    </row>
    <row r="27" spans="1:18" ht="15.75" x14ac:dyDescent="0.25">
      <c r="A27" s="179"/>
      <c r="B27" s="17"/>
      <c r="C27" s="53"/>
      <c r="D27" s="52"/>
      <c r="E27" s="9"/>
      <c r="F27" s="72" t="s">
        <v>242</v>
      </c>
      <c r="G27" s="163">
        <v>4480</v>
      </c>
      <c r="H27" s="290">
        <v>134331</v>
      </c>
      <c r="I27" s="291"/>
      <c r="J27" s="292"/>
      <c r="L27" s="51"/>
      <c r="P27" s="4"/>
      <c r="Q27" s="4"/>
      <c r="R27" s="5"/>
    </row>
    <row r="28" spans="1:18" ht="15.75" x14ac:dyDescent="0.25">
      <c r="A28" s="179"/>
      <c r="B28" s="17"/>
      <c r="C28" s="53"/>
      <c r="D28" s="52"/>
      <c r="E28" s="9"/>
      <c r="F28" s="162" t="s">
        <v>252</v>
      </c>
      <c r="G28" s="162">
        <v>4147</v>
      </c>
      <c r="H28" s="290">
        <v>1348</v>
      </c>
      <c r="I28" s="291"/>
      <c r="J28" s="292"/>
      <c r="L28" s="51"/>
      <c r="P28" s="4"/>
      <c r="Q28" s="4"/>
      <c r="R28" s="5"/>
    </row>
    <row r="29" spans="1:18" ht="15.75" x14ac:dyDescent="0.25">
      <c r="A29" s="179"/>
      <c r="B29" s="17"/>
      <c r="C29" s="53"/>
      <c r="D29" s="52"/>
      <c r="E29" s="9"/>
      <c r="F29" s="160" t="s">
        <v>247</v>
      </c>
      <c r="G29" s="162">
        <v>4194</v>
      </c>
      <c r="H29" s="290">
        <v>3370</v>
      </c>
      <c r="I29" s="291"/>
      <c r="J29" s="292"/>
      <c r="L29" s="51"/>
      <c r="P29" s="4"/>
      <c r="Q29" s="4"/>
      <c r="R29" s="5"/>
    </row>
    <row r="30" spans="1:18" ht="15.75" x14ac:dyDescent="0.25">
      <c r="A30" s="179"/>
      <c r="B30" s="17"/>
      <c r="C30" s="53"/>
      <c r="D30" s="52"/>
      <c r="E30" s="9"/>
      <c r="F30" s="161" t="s">
        <v>248</v>
      </c>
      <c r="G30" s="163">
        <v>4188</v>
      </c>
      <c r="H30" s="290">
        <v>1348</v>
      </c>
      <c r="I30" s="291"/>
      <c r="J30" s="292"/>
      <c r="L30" s="51"/>
      <c r="P30" s="4"/>
      <c r="Q30" s="4"/>
      <c r="R30" s="5"/>
    </row>
    <row r="31" spans="1:18" ht="15.75" x14ac:dyDescent="0.25">
      <c r="A31" s="179"/>
      <c r="B31" s="17"/>
      <c r="C31" s="53"/>
      <c r="D31" s="52"/>
      <c r="E31" s="9"/>
      <c r="F31" s="161" t="s">
        <v>249</v>
      </c>
      <c r="G31" s="163">
        <v>4186</v>
      </c>
      <c r="H31" s="290">
        <v>1348</v>
      </c>
      <c r="I31" s="291"/>
      <c r="J31" s="292"/>
      <c r="L31" s="51"/>
      <c r="P31" s="4"/>
      <c r="Q31" s="4"/>
      <c r="R31" s="5"/>
    </row>
    <row r="32" spans="1:18" ht="15.75" x14ac:dyDescent="0.25">
      <c r="A32" s="179"/>
      <c r="B32" s="17" t="s">
        <v>105</v>
      </c>
      <c r="C32" s="53"/>
      <c r="D32" s="52">
        <f t="shared" si="1"/>
        <v>0</v>
      </c>
      <c r="E32" s="9"/>
      <c r="F32" s="161" t="s">
        <v>250</v>
      </c>
      <c r="G32" s="163">
        <v>4180</v>
      </c>
      <c r="H32" s="290">
        <v>1348</v>
      </c>
      <c r="I32" s="291"/>
      <c r="J32" s="292"/>
      <c r="L32" s="7">
        <f>832/24+1.5</f>
        <v>36.166666666666664</v>
      </c>
      <c r="O32" t="s">
        <v>52</v>
      </c>
      <c r="P32" s="4">
        <v>1447</v>
      </c>
      <c r="Q32" s="4">
        <v>120</v>
      </c>
      <c r="R32" s="5">
        <f t="shared" si="0"/>
        <v>1567</v>
      </c>
    </row>
    <row r="33" spans="1:18" ht="14.45" customHeight="1" x14ac:dyDescent="0.25">
      <c r="A33" s="179"/>
      <c r="B33" s="17" t="s">
        <v>109</v>
      </c>
      <c r="C33" s="53"/>
      <c r="D33" s="48">
        <f t="shared" si="1"/>
        <v>0</v>
      </c>
      <c r="E33" s="9"/>
      <c r="F33" s="162" t="s">
        <v>251</v>
      </c>
      <c r="G33" s="162">
        <v>4168</v>
      </c>
      <c r="H33" s="293">
        <v>674</v>
      </c>
      <c r="I33" s="294"/>
      <c r="J33" s="295"/>
      <c r="L33" s="7">
        <v>1582</v>
      </c>
      <c r="O33" t="s">
        <v>53</v>
      </c>
      <c r="P33" s="4">
        <v>1582</v>
      </c>
      <c r="Q33" s="4"/>
      <c r="R33" s="5">
        <f t="shared" si="0"/>
        <v>1582</v>
      </c>
    </row>
    <row r="34" spans="1:18" ht="15.75" x14ac:dyDescent="0.25">
      <c r="A34" s="180"/>
      <c r="B34" s="50" t="s">
        <v>97</v>
      </c>
      <c r="C34" s="53">
        <v>5</v>
      </c>
      <c r="D34" s="52">
        <f t="shared" si="1"/>
        <v>3925</v>
      </c>
      <c r="E34" s="9"/>
      <c r="F34" s="60"/>
      <c r="G34" s="68"/>
      <c r="H34" s="248"/>
      <c r="I34" s="249"/>
      <c r="J34" s="250"/>
      <c r="L34" s="7">
        <v>785</v>
      </c>
      <c r="O34" t="s">
        <v>54</v>
      </c>
      <c r="P34" s="4">
        <v>1447</v>
      </c>
      <c r="Q34" s="4">
        <v>120</v>
      </c>
      <c r="R34" s="5">
        <f t="shared" si="0"/>
        <v>1567</v>
      </c>
    </row>
    <row r="35" spans="1:18" x14ac:dyDescent="0.25">
      <c r="A35" s="218" t="s">
        <v>36</v>
      </c>
      <c r="B35" s="219"/>
      <c r="C35" s="220"/>
      <c r="D35" s="224">
        <f>SUM(D6:D34)</f>
        <v>168325</v>
      </c>
      <c r="E35" s="9"/>
      <c r="F35" s="226" t="s">
        <v>55</v>
      </c>
      <c r="G35" s="227"/>
      <c r="H35" s="230">
        <f>H15-H16-H17-H18-H19-H20-H22-H23-H24-H25+H27+H28+H29+H30+H31+H32+H33</f>
        <v>275326.5</v>
      </c>
      <c r="I35" s="231"/>
      <c r="J35" s="232"/>
      <c r="O35" t="s">
        <v>56</v>
      </c>
      <c r="P35" s="4">
        <v>1582</v>
      </c>
      <c r="Q35" s="4"/>
      <c r="R35" s="5">
        <f t="shared" si="0"/>
        <v>1582</v>
      </c>
    </row>
    <row r="36" spans="1:18" x14ac:dyDescent="0.25">
      <c r="A36" s="221"/>
      <c r="B36" s="222"/>
      <c r="C36" s="223"/>
      <c r="D36" s="225"/>
      <c r="E36" s="9"/>
      <c r="F36" s="228"/>
      <c r="G36" s="229"/>
      <c r="H36" s="233"/>
      <c r="I36" s="234"/>
      <c r="J36" s="235"/>
      <c r="N36" s="1"/>
      <c r="Q36" s="4"/>
      <c r="R36" s="5">
        <f t="shared" si="0"/>
        <v>0</v>
      </c>
    </row>
    <row r="37" spans="1:18" x14ac:dyDescent="0.25">
      <c r="A37" s="27"/>
      <c r="B37" s="27"/>
      <c r="C37" s="27"/>
      <c r="D37" s="27"/>
      <c r="E37" s="9"/>
      <c r="F37" s="27"/>
      <c r="G37" s="27"/>
      <c r="H37" s="9"/>
      <c r="I37" s="9"/>
      <c r="J37" s="9"/>
      <c r="O37" t="s">
        <v>57</v>
      </c>
      <c r="P37" s="4">
        <v>1052</v>
      </c>
      <c r="Q37" s="4">
        <v>120</v>
      </c>
      <c r="R37" s="5">
        <f t="shared" si="0"/>
        <v>1172</v>
      </c>
    </row>
    <row r="38" spans="1:18" x14ac:dyDescent="0.25">
      <c r="A38" s="165" t="s">
        <v>58</v>
      </c>
      <c r="B38" s="166"/>
      <c r="C38" s="166"/>
      <c r="D38" s="167"/>
      <c r="E38" s="11"/>
      <c r="F38" s="251" t="s">
        <v>59</v>
      </c>
      <c r="G38" s="252"/>
      <c r="H38" s="252"/>
      <c r="I38" s="252"/>
      <c r="J38" s="253"/>
      <c r="O38" t="s">
        <v>60</v>
      </c>
      <c r="P38" s="4">
        <v>1005</v>
      </c>
      <c r="Q38" s="4">
        <v>120</v>
      </c>
      <c r="R38" s="5">
        <f t="shared" si="0"/>
        <v>1125</v>
      </c>
    </row>
    <row r="39" spans="1:18" x14ac:dyDescent="0.25">
      <c r="A39" s="28"/>
      <c r="B39" s="28" t="s">
        <v>11</v>
      </c>
      <c r="C39" s="28" t="s">
        <v>61</v>
      </c>
      <c r="D39" s="28" t="s">
        <v>13</v>
      </c>
      <c r="E39" s="11"/>
      <c r="F39" s="28" t="s">
        <v>62</v>
      </c>
      <c r="G39" s="144" t="s">
        <v>63</v>
      </c>
      <c r="H39" s="251" t="s">
        <v>13</v>
      </c>
      <c r="I39" s="252"/>
      <c r="J39" s="253"/>
      <c r="O39" t="s">
        <v>64</v>
      </c>
      <c r="P39" s="4">
        <v>1175</v>
      </c>
      <c r="Q39" s="4"/>
      <c r="R39" s="5">
        <f t="shared" si="0"/>
        <v>1175</v>
      </c>
    </row>
    <row r="40" spans="1:18" ht="15" customHeight="1" x14ac:dyDescent="0.25">
      <c r="A40" s="178" t="s">
        <v>65</v>
      </c>
      <c r="B40" s="29" t="s">
        <v>66</v>
      </c>
      <c r="C40" s="56"/>
      <c r="D40" s="33">
        <f>C40*120</f>
        <v>0</v>
      </c>
      <c r="E40" s="9"/>
      <c r="F40" s="15">
        <v>1000</v>
      </c>
      <c r="G40" s="82">
        <v>115</v>
      </c>
      <c r="H40" s="254">
        <f>F40*G40</f>
        <v>115000</v>
      </c>
      <c r="I40" s="255"/>
      <c r="J40" s="256"/>
      <c r="O40" t="s">
        <v>67</v>
      </c>
      <c r="P40" s="4">
        <v>832</v>
      </c>
      <c r="Q40" s="4">
        <v>120</v>
      </c>
      <c r="R40" s="5">
        <f t="shared" si="0"/>
        <v>952</v>
      </c>
    </row>
    <row r="41" spans="1:18" ht="15.75" x14ac:dyDescent="0.25">
      <c r="A41" s="179"/>
      <c r="B41" s="30" t="s">
        <v>68</v>
      </c>
      <c r="C41" s="57"/>
      <c r="D41" s="33">
        <f>C41*84</f>
        <v>0</v>
      </c>
      <c r="E41" s="9"/>
      <c r="F41" s="64">
        <v>500</v>
      </c>
      <c r="G41" s="45">
        <v>18</v>
      </c>
      <c r="H41" s="254">
        <f t="shared" ref="H41:H45" si="2">F41*G41</f>
        <v>9000</v>
      </c>
      <c r="I41" s="255"/>
      <c r="J41" s="256"/>
      <c r="O41" t="s">
        <v>69</v>
      </c>
      <c r="P41" s="4">
        <v>1102</v>
      </c>
      <c r="Q41" s="4"/>
      <c r="R41" s="5">
        <f t="shared" si="0"/>
        <v>1102</v>
      </c>
    </row>
    <row r="42" spans="1:18" ht="15.75" x14ac:dyDescent="0.25">
      <c r="A42" s="180"/>
      <c r="B42" s="29" t="s">
        <v>70</v>
      </c>
      <c r="C42" s="53"/>
      <c r="D42" s="15">
        <f>C42*1.5</f>
        <v>0</v>
      </c>
      <c r="E42" s="9"/>
      <c r="F42" s="15">
        <v>200</v>
      </c>
      <c r="G42" s="41">
        <v>6</v>
      </c>
      <c r="H42" s="254">
        <f>F42*G42</f>
        <v>1200</v>
      </c>
      <c r="I42" s="255"/>
      <c r="J42" s="256"/>
      <c r="O42" t="s">
        <v>71</v>
      </c>
      <c r="P42" s="4">
        <v>852</v>
      </c>
      <c r="Q42" s="4">
        <v>120</v>
      </c>
      <c r="R42" s="5">
        <f t="shared" si="0"/>
        <v>972</v>
      </c>
    </row>
    <row r="43" spans="1:18" ht="15.75" x14ac:dyDescent="0.25">
      <c r="A43" s="178" t="s">
        <v>72</v>
      </c>
      <c r="B43" s="31" t="s">
        <v>66</v>
      </c>
      <c r="C43" s="58">
        <v>213</v>
      </c>
      <c r="D43" s="15">
        <f>C43*111</f>
        <v>23643</v>
      </c>
      <c r="E43" s="9"/>
      <c r="F43" s="15">
        <v>100</v>
      </c>
      <c r="G43" s="43">
        <v>125</v>
      </c>
      <c r="H43" s="254">
        <f t="shared" si="2"/>
        <v>12500</v>
      </c>
      <c r="I43" s="255"/>
      <c r="J43" s="256"/>
      <c r="O43" t="s">
        <v>73</v>
      </c>
      <c r="P43" s="4">
        <v>1020</v>
      </c>
      <c r="Q43" s="4">
        <v>120</v>
      </c>
      <c r="R43" s="5">
        <f t="shared" si="0"/>
        <v>1140</v>
      </c>
    </row>
    <row r="44" spans="1:18" ht="15.75" x14ac:dyDescent="0.25">
      <c r="A44" s="179"/>
      <c r="B44" s="32" t="s">
        <v>68</v>
      </c>
      <c r="C44" s="59">
        <v>2</v>
      </c>
      <c r="D44" s="15">
        <f>C44*84</f>
        <v>168</v>
      </c>
      <c r="E44" s="9"/>
      <c r="F44" s="33">
        <v>50</v>
      </c>
      <c r="G44" s="43">
        <v>71</v>
      </c>
      <c r="H44" s="254">
        <f t="shared" si="2"/>
        <v>3550</v>
      </c>
      <c r="I44" s="255"/>
      <c r="J44" s="256"/>
      <c r="O44" t="s">
        <v>74</v>
      </c>
      <c r="P44" s="4">
        <v>596</v>
      </c>
      <c r="Q44" s="4">
        <v>111</v>
      </c>
      <c r="R44" s="5">
        <f t="shared" si="0"/>
        <v>707</v>
      </c>
    </row>
    <row r="45" spans="1:18" ht="15.75" x14ac:dyDescent="0.25">
      <c r="A45" s="180"/>
      <c r="B45" s="32" t="s">
        <v>70</v>
      </c>
      <c r="C45" s="57">
        <v>5</v>
      </c>
      <c r="D45" s="34">
        <f>C45*4.5</f>
        <v>22.5</v>
      </c>
      <c r="E45" s="9"/>
      <c r="F45" s="15">
        <v>20</v>
      </c>
      <c r="G45" s="41">
        <v>2</v>
      </c>
      <c r="H45" s="254">
        <f t="shared" si="2"/>
        <v>40</v>
      </c>
      <c r="I45" s="255"/>
      <c r="J45" s="256"/>
      <c r="O45" t="s">
        <v>75</v>
      </c>
      <c r="P45" s="4">
        <v>1175</v>
      </c>
      <c r="Q45" s="4"/>
      <c r="R45" s="5">
        <f t="shared" si="0"/>
        <v>1175</v>
      </c>
    </row>
    <row r="46" spans="1:18" ht="15.75" x14ac:dyDescent="0.25">
      <c r="A46" s="178" t="s">
        <v>76</v>
      </c>
      <c r="B46" s="30" t="s">
        <v>66</v>
      </c>
      <c r="C46" s="70">
        <v>2</v>
      </c>
      <c r="D46" s="15">
        <f>C46*111</f>
        <v>222</v>
      </c>
      <c r="E46" s="9"/>
      <c r="F46" s="15">
        <v>10</v>
      </c>
      <c r="G46" s="46"/>
      <c r="H46" s="254"/>
      <c r="I46" s="255"/>
      <c r="J46" s="256"/>
      <c r="O46" t="s">
        <v>77</v>
      </c>
      <c r="P46" s="4">
        <v>913</v>
      </c>
      <c r="Q46" s="4">
        <v>120</v>
      </c>
      <c r="R46" s="5">
        <f t="shared" si="0"/>
        <v>1033</v>
      </c>
    </row>
    <row r="47" spans="1:18" ht="15.75" x14ac:dyDescent="0.25">
      <c r="A47" s="179"/>
      <c r="B47" s="30" t="s">
        <v>68</v>
      </c>
      <c r="C47" s="53"/>
      <c r="D47" s="15">
        <f>C47*84</f>
        <v>0</v>
      </c>
      <c r="E47" s="9"/>
      <c r="F47" s="15">
        <v>5</v>
      </c>
      <c r="G47" s="46"/>
      <c r="H47" s="254"/>
      <c r="I47" s="255"/>
      <c r="J47" s="256"/>
      <c r="K47" s="24"/>
      <c r="O47" t="s">
        <v>78</v>
      </c>
      <c r="P47" s="4">
        <v>614</v>
      </c>
      <c r="Q47" s="4">
        <v>111</v>
      </c>
      <c r="R47" s="5">
        <f t="shared" si="0"/>
        <v>725</v>
      </c>
    </row>
    <row r="48" spans="1:18" ht="15.75" x14ac:dyDescent="0.25">
      <c r="A48" s="180"/>
      <c r="B48" s="30" t="s">
        <v>70</v>
      </c>
      <c r="C48" s="71"/>
      <c r="D48" s="15">
        <f>C48*2.25</f>
        <v>0</v>
      </c>
      <c r="E48" s="9"/>
      <c r="F48" s="43" t="s">
        <v>79</v>
      </c>
      <c r="G48" s="254">
        <v>76</v>
      </c>
      <c r="H48" s="255"/>
      <c r="I48" s="255"/>
      <c r="J48" s="256"/>
      <c r="K48" s="40"/>
      <c r="O48" t="s">
        <v>80</v>
      </c>
      <c r="P48" s="4">
        <v>626</v>
      </c>
      <c r="Q48" s="4">
        <v>111</v>
      </c>
      <c r="R48" s="5">
        <f t="shared" si="0"/>
        <v>737</v>
      </c>
    </row>
    <row r="49" spans="1:18" ht="15.75" x14ac:dyDescent="0.25">
      <c r="A49" s="257" t="s">
        <v>81</v>
      </c>
      <c r="C49" s="71"/>
      <c r="D49" s="15"/>
      <c r="E49" s="9"/>
      <c r="F49" s="65" t="s">
        <v>82</v>
      </c>
      <c r="G49" s="141" t="s">
        <v>83</v>
      </c>
      <c r="H49" s="260" t="s">
        <v>13</v>
      </c>
      <c r="I49" s="261"/>
      <c r="J49" s="262"/>
      <c r="K49" s="24"/>
      <c r="P49" s="4"/>
      <c r="Q49" s="4"/>
      <c r="R49" s="5"/>
    </row>
    <row r="50" spans="1:18" ht="15.75" x14ac:dyDescent="0.25">
      <c r="A50" s="258"/>
      <c r="B50" s="30" t="s">
        <v>66</v>
      </c>
      <c r="C50" s="53"/>
      <c r="D50" s="15">
        <f>C50*120</f>
        <v>0</v>
      </c>
      <c r="E50" s="9"/>
      <c r="F50" s="41" t="s">
        <v>148</v>
      </c>
      <c r="G50" s="69"/>
      <c r="H50" s="290">
        <v>134331</v>
      </c>
      <c r="I50" s="291"/>
      <c r="J50" s="292"/>
      <c r="K50" s="24"/>
      <c r="P50" s="4"/>
      <c r="Q50" s="4"/>
      <c r="R50" s="5"/>
    </row>
    <row r="51" spans="1:18" ht="15.75" x14ac:dyDescent="0.25">
      <c r="A51" s="258"/>
      <c r="B51" s="30" t="s">
        <v>68</v>
      </c>
      <c r="C51" s="90"/>
      <c r="D51" s="15">
        <f>C51*84</f>
        <v>0</v>
      </c>
      <c r="E51" s="9"/>
      <c r="F51" s="41"/>
      <c r="G51" s="69"/>
      <c r="H51" s="245"/>
      <c r="I51" s="245"/>
      <c r="J51" s="245"/>
      <c r="K51" s="24"/>
      <c r="P51" s="4"/>
      <c r="Q51" s="4"/>
      <c r="R51" s="5"/>
    </row>
    <row r="52" spans="1:18" ht="15.75" x14ac:dyDescent="0.25">
      <c r="A52" s="258"/>
      <c r="B52" s="54" t="s">
        <v>70</v>
      </c>
      <c r="C52" s="91">
        <v>2</v>
      </c>
      <c r="D52" s="15">
        <f>C52*1.5</f>
        <v>3</v>
      </c>
      <c r="E52" s="9"/>
      <c r="F52" s="41"/>
      <c r="G52" s="142"/>
      <c r="H52" s="296"/>
      <c r="I52" s="296"/>
      <c r="J52" s="296"/>
      <c r="K52" s="24"/>
      <c r="P52" s="4"/>
      <c r="Q52" s="4"/>
      <c r="R52" s="5"/>
    </row>
    <row r="53" spans="1:18" ht="15.75" x14ac:dyDescent="0.25">
      <c r="A53" s="259"/>
      <c r="B53" s="30"/>
      <c r="C53" s="71"/>
      <c r="D53" s="15"/>
      <c r="E53" s="9"/>
      <c r="F53" s="65"/>
      <c r="G53" s="65"/>
      <c r="H53" s="263"/>
      <c r="I53" s="264"/>
      <c r="J53" s="265"/>
      <c r="K53" s="24"/>
      <c r="P53" s="4"/>
      <c r="Q53" s="4"/>
      <c r="R53" s="5"/>
    </row>
    <row r="54" spans="1:18" ht="15" customHeight="1" x14ac:dyDescent="0.25">
      <c r="A54" s="257" t="s">
        <v>32</v>
      </c>
      <c r="B54" s="30" t="s">
        <v>66</v>
      </c>
      <c r="C54" s="53">
        <v>3</v>
      </c>
      <c r="D54" s="15">
        <f>C54*78</f>
        <v>234</v>
      </c>
      <c r="E54" s="9"/>
      <c r="F54" s="65"/>
      <c r="G54" s="65"/>
      <c r="H54" s="263"/>
      <c r="I54" s="264"/>
      <c r="J54" s="265"/>
      <c r="K54" s="39"/>
      <c r="O54" t="s">
        <v>84</v>
      </c>
      <c r="P54" s="4">
        <v>1175</v>
      </c>
      <c r="Q54" s="4"/>
      <c r="R54" s="5">
        <f t="shared" si="0"/>
        <v>1175</v>
      </c>
    </row>
    <row r="55" spans="1:18" ht="15.75" x14ac:dyDescent="0.25">
      <c r="A55" s="258"/>
      <c r="B55" s="32" t="s">
        <v>68</v>
      </c>
      <c r="C55" s="90">
        <v>1</v>
      </c>
      <c r="D55" s="15">
        <f>C55*42</f>
        <v>42</v>
      </c>
      <c r="E55" s="9"/>
      <c r="F55" s="278" t="s">
        <v>86</v>
      </c>
      <c r="G55" s="230">
        <f>H40+H41+H42+H43+H44+H45+H46+H47+G48+H50+H51+H52</f>
        <v>275697</v>
      </c>
      <c r="H55" s="231"/>
      <c r="I55" s="231"/>
      <c r="J55" s="232"/>
      <c r="K55" s="9"/>
      <c r="O55" t="s">
        <v>85</v>
      </c>
      <c r="P55" s="4">
        <v>851</v>
      </c>
      <c r="Q55" s="4">
        <v>120</v>
      </c>
      <c r="R55" s="5">
        <f t="shared" si="0"/>
        <v>971</v>
      </c>
    </row>
    <row r="56" spans="1:18" ht="15.75" x14ac:dyDescent="0.25">
      <c r="A56" s="258"/>
      <c r="B56" s="35" t="s">
        <v>70</v>
      </c>
      <c r="C56" s="71">
        <v>18</v>
      </c>
      <c r="D56" s="15">
        <f>C56*1.5</f>
        <v>27</v>
      </c>
      <c r="E56" s="9"/>
      <c r="F56" s="279"/>
      <c r="G56" s="233"/>
      <c r="H56" s="234"/>
      <c r="I56" s="234"/>
      <c r="J56" s="235"/>
      <c r="K56" s="9"/>
      <c r="P56" s="4"/>
      <c r="Q56" s="4"/>
      <c r="R56" s="5"/>
    </row>
    <row r="57" spans="1:18" ht="15" customHeight="1" x14ac:dyDescent="0.25">
      <c r="A57" s="258"/>
      <c r="B57" s="30"/>
      <c r="C57" s="13"/>
      <c r="D57" s="34"/>
      <c r="E57" s="9"/>
      <c r="F57" s="280" t="s">
        <v>147</v>
      </c>
      <c r="G57" s="297">
        <f>G55-H35</f>
        <v>370.5</v>
      </c>
      <c r="H57" s="298"/>
      <c r="I57" s="298"/>
      <c r="J57" s="299"/>
      <c r="K57" s="24"/>
      <c r="O57" t="s">
        <v>87</v>
      </c>
      <c r="P57" s="4">
        <v>703</v>
      </c>
      <c r="Q57" s="4">
        <v>120</v>
      </c>
      <c r="R57" s="5">
        <f t="shared" si="0"/>
        <v>823</v>
      </c>
    </row>
    <row r="58" spans="1:18" ht="15.75" x14ac:dyDescent="0.25">
      <c r="A58" s="258"/>
      <c r="B58" s="32"/>
      <c r="C58" s="36"/>
      <c r="D58" s="49"/>
      <c r="E58" s="9"/>
      <c r="F58" s="281"/>
      <c r="G58" s="300"/>
      <c r="H58" s="301"/>
      <c r="I58" s="301"/>
      <c r="J58" s="302"/>
      <c r="K58" s="24"/>
      <c r="O58" t="s">
        <v>88</v>
      </c>
      <c r="P58" s="4">
        <v>559</v>
      </c>
      <c r="Q58" s="4">
        <v>111</v>
      </c>
      <c r="R58" s="5">
        <f t="shared" si="0"/>
        <v>670</v>
      </c>
    </row>
    <row r="59" spans="1:18" ht="15.75" x14ac:dyDescent="0.25">
      <c r="A59" s="259"/>
      <c r="B59" s="35"/>
      <c r="C59" s="14"/>
      <c r="D59" s="15"/>
      <c r="E59" s="9"/>
      <c r="F59" s="39"/>
      <c r="G59" s="27"/>
      <c r="H59" s="27"/>
      <c r="I59" s="27"/>
      <c r="J59" s="38"/>
      <c r="N59" s="1"/>
      <c r="O59" t="s">
        <v>89</v>
      </c>
      <c r="P59" s="4">
        <v>1142</v>
      </c>
    </row>
    <row r="60" spans="1:18" x14ac:dyDescent="0.25">
      <c r="A60" s="226" t="s">
        <v>90</v>
      </c>
      <c r="B60" s="266"/>
      <c r="C60" s="267"/>
      <c r="D60" s="270">
        <f>SUM(D40:D59)</f>
        <v>24361.5</v>
      </c>
      <c r="E60" s="9"/>
      <c r="F60" s="24"/>
      <c r="G60" s="9"/>
      <c r="H60" s="9"/>
      <c r="I60" s="9"/>
      <c r="J60" s="37"/>
    </row>
    <row r="61" spans="1:18" x14ac:dyDescent="0.25">
      <c r="A61" s="228"/>
      <c r="B61" s="268"/>
      <c r="C61" s="269"/>
      <c r="D61" s="271"/>
      <c r="E61" s="9"/>
      <c r="F61" s="24"/>
      <c r="G61" s="9"/>
      <c r="H61" s="9"/>
      <c r="I61" s="9"/>
      <c r="J61" s="37"/>
      <c r="K61" s="9"/>
    </row>
    <row r="62" spans="1:18" x14ac:dyDescent="0.25">
      <c r="A62" s="39"/>
      <c r="B62" s="9"/>
      <c r="C62" s="9"/>
      <c r="D62" s="37"/>
      <c r="E62" s="9"/>
      <c r="F62" s="24"/>
      <c r="G62" s="9"/>
      <c r="H62" s="9"/>
      <c r="I62" s="9"/>
      <c r="J62" s="37"/>
      <c r="K62" s="9"/>
    </row>
    <row r="63" spans="1:18" x14ac:dyDescent="0.25">
      <c r="A63" s="24"/>
      <c r="B63" s="9" t="s">
        <v>134</v>
      </c>
      <c r="C63" s="9"/>
      <c r="D63" s="37"/>
      <c r="E63" s="9"/>
      <c r="F63" s="40"/>
      <c r="G63" s="55"/>
      <c r="H63" s="55"/>
      <c r="I63" s="55"/>
      <c r="J63" s="47"/>
      <c r="K63" s="9"/>
    </row>
    <row r="64" spans="1:18" x14ac:dyDescent="0.25">
      <c r="A64" s="272" t="s">
        <v>91</v>
      </c>
      <c r="B64" s="273"/>
      <c r="C64" s="273"/>
      <c r="D64" s="274"/>
      <c r="E64" s="9"/>
      <c r="F64" s="272" t="s">
        <v>92</v>
      </c>
      <c r="G64" s="273"/>
      <c r="H64" s="273"/>
      <c r="I64" s="273"/>
      <c r="J64" s="274"/>
    </row>
    <row r="65" spans="1:10" x14ac:dyDescent="0.25">
      <c r="A65" s="275"/>
      <c r="B65" s="276"/>
      <c r="C65" s="276"/>
      <c r="D65" s="277"/>
      <c r="E65" s="9"/>
      <c r="F65" s="275"/>
      <c r="G65" s="276"/>
      <c r="H65" s="276"/>
      <c r="I65" s="276"/>
      <c r="J65" s="277"/>
    </row>
  </sheetData>
  <mergeCells count="74">
    <mergeCell ref="H25:J25"/>
    <mergeCell ref="H27:J27"/>
    <mergeCell ref="H28:J28"/>
    <mergeCell ref="H29:J29"/>
    <mergeCell ref="H30:J30"/>
    <mergeCell ref="H31:J31"/>
    <mergeCell ref="A60:C61"/>
    <mergeCell ref="D60:D61"/>
    <mergeCell ref="A64:D65"/>
    <mergeCell ref="F64:J65"/>
    <mergeCell ref="A54:A59"/>
    <mergeCell ref="H54:J54"/>
    <mergeCell ref="F55:F56"/>
    <mergeCell ref="G55:J56"/>
    <mergeCell ref="F57:F58"/>
    <mergeCell ref="G57:J58"/>
    <mergeCell ref="A49:A53"/>
    <mergeCell ref="H49:J49"/>
    <mergeCell ref="H50:J50"/>
    <mergeCell ref="H51:J51"/>
    <mergeCell ref="H52:J52"/>
    <mergeCell ref="H53:J53"/>
    <mergeCell ref="A43:A45"/>
    <mergeCell ref="H43:J43"/>
    <mergeCell ref="H44:J44"/>
    <mergeCell ref="H45:J45"/>
    <mergeCell ref="A46:A48"/>
    <mergeCell ref="H46:J46"/>
    <mergeCell ref="H47:J47"/>
    <mergeCell ref="G48:J48"/>
    <mergeCell ref="A38:D38"/>
    <mergeCell ref="F38:J38"/>
    <mergeCell ref="H39:J39"/>
    <mergeCell ref="A40:A42"/>
    <mergeCell ref="H40:J40"/>
    <mergeCell ref="H41:J41"/>
    <mergeCell ref="H42:J42"/>
    <mergeCell ref="H16:J16"/>
    <mergeCell ref="A35:C36"/>
    <mergeCell ref="D35:D36"/>
    <mergeCell ref="F35:G36"/>
    <mergeCell ref="H35:J36"/>
    <mergeCell ref="H18:J18"/>
    <mergeCell ref="H19:J19"/>
    <mergeCell ref="H20:J20"/>
    <mergeCell ref="H21:J21"/>
    <mergeCell ref="H22:J22"/>
    <mergeCell ref="H23:J23"/>
    <mergeCell ref="H24:J24"/>
    <mergeCell ref="H26:J26"/>
    <mergeCell ref="H32:J32"/>
    <mergeCell ref="H33:J33"/>
    <mergeCell ref="H34:J34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34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14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81FC-C2D8-4A89-8C05-5F8290ACDBD8}">
  <dimension ref="A1:S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45863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370</v>
      </c>
      <c r="D6" s="16">
        <f t="shared" ref="D6:D28" si="1">C6*L6</f>
        <v>272690</v>
      </c>
      <c r="E6" s="9"/>
      <c r="F6" s="181" t="s">
        <v>16</v>
      </c>
      <c r="G6" s="183" t="s">
        <v>111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28</v>
      </c>
      <c r="D7" s="16">
        <f t="shared" si="1"/>
        <v>20300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>
        <v>5</v>
      </c>
      <c r="D8" s="16">
        <f t="shared" si="1"/>
        <v>5165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167</v>
      </c>
      <c r="D9" s="16">
        <f t="shared" si="1"/>
        <v>118069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5</v>
      </c>
      <c r="D10" s="16">
        <f t="shared" si="1"/>
        <v>4860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>
        <v>5</v>
      </c>
      <c r="D11" s="16">
        <f t="shared" si="1"/>
        <v>5625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10</v>
      </c>
      <c r="D12" s="52">
        <f t="shared" si="1"/>
        <v>9520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22</v>
      </c>
      <c r="D13" s="52">
        <f t="shared" si="1"/>
        <v>6754</v>
      </c>
      <c r="E13" s="9"/>
      <c r="F13" s="203" t="s">
        <v>36</v>
      </c>
      <c r="G13" s="204"/>
      <c r="H13" s="205">
        <f>D29</f>
        <v>457790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22</v>
      </c>
      <c r="D14" s="34">
        <f t="shared" si="1"/>
        <v>242</v>
      </c>
      <c r="E14" s="9"/>
      <c r="F14" s="208" t="s">
        <v>39</v>
      </c>
      <c r="G14" s="209"/>
      <c r="H14" s="210">
        <f>D54</f>
        <v>67880.25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>
        <v>5</v>
      </c>
      <c r="D15" s="34">
        <f t="shared" si="1"/>
        <v>3100</v>
      </c>
      <c r="E15" s="9"/>
      <c r="F15" s="213" t="s">
        <v>40</v>
      </c>
      <c r="G15" s="204"/>
      <c r="H15" s="214">
        <f>H13-H14</f>
        <v>389909.75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624+1296+1248</f>
        <v>3168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>
        <v>5</v>
      </c>
      <c r="D18" s="52">
        <f t="shared" si="1"/>
        <v>3100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>
        <f>626*6</f>
        <v>3756</v>
      </c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f>1+1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127" t="s">
        <v>180</v>
      </c>
      <c r="G26" s="65">
        <v>4251</v>
      </c>
      <c r="H26" s="290">
        <v>90275</v>
      </c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9</v>
      </c>
      <c r="D28" s="52">
        <f t="shared" si="1"/>
        <v>7065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457790</v>
      </c>
      <c r="E29" s="9"/>
      <c r="F29" s="226" t="s">
        <v>55</v>
      </c>
      <c r="G29" s="227"/>
      <c r="H29" s="230">
        <f>H15-H16-H17-H18-H19-H20-H22-H23-H24+H26+H27</f>
        <v>473260.75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203</v>
      </c>
      <c r="H34" s="254">
        <f>F34*G34</f>
        <v>203000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122</v>
      </c>
      <c r="H35" s="254">
        <f>F35*G35</f>
        <v>61000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9</v>
      </c>
      <c r="H36" s="254">
        <f t="shared" ref="H36:H39" si="2">F36*G36</f>
        <v>1800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568</v>
      </c>
      <c r="D37" s="15">
        <f>C37*111</f>
        <v>63048</v>
      </c>
      <c r="E37" s="9"/>
      <c r="F37" s="15">
        <v>100</v>
      </c>
      <c r="G37" s="43">
        <v>127</v>
      </c>
      <c r="H37" s="254">
        <f t="shared" si="2"/>
        <v>12700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22</v>
      </c>
      <c r="D38" s="15">
        <f>C38*84</f>
        <v>1848</v>
      </c>
      <c r="E38" s="9"/>
      <c r="F38" s="33">
        <v>50</v>
      </c>
      <c r="G38" s="43">
        <v>49</v>
      </c>
      <c r="H38" s="254">
        <f t="shared" si="2"/>
        <v>2450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18</v>
      </c>
      <c r="D40" s="15">
        <f>C40*111</f>
        <v>1998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54">
        <v>82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 t="s">
        <v>148</v>
      </c>
      <c r="G44" s="84" t="s">
        <v>255</v>
      </c>
      <c r="H44" s="245">
        <v>128016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147" t="s">
        <v>253</v>
      </c>
      <c r="G45" s="84"/>
      <c r="H45" s="245">
        <v>60355</v>
      </c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45</v>
      </c>
      <c r="D46" s="15">
        <f>C46*1.5</f>
        <v>67.5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12</v>
      </c>
      <c r="D49" s="15">
        <f>C49*42</f>
        <v>504</v>
      </c>
      <c r="E49" s="9"/>
      <c r="F49" s="278" t="s">
        <v>86</v>
      </c>
      <c r="G49" s="230">
        <f>H34+H35+H36+H37+H38+H39+H40+H41+G42+H44+H45+H46</f>
        <v>469403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12</v>
      </c>
      <c r="D50" s="15">
        <f>C50*1.5</f>
        <v>18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-3857.75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67880.25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14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673F-F7BD-4CC1-9C88-B4F6E60A786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B436-89E0-4213-A229-CC1883F6B233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45864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356</v>
      </c>
      <c r="D6" s="16">
        <f t="shared" ref="D6:D28" si="1">C6*L6</f>
        <v>262372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12</v>
      </c>
      <c r="D9" s="16">
        <f t="shared" si="1"/>
        <v>8484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2</v>
      </c>
      <c r="D12" s="52">
        <f t="shared" si="1"/>
        <v>1904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15</v>
      </c>
      <c r="D13" s="52">
        <f t="shared" si="1"/>
        <v>4605</v>
      </c>
      <c r="E13" s="9"/>
      <c r="F13" s="203" t="s">
        <v>36</v>
      </c>
      <c r="G13" s="204"/>
      <c r="H13" s="205">
        <f>D29</f>
        <v>285448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3</v>
      </c>
      <c r="D14" s="34">
        <f t="shared" si="1"/>
        <v>33</v>
      </c>
      <c r="E14" s="9"/>
      <c r="F14" s="208" t="s">
        <v>39</v>
      </c>
      <c r="G14" s="209"/>
      <c r="H14" s="210">
        <f>D54</f>
        <v>35791.5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249656.5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1908</f>
        <v>1908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>
        <f>626*6</f>
        <v>3756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f>1+2</f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41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285448</v>
      </c>
      <c r="E29" s="9"/>
      <c r="F29" s="226" t="s">
        <v>55</v>
      </c>
      <c r="G29" s="227"/>
      <c r="H29" s="230">
        <f>H15-H16-H17-H18-H19-H20-H22-H23-H24+H26+H27+H28</f>
        <v>243992.5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102</v>
      </c>
      <c r="H34" s="254">
        <f t="shared" ref="H34:H39" si="2">F34*G34</f>
        <v>102000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13</v>
      </c>
      <c r="H35" s="254">
        <f t="shared" si="2"/>
        <v>6500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 t="shared" si="2"/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312</v>
      </c>
      <c r="D37" s="15">
        <f>C37*111</f>
        <v>34632</v>
      </c>
      <c r="E37" s="9"/>
      <c r="F37" s="15">
        <v>100</v>
      </c>
      <c r="G37" s="43">
        <v>13</v>
      </c>
      <c r="H37" s="254">
        <f t="shared" si="2"/>
        <v>1300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8</v>
      </c>
      <c r="H38" s="254">
        <f t="shared" si="2"/>
        <v>400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>
        <v>2</v>
      </c>
      <c r="H39" s="254">
        <f t="shared" si="2"/>
        <v>40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926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 t="s">
        <v>148</v>
      </c>
      <c r="G44" s="69" t="s">
        <v>257</v>
      </c>
      <c r="H44" s="245">
        <v>130722</v>
      </c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7</v>
      </c>
      <c r="D46" s="15">
        <f>C46*1.5</f>
        <v>10.5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4</v>
      </c>
      <c r="D49" s="15">
        <f>C49*42</f>
        <v>168</v>
      </c>
      <c r="E49" s="9"/>
      <c r="F49" s="278" t="s">
        <v>86</v>
      </c>
      <c r="G49" s="230">
        <f>H34+H35+H36+H37+H38+H39+H40+H41+G42+H44+H45+H46</f>
        <v>242088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56</v>
      </c>
      <c r="D50" s="15">
        <f>C50*1.5</f>
        <v>84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133</v>
      </c>
      <c r="G51" s="304">
        <f>G49-H29</f>
        <v>-1904.5</v>
      </c>
      <c r="H51" s="305"/>
      <c r="I51" s="305"/>
      <c r="J51" s="306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7"/>
      <c r="H52" s="308"/>
      <c r="I52" s="308"/>
      <c r="J52" s="309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35791.5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D8CA-2335-4774-929F-56D16C266DB9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45864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446</v>
      </c>
      <c r="D6" s="16">
        <f t="shared" ref="D6:D28" si="1">C6*L6</f>
        <v>328702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10</v>
      </c>
      <c r="D7" s="16">
        <f t="shared" si="1"/>
        <v>7250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20</v>
      </c>
      <c r="D9" s="16">
        <f t="shared" si="1"/>
        <v>14140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16</v>
      </c>
      <c r="D13" s="52">
        <f t="shared" si="1"/>
        <v>4912</v>
      </c>
      <c r="E13" s="9"/>
      <c r="F13" s="203" t="s">
        <v>36</v>
      </c>
      <c r="G13" s="204"/>
      <c r="H13" s="205">
        <f>D29</f>
        <v>355004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34923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320081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3033+1224</f>
        <v>4257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355004</v>
      </c>
      <c r="E29" s="9"/>
      <c r="F29" s="226" t="s">
        <v>55</v>
      </c>
      <c r="G29" s="227"/>
      <c r="H29" s="230">
        <f>H15-H16-H17-H18-H19-H20-H22-H23-H24+H26+H27</f>
        <v>315824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72</v>
      </c>
      <c r="H34" s="254">
        <f>F34*G34</f>
        <v>72000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31</v>
      </c>
      <c r="H35" s="254">
        <f t="shared" ref="H35:H39" si="2">F35*G35</f>
        <v>15500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271</v>
      </c>
      <c r="D37" s="15">
        <f>C37*111</f>
        <v>30081</v>
      </c>
      <c r="E37" s="9"/>
      <c r="F37" s="15">
        <v>100</v>
      </c>
      <c r="G37" s="43">
        <v>36</v>
      </c>
      <c r="H37" s="254">
        <f t="shared" si="2"/>
        <v>3600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40</v>
      </c>
      <c r="D38" s="15">
        <f>C38*84</f>
        <v>3360</v>
      </c>
      <c r="E38" s="9"/>
      <c r="F38" s="33">
        <v>50</v>
      </c>
      <c r="G38" s="43">
        <v>13</v>
      </c>
      <c r="H38" s="254">
        <f t="shared" si="2"/>
        <v>650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254">
        <v>69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 t="s">
        <v>148</v>
      </c>
      <c r="G44" s="69" t="s">
        <v>258</v>
      </c>
      <c r="H44" s="245">
        <v>223084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142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315103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-721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34923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4EF7-C494-420C-975E-83411205E772}">
  <dimension ref="A1:S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43" t="s">
        <v>2</v>
      </c>
      <c r="Q1" s="14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45864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457</v>
      </c>
      <c r="D6" s="16">
        <f t="shared" ref="D6:D28" si="1">C6*L6</f>
        <v>336809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20</v>
      </c>
      <c r="D7" s="16">
        <f t="shared" si="1"/>
        <v>14500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110</v>
      </c>
      <c r="D9" s="16">
        <f t="shared" si="1"/>
        <v>77770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5</v>
      </c>
      <c r="D12" s="52">
        <f t="shared" si="1"/>
        <v>4760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21</v>
      </c>
      <c r="D13" s="52">
        <f t="shared" si="1"/>
        <v>6447</v>
      </c>
      <c r="E13" s="9"/>
      <c r="F13" s="203" t="s">
        <v>36</v>
      </c>
      <c r="G13" s="204"/>
      <c r="H13" s="205">
        <f>D29</f>
        <v>447282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6</v>
      </c>
      <c r="D14" s="34">
        <f t="shared" si="1"/>
        <v>66</v>
      </c>
      <c r="E14" s="9"/>
      <c r="F14" s="208" t="s">
        <v>39</v>
      </c>
      <c r="G14" s="209"/>
      <c r="H14" s="210">
        <f>D54</f>
        <v>77670.75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369611.25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1878+408</f>
        <v>2286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164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8</v>
      </c>
      <c r="D28" s="52">
        <f t="shared" si="1"/>
        <v>6280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447282</v>
      </c>
      <c r="E29" s="9"/>
      <c r="F29" s="226" t="s">
        <v>55</v>
      </c>
      <c r="G29" s="227"/>
      <c r="H29" s="230">
        <f>H15-H16-H17-H18-H19-H20-H22-H23-H24+H26+H27</f>
        <v>367325.25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44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4</v>
      </c>
      <c r="D34" s="33">
        <f>C34*120</f>
        <v>480</v>
      </c>
      <c r="E34" s="9"/>
      <c r="F34" s="15">
        <v>1000</v>
      </c>
      <c r="G34" s="82">
        <v>179</v>
      </c>
      <c r="H34" s="254">
        <f>F34*G34</f>
        <v>179000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>
        <f>F35*G35</f>
        <v>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 t="shared" ref="H36:H39" si="2"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662</v>
      </c>
      <c r="D37" s="15">
        <f>C37*111</f>
        <v>73482</v>
      </c>
      <c r="E37" s="9"/>
      <c r="F37" s="15">
        <v>100</v>
      </c>
      <c r="G37" s="43"/>
      <c r="H37" s="254">
        <f t="shared" si="2"/>
        <v>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>
        <f t="shared" si="2"/>
        <v>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13</v>
      </c>
      <c r="D40" s="15">
        <f>C40*111</f>
        <v>1443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7</v>
      </c>
      <c r="D42" s="15">
        <f>C42*2.25</f>
        <v>15.75</v>
      </c>
      <c r="E42" s="9"/>
      <c r="F42" s="43" t="s">
        <v>79</v>
      </c>
      <c r="G42" s="254">
        <v>61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41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9</v>
      </c>
      <c r="D44" s="15">
        <f>C44*120</f>
        <v>1080</v>
      </c>
      <c r="E44" s="9"/>
      <c r="F44" s="41" t="s">
        <v>157</v>
      </c>
      <c r="G44" s="84" t="s">
        <v>259</v>
      </c>
      <c r="H44" s="245">
        <v>188836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12</v>
      </c>
      <c r="D46" s="15">
        <f>C46*1.5</f>
        <v>18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12</v>
      </c>
      <c r="D49" s="15">
        <f>C49*42</f>
        <v>504</v>
      </c>
      <c r="E49" s="9"/>
      <c r="F49" s="278" t="s">
        <v>86</v>
      </c>
      <c r="G49" s="230">
        <f>H34+H35+H36+H37+H38+H39+H40+H41+G42+H44+H45+H46</f>
        <v>367897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12</v>
      </c>
      <c r="D50" s="15">
        <f>C50*1.5</f>
        <v>18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146</v>
      </c>
      <c r="G51" s="297">
        <f>G49-H29</f>
        <v>571.75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77670.75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5628-F205-46CA-AF19-73F4BF6B50C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54" t="s">
        <v>2</v>
      </c>
      <c r="Q1" s="15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5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2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5693-624C-486E-99AD-075AABE58E13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54" t="s">
        <v>2</v>
      </c>
      <c r="Q1" s="15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45866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638</v>
      </c>
      <c r="D6" s="16">
        <f t="shared" ref="D6:D28" si="1">C6*L6</f>
        <v>470206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5</v>
      </c>
      <c r="D7" s="16">
        <f t="shared" si="1"/>
        <v>3625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1</v>
      </c>
      <c r="D8" s="16">
        <f t="shared" si="1"/>
        <v>1033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30</v>
      </c>
      <c r="D9" s="16">
        <f t="shared" si="1"/>
        <v>21210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33</v>
      </c>
      <c r="D13" s="52">
        <f t="shared" si="1"/>
        <v>10131</v>
      </c>
      <c r="E13" s="9"/>
      <c r="F13" s="203" t="s">
        <v>36</v>
      </c>
      <c r="G13" s="204"/>
      <c r="H13" s="205">
        <f>D29</f>
        <v>507122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12</v>
      </c>
      <c r="D14" s="34">
        <f t="shared" si="1"/>
        <v>132</v>
      </c>
      <c r="E14" s="9"/>
      <c r="F14" s="208" t="s">
        <v>39</v>
      </c>
      <c r="G14" s="209"/>
      <c r="H14" s="210">
        <f>D54</f>
        <v>85929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421193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4968</f>
        <v>4968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52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507122</v>
      </c>
      <c r="E29" s="9"/>
      <c r="F29" s="226" t="s">
        <v>55</v>
      </c>
      <c r="G29" s="227"/>
      <c r="H29" s="230">
        <f>H15-H16-H17-H18-H19-H20-H22-H23-H24+H26+H27+H28</f>
        <v>416225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5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374</v>
      </c>
      <c r="H34" s="254">
        <f t="shared" ref="H34:H39" si="2">F34*G34</f>
        <v>374000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84</v>
      </c>
      <c r="H35" s="254">
        <f t="shared" si="2"/>
        <v>42000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</v>
      </c>
      <c r="D36" s="15">
        <f>C36*1.5</f>
        <v>3</v>
      </c>
      <c r="E36" s="9"/>
      <c r="F36" s="15">
        <v>200</v>
      </c>
      <c r="G36" s="41"/>
      <c r="H36" s="254">
        <f t="shared" si="2"/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743</v>
      </c>
      <c r="D37" s="15">
        <f>C37*111</f>
        <v>82473</v>
      </c>
      <c r="E37" s="9"/>
      <c r="F37" s="15">
        <v>100</v>
      </c>
      <c r="G37" s="43">
        <v>15</v>
      </c>
      <c r="H37" s="254">
        <f t="shared" si="2"/>
        <v>1500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7</v>
      </c>
      <c r="D38" s="15">
        <f>C38*84</f>
        <v>588</v>
      </c>
      <c r="E38" s="9"/>
      <c r="F38" s="33">
        <v>50</v>
      </c>
      <c r="G38" s="43">
        <v>13</v>
      </c>
      <c r="H38" s="254">
        <f t="shared" si="2"/>
        <v>650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9</v>
      </c>
      <c r="D39" s="34">
        <f>C39*4.5</f>
        <v>40.5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18</v>
      </c>
      <c r="D42" s="15">
        <f>C42*2.25</f>
        <v>40.5</v>
      </c>
      <c r="E42" s="9"/>
      <c r="F42" s="43" t="s">
        <v>79</v>
      </c>
      <c r="G42" s="254">
        <v>57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2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7</v>
      </c>
      <c r="D46" s="15">
        <f>C46*1.5</f>
        <v>10.5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19</v>
      </c>
      <c r="D48" s="15">
        <f>C48*78</f>
        <v>1482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12</v>
      </c>
      <c r="D49" s="15">
        <f>C49*42</f>
        <v>504</v>
      </c>
      <c r="E49" s="9"/>
      <c r="F49" s="278" t="s">
        <v>86</v>
      </c>
      <c r="G49" s="230">
        <f>H34+H35+H36+H37+H38+H39+H40+H41+G42+H44+H45+H46</f>
        <v>418207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19</v>
      </c>
      <c r="D50" s="15">
        <f>C50*1.5</f>
        <v>28.5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141</v>
      </c>
      <c r="G51" s="282">
        <f>G49-H29</f>
        <v>1982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85929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E3C-1B9D-4801-A674-7958CA3A5F01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54" t="s">
        <v>2</v>
      </c>
      <c r="Q1" s="15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45866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424</v>
      </c>
      <c r="D6" s="16">
        <f t="shared" ref="D6:D28" si="1">C6*L6</f>
        <v>312488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5</v>
      </c>
      <c r="D7" s="16">
        <f t="shared" si="1"/>
        <v>3625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63</v>
      </c>
      <c r="D9" s="16">
        <f t="shared" si="1"/>
        <v>44541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19</v>
      </c>
      <c r="D13" s="52">
        <f t="shared" si="1"/>
        <v>5833</v>
      </c>
      <c r="E13" s="9"/>
      <c r="F13" s="203" t="s">
        <v>36</v>
      </c>
      <c r="G13" s="204"/>
      <c r="H13" s="205">
        <f>D29</f>
        <v>366542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5</v>
      </c>
      <c r="D14" s="34">
        <f t="shared" si="1"/>
        <v>55</v>
      </c>
      <c r="E14" s="9"/>
      <c r="F14" s="208" t="s">
        <v>39</v>
      </c>
      <c r="G14" s="209"/>
      <c r="H14" s="210">
        <f>D54</f>
        <v>67947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298595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696+2358</f>
        <v>3054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626*6</f>
        <v>3756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366542</v>
      </c>
      <c r="E29" s="9"/>
      <c r="F29" s="226" t="s">
        <v>55</v>
      </c>
      <c r="G29" s="227"/>
      <c r="H29" s="230">
        <f>H15-H16-H17-H18-H19-H20-H22-H23-H24+H26+H27</f>
        <v>291785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5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200</v>
      </c>
      <c r="H34" s="254">
        <f>F34*G34</f>
        <v>200000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95</v>
      </c>
      <c r="H35" s="254">
        <f t="shared" ref="H35:H39" si="2">F35*G35</f>
        <v>47500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593</v>
      </c>
      <c r="D37" s="15">
        <f>C37*111</f>
        <v>65823</v>
      </c>
      <c r="E37" s="9"/>
      <c r="F37" s="15">
        <v>100</v>
      </c>
      <c r="G37" s="43">
        <v>325</v>
      </c>
      <c r="H37" s="254">
        <f t="shared" si="2"/>
        <v>32500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414</v>
      </c>
      <c r="H38" s="254">
        <f t="shared" si="2"/>
        <v>20700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4</v>
      </c>
      <c r="H39" s="254">
        <f t="shared" si="2"/>
        <v>80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4</v>
      </c>
      <c r="D40" s="15">
        <f>C40*111</f>
        <v>444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10</v>
      </c>
      <c r="D42" s="15">
        <f>C42*2.25</f>
        <v>22.5</v>
      </c>
      <c r="E42" s="9"/>
      <c r="F42" s="43" t="s">
        <v>79</v>
      </c>
      <c r="G42" s="254">
        <v>675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2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153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11</v>
      </c>
      <c r="D48" s="15">
        <f>C48*78</f>
        <v>858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13</v>
      </c>
      <c r="D49" s="15">
        <f>C49*42</f>
        <v>546</v>
      </c>
      <c r="E49" s="9"/>
      <c r="F49" s="278" t="s">
        <v>86</v>
      </c>
      <c r="G49" s="230">
        <f>H34+H35+H36+H37+H38+H39+H40+H41+G42+H44+H45+H46</f>
        <v>301455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</v>
      </c>
      <c r="D50" s="15">
        <f>C50*1.5</f>
        <v>1.5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9670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67947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1DC8-21DB-4D85-A536-A2E70B992603}">
  <dimension ref="A1:S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54" t="s">
        <v>2</v>
      </c>
      <c r="Q1" s="15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45866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370</v>
      </c>
      <c r="D6" s="16">
        <f t="shared" ref="D6:D28" si="1">C6*L6</f>
        <v>272690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10</v>
      </c>
      <c r="D7" s="16">
        <f t="shared" si="1"/>
        <v>7250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40</v>
      </c>
      <c r="D9" s="16">
        <f t="shared" si="1"/>
        <v>28280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2</v>
      </c>
      <c r="D10" s="16">
        <f t="shared" si="1"/>
        <v>1944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17</v>
      </c>
      <c r="D13" s="52">
        <f t="shared" si="1"/>
        <v>5219</v>
      </c>
      <c r="E13" s="9"/>
      <c r="F13" s="203" t="s">
        <v>36</v>
      </c>
      <c r="G13" s="204"/>
      <c r="H13" s="205">
        <f>D29</f>
        <v>318114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19</v>
      </c>
      <c r="D14" s="34">
        <f t="shared" si="1"/>
        <v>209</v>
      </c>
      <c r="E14" s="9"/>
      <c r="F14" s="208" t="s">
        <v>39</v>
      </c>
      <c r="G14" s="209"/>
      <c r="H14" s="210">
        <f>D54</f>
        <v>41270.25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276843.75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696+636+312</f>
        <v>1644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>
        <f>626*6</f>
        <v>3756</v>
      </c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 t="s">
        <v>260</v>
      </c>
      <c r="G26" s="65">
        <v>4050</v>
      </c>
      <c r="H26" s="290">
        <v>674</v>
      </c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318114</v>
      </c>
      <c r="E29" s="9"/>
      <c r="F29" s="226" t="s">
        <v>55</v>
      </c>
      <c r="G29" s="227"/>
      <c r="H29" s="230">
        <f>H15-H16-H17-H18-H19-H20-H22-H23-H24+H26+H27</f>
        <v>272117.75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5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199</v>
      </c>
      <c r="H34" s="254">
        <f>F34*G34</f>
        <v>199000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117</v>
      </c>
      <c r="H35" s="254">
        <f>F35*G35</f>
        <v>58500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1</v>
      </c>
      <c r="D36" s="15">
        <f>C36*1.5</f>
        <v>1.5</v>
      </c>
      <c r="E36" s="9"/>
      <c r="F36" s="15">
        <v>200</v>
      </c>
      <c r="G36" s="41">
        <v>2</v>
      </c>
      <c r="H36" s="254">
        <f t="shared" ref="H36:H39" si="2">F36*G36</f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343</v>
      </c>
      <c r="D37" s="15">
        <f>C37*111</f>
        <v>38073</v>
      </c>
      <c r="E37" s="9"/>
      <c r="F37" s="15">
        <v>100</v>
      </c>
      <c r="G37" s="43">
        <v>121</v>
      </c>
      <c r="H37" s="254">
        <f t="shared" si="2"/>
        <v>12100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6</v>
      </c>
      <c r="D38" s="15">
        <f>C38*84</f>
        <v>504</v>
      </c>
      <c r="E38" s="9"/>
      <c r="F38" s="33">
        <v>50</v>
      </c>
      <c r="G38" s="43">
        <v>36</v>
      </c>
      <c r="H38" s="254">
        <f t="shared" si="2"/>
        <v>1800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13</v>
      </c>
      <c r="D40" s="15">
        <f>C40*111</f>
        <v>1443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54">
        <v>14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2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2</v>
      </c>
      <c r="D44" s="15">
        <f>C44*120</f>
        <v>240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8</v>
      </c>
      <c r="D48" s="15">
        <f>C48*78</f>
        <v>624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6</v>
      </c>
      <c r="D49" s="15">
        <f>C49*42</f>
        <v>252</v>
      </c>
      <c r="E49" s="9"/>
      <c r="F49" s="278" t="s">
        <v>86</v>
      </c>
      <c r="G49" s="230">
        <f>H34+H35+H36+H37+H38+H39+H40+H41+G42+H44+H45+H46</f>
        <v>271814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19</v>
      </c>
      <c r="D50" s="15">
        <f>C50*1.5</f>
        <v>28.5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-303.75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41270.25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07B5-5FD4-4D0B-BC7D-A8BE51A2F34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BADD-4D77-485B-9727-B381E8820253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45867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939</v>
      </c>
      <c r="D6" s="16">
        <f t="shared" ref="D6:D28" si="1">C6*L6</f>
        <v>692043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52</v>
      </c>
      <c r="D7" s="16">
        <f t="shared" si="1"/>
        <v>37700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227</v>
      </c>
      <c r="D9" s="16">
        <f t="shared" si="1"/>
        <v>160489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37</v>
      </c>
      <c r="D10" s="16">
        <f t="shared" si="1"/>
        <v>35964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46</v>
      </c>
      <c r="D13" s="52">
        <f t="shared" si="1"/>
        <v>14122</v>
      </c>
      <c r="E13" s="9"/>
      <c r="F13" s="203" t="s">
        <v>36</v>
      </c>
      <c r="G13" s="204"/>
      <c r="H13" s="205">
        <f>D29</f>
        <v>944906.16666666663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22</v>
      </c>
      <c r="D14" s="34">
        <f t="shared" si="1"/>
        <v>242</v>
      </c>
      <c r="E14" s="9"/>
      <c r="F14" s="208" t="s">
        <v>39</v>
      </c>
      <c r="G14" s="209"/>
      <c r="H14" s="210">
        <f>D54</f>
        <v>57102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887804.16666666663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9882</f>
        <v>9882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>
        <v>2</v>
      </c>
      <c r="D18" s="52">
        <f t="shared" si="1"/>
        <v>1240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>
        <f>626*39</f>
        <v>24414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>
        <v>5</v>
      </c>
      <c r="D25" s="52">
        <f t="shared" si="1"/>
        <v>584.16666666666663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674/6+4.5</f>
        <v>116.83333333333333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56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944906.16666666663</v>
      </c>
      <c r="E29" s="9"/>
      <c r="F29" s="226" t="s">
        <v>55</v>
      </c>
      <c r="G29" s="227"/>
      <c r="H29" s="230">
        <f>H15-H16-H17-H18-H19-H20-H22-H23-H24+H26+H27+H28</f>
        <v>853508.16666666663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6</v>
      </c>
      <c r="D34" s="33">
        <f>C34*120</f>
        <v>720</v>
      </c>
      <c r="E34" s="9"/>
      <c r="F34" s="15">
        <v>1000</v>
      </c>
      <c r="G34" s="44">
        <v>72</v>
      </c>
      <c r="H34" s="254">
        <f t="shared" ref="H34:H39" si="2">F34*G34</f>
        <v>72000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2</v>
      </c>
      <c r="D35" s="33">
        <f>C35*84</f>
        <v>168</v>
      </c>
      <c r="E35" s="9"/>
      <c r="F35" s="64">
        <v>500</v>
      </c>
      <c r="G35" s="45">
        <v>55</v>
      </c>
      <c r="H35" s="254">
        <f t="shared" si="2"/>
        <v>27500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26</v>
      </c>
      <c r="D36" s="15">
        <f>C36*1.5</f>
        <v>39</v>
      </c>
      <c r="E36" s="9"/>
      <c r="F36" s="15">
        <v>200</v>
      </c>
      <c r="G36" s="41">
        <v>2</v>
      </c>
      <c r="H36" s="254">
        <f t="shared" si="2"/>
        <v>400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449</v>
      </c>
      <c r="D37" s="15">
        <f>C37*111</f>
        <v>49839</v>
      </c>
      <c r="E37" s="9"/>
      <c r="F37" s="15">
        <v>100</v>
      </c>
      <c r="G37" s="43">
        <v>36</v>
      </c>
      <c r="H37" s="254">
        <f t="shared" si="2"/>
        <v>3600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23</v>
      </c>
      <c r="D38" s="15">
        <f>C38*84</f>
        <v>1932</v>
      </c>
      <c r="E38" s="9"/>
      <c r="F38" s="33">
        <v>50</v>
      </c>
      <c r="G38" s="43">
        <v>11</v>
      </c>
      <c r="H38" s="254">
        <f t="shared" si="2"/>
        <v>550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>
        <v>4</v>
      </c>
      <c r="H39" s="254">
        <f t="shared" si="2"/>
        <v>80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9</v>
      </c>
      <c r="D40" s="15">
        <f>C40*111</f>
        <v>999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254">
        <v>71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8</v>
      </c>
      <c r="D44" s="15">
        <f>C44*120</f>
        <v>960</v>
      </c>
      <c r="E44" s="9"/>
      <c r="F44" s="41" t="s">
        <v>148</v>
      </c>
      <c r="G44" s="69" t="s">
        <v>261</v>
      </c>
      <c r="H44" s="245">
        <v>749658</v>
      </c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5</v>
      </c>
      <c r="D45" s="15">
        <f>C45*84</f>
        <v>420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11</v>
      </c>
      <c r="D46" s="15">
        <f>C46*1.5</f>
        <v>16.5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33</v>
      </c>
      <c r="D49" s="15">
        <f>C49*42</f>
        <v>1386</v>
      </c>
      <c r="E49" s="9"/>
      <c r="F49" s="278" t="s">
        <v>86</v>
      </c>
      <c r="G49" s="230">
        <f>H34+H35+H36+H37+H38+H39+H40+H41+G42+H44+H45+H46</f>
        <v>853859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23</v>
      </c>
      <c r="D50" s="15">
        <f>C50*1.5</f>
        <v>34.5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146</v>
      </c>
      <c r="G51" s="282">
        <f>G49-H29</f>
        <v>350.83333333337214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57102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2773-5DAE-4995-B0D3-10649449DA1D}">
  <dimension ref="A1:R59"/>
  <sheetViews>
    <sheetView tabSelected="1" zoomScaleNormal="100" zoomScaleSheetLayoutView="85" workbookViewId="0">
      <selection activeCell="H16" sqref="H16:J16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45867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967</v>
      </c>
      <c r="D6" s="16">
        <f t="shared" ref="D6:D28" si="1">C6*L6</f>
        <v>712679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12</v>
      </c>
      <c r="D7" s="16">
        <f t="shared" si="1"/>
        <v>8700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220</v>
      </c>
      <c r="D9" s="16">
        <f t="shared" si="1"/>
        <v>155540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3</v>
      </c>
      <c r="D12" s="52">
        <f t="shared" si="1"/>
        <v>2856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38</v>
      </c>
      <c r="D13" s="52">
        <f t="shared" si="1"/>
        <v>11666</v>
      </c>
      <c r="E13" s="9"/>
      <c r="F13" s="203" t="s">
        <v>36</v>
      </c>
      <c r="G13" s="204"/>
      <c r="H13" s="205">
        <f>D29</f>
        <v>905304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7</v>
      </c>
      <c r="D14" s="34">
        <f t="shared" si="1"/>
        <v>77</v>
      </c>
      <c r="E14" s="9"/>
      <c r="F14" s="208" t="s">
        <v>39</v>
      </c>
      <c r="G14" s="209"/>
      <c r="H14" s="210">
        <f>D54</f>
        <v>39233.25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866070.75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7137+4176</f>
        <v>11313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>
        <f>1+1</f>
        <v>2</v>
      </c>
      <c r="D19" s="52">
        <f t="shared" si="1"/>
        <v>2204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>
        <f>1+1</f>
        <v>2</v>
      </c>
      <c r="D20" s="16">
        <f t="shared" si="1"/>
        <v>2350</v>
      </c>
      <c r="E20" s="9"/>
      <c r="F20" s="63"/>
      <c r="G20" s="78" t="s">
        <v>122</v>
      </c>
      <c r="H20" s="217">
        <f>626*36</f>
        <v>22536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f>3+2</f>
        <v>5</v>
      </c>
      <c r="D21" s="52">
        <f t="shared" si="1"/>
        <v>3250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>
        <v>1</v>
      </c>
      <c r="D23" s="52">
        <f t="shared" si="1"/>
        <v>1175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101</v>
      </c>
      <c r="C27" s="53">
        <v>1</v>
      </c>
      <c r="D27" s="48">
        <f t="shared" si="1"/>
        <v>1667</v>
      </c>
      <c r="E27" s="9"/>
      <c r="F27" s="67"/>
      <c r="G27" s="67"/>
      <c r="H27" s="293"/>
      <c r="I27" s="294"/>
      <c r="J27" s="295"/>
      <c r="L27" s="7">
        <f>1667</f>
        <v>1667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4</v>
      </c>
      <c r="D28" s="52">
        <f t="shared" si="1"/>
        <v>3140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905304</v>
      </c>
      <c r="E29" s="9"/>
      <c r="F29" s="226" t="s">
        <v>55</v>
      </c>
      <c r="G29" s="227"/>
      <c r="H29" s="230">
        <f>H15-H16-H17-H18-H19-H20-H22-H23-H24+H26+H27</f>
        <v>832221.75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33</v>
      </c>
      <c r="H34" s="254">
        <f>F34*G34</f>
        <v>33000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4</v>
      </c>
      <c r="H35" s="254">
        <f t="shared" ref="H35:H39" si="2">F35*G35</f>
        <v>2000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18</v>
      </c>
      <c r="D36" s="15">
        <f>C36*1.5</f>
        <v>27</v>
      </c>
      <c r="E36" s="9"/>
      <c r="F36" s="15">
        <v>200</v>
      </c>
      <c r="G36" s="41"/>
      <c r="H36" s="254">
        <f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335</v>
      </c>
      <c r="D37" s="15">
        <f>C37*111</f>
        <v>37185</v>
      </c>
      <c r="E37" s="9"/>
      <c r="F37" s="15">
        <v>100</v>
      </c>
      <c r="G37" s="43">
        <v>18</v>
      </c>
      <c r="H37" s="254">
        <f t="shared" si="2"/>
        <v>1800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18</v>
      </c>
      <c r="H38" s="254">
        <f t="shared" si="2"/>
        <v>900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>
        <v>4</v>
      </c>
      <c r="H39" s="254">
        <f t="shared" si="2"/>
        <v>80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4</v>
      </c>
      <c r="D40" s="15">
        <f>C40*111</f>
        <v>444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54">
        <v>56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4</v>
      </c>
      <c r="D44" s="15">
        <f>C44*120</f>
        <v>480</v>
      </c>
      <c r="E44" s="9"/>
      <c r="F44" s="41" t="s">
        <v>148</v>
      </c>
      <c r="G44" s="69" t="s">
        <v>262</v>
      </c>
      <c r="H44" s="245">
        <v>314361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 t="s">
        <v>148</v>
      </c>
      <c r="G45" s="69" t="s">
        <v>263</v>
      </c>
      <c r="H45" s="245">
        <v>474713</v>
      </c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20</v>
      </c>
      <c r="D46" s="15">
        <f>C46*1.5</f>
        <v>30</v>
      </c>
      <c r="E46" s="9"/>
      <c r="F46" s="41"/>
      <c r="G46" s="157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9</v>
      </c>
      <c r="D49" s="15">
        <f>C49*42</f>
        <v>378</v>
      </c>
      <c r="E49" s="9"/>
      <c r="F49" s="278" t="s">
        <v>86</v>
      </c>
      <c r="G49" s="230">
        <f>H34+H35+H36+H37+H38+H39+H40+H41+G42+H44+H45+H46</f>
        <v>826910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2</v>
      </c>
      <c r="D50" s="15">
        <f>C50*1.5</f>
        <v>3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142</v>
      </c>
      <c r="G51" s="310">
        <f>G49-H29</f>
        <v>-5311.75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39233.25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2D61-E01F-4706-ACBE-EB0A990A6760}">
  <dimension ref="A1:S59"/>
  <sheetViews>
    <sheetView topLeftCell="A37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45867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427</v>
      </c>
      <c r="D6" s="16">
        <f t="shared" ref="D6:D28" si="1">C6*L6</f>
        <v>314699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12</v>
      </c>
      <c r="D7" s="16">
        <f t="shared" si="1"/>
        <v>8700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61</v>
      </c>
      <c r="D9" s="16">
        <f t="shared" si="1"/>
        <v>43127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4</v>
      </c>
      <c r="D12" s="52">
        <f t="shared" si="1"/>
        <v>3808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20</v>
      </c>
      <c r="D13" s="52">
        <f t="shared" si="1"/>
        <v>6140</v>
      </c>
      <c r="E13" s="9"/>
      <c r="F13" s="203" t="s">
        <v>36</v>
      </c>
      <c r="G13" s="204"/>
      <c r="H13" s="205">
        <f>D29</f>
        <v>379906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10</v>
      </c>
      <c r="D14" s="34">
        <f t="shared" si="1"/>
        <v>110</v>
      </c>
      <c r="E14" s="9"/>
      <c r="F14" s="208" t="s">
        <v>39</v>
      </c>
      <c r="G14" s="209"/>
      <c r="H14" s="210">
        <f>D54</f>
        <v>82860.75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297045.25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2022+642</f>
        <v>2664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>
        <f>626*34+200</f>
        <v>21484</v>
      </c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153</v>
      </c>
      <c r="C23" s="53">
        <f>1+1</f>
        <v>2</v>
      </c>
      <c r="D23" s="52">
        <f t="shared" si="1"/>
        <v>2350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 t="s">
        <v>145</v>
      </c>
      <c r="G26" s="65">
        <v>4291</v>
      </c>
      <c r="H26" s="290">
        <v>104266</v>
      </c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379906</v>
      </c>
      <c r="E29" s="9"/>
      <c r="F29" s="226" t="s">
        <v>55</v>
      </c>
      <c r="G29" s="227"/>
      <c r="H29" s="230">
        <f>H15-H16-H17-H18-H19-H20-H22-H23-H24+H26+H27</f>
        <v>377163.25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f>354</f>
        <v>354</v>
      </c>
      <c r="H34" s="254">
        <f>F34*G34</f>
        <v>354000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21</v>
      </c>
      <c r="H35" s="254">
        <f>F35*G35</f>
        <v>10500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23</v>
      </c>
      <c r="D36" s="15">
        <f>C36*1.5</f>
        <v>34.5</v>
      </c>
      <c r="E36" s="9"/>
      <c r="F36" s="15">
        <v>200</v>
      </c>
      <c r="G36" s="41">
        <v>1</v>
      </c>
      <c r="H36" s="254">
        <f t="shared" ref="H36:H39" si="2"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706</v>
      </c>
      <c r="D37" s="15">
        <f>C37*111</f>
        <v>78366</v>
      </c>
      <c r="E37" s="9"/>
      <c r="F37" s="15">
        <v>100</v>
      </c>
      <c r="G37" s="43">
        <v>76</v>
      </c>
      <c r="H37" s="254">
        <f t="shared" si="2"/>
        <v>7600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17</v>
      </c>
      <c r="D38" s="15">
        <f>C38*84</f>
        <v>1428</v>
      </c>
      <c r="E38" s="9"/>
      <c r="F38" s="33">
        <v>50</v>
      </c>
      <c r="G38" s="43">
        <v>84</v>
      </c>
      <c r="H38" s="254">
        <f t="shared" si="2"/>
        <v>4200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12</v>
      </c>
      <c r="D40" s="15">
        <f>C40*111</f>
        <v>1332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11</v>
      </c>
      <c r="D42" s="15">
        <f>C42*2.25</f>
        <v>24.75</v>
      </c>
      <c r="E42" s="9"/>
      <c r="F42" s="43" t="s">
        <v>79</v>
      </c>
      <c r="G42" s="254">
        <v>67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2</v>
      </c>
      <c r="D44" s="15">
        <f>C44*120</f>
        <v>240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9</v>
      </c>
      <c r="D48" s="15">
        <f>C48*78</f>
        <v>702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6</v>
      </c>
      <c r="D49" s="15">
        <f>C49*42</f>
        <v>252</v>
      </c>
      <c r="E49" s="9"/>
      <c r="F49" s="278" t="s">
        <v>86</v>
      </c>
      <c r="G49" s="230">
        <f>H34+H35+H36+H37+H38+H39+H40+H41+G42+H44+H45+H46</f>
        <v>376587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14</v>
      </c>
      <c r="D50" s="15">
        <f>C50*1.5</f>
        <v>21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-576.25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82860.75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E6D-5738-4CAA-9436-EE5E98592C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8CEA-4CE1-426E-8106-E1A03B0A066A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45868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1626</v>
      </c>
      <c r="D6" s="16">
        <f t="shared" ref="D6:D28" si="1">C6*L6</f>
        <v>1198362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5</v>
      </c>
      <c r="D8" s="16">
        <f t="shared" si="1"/>
        <v>5165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216</v>
      </c>
      <c r="D9" s="16">
        <f t="shared" si="1"/>
        <v>152712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75</v>
      </c>
      <c r="D13" s="52">
        <f t="shared" si="1"/>
        <v>23025</v>
      </c>
      <c r="E13" s="9"/>
      <c r="F13" s="203" t="s">
        <v>36</v>
      </c>
      <c r="G13" s="204"/>
      <c r="H13" s="205">
        <f>D29</f>
        <v>1379319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5</v>
      </c>
      <c r="D14" s="34">
        <f t="shared" si="1"/>
        <v>55</v>
      </c>
      <c r="E14" s="9"/>
      <c r="F14" s="208" t="s">
        <v>39</v>
      </c>
      <c r="G14" s="209"/>
      <c r="H14" s="210">
        <f>D54</f>
        <v>24421.5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1354897.5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16875</f>
        <v>16875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>
        <f>52*626</f>
        <v>32552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/>
      <c r="G23" s="87"/>
      <c r="H23" s="240"/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56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1379319</v>
      </c>
      <c r="E29" s="9"/>
      <c r="F29" s="226" t="s">
        <v>55</v>
      </c>
      <c r="G29" s="227"/>
      <c r="H29" s="230">
        <f>H15-H16-H17-H18-H19-H20-H22-H23-H24+H26+H27+H28</f>
        <v>1305470.5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9</v>
      </c>
      <c r="D34" s="33">
        <f>C34*120</f>
        <v>1080</v>
      </c>
      <c r="E34" s="9"/>
      <c r="F34" s="15">
        <v>1000</v>
      </c>
      <c r="G34" s="44"/>
      <c r="H34" s="254">
        <f t="shared" ref="H34:H39" si="2">F34*G34</f>
        <v>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/>
      <c r="H35" s="254">
        <f t="shared" si="2"/>
        <v>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4</v>
      </c>
      <c r="D36" s="15">
        <f>C36*1.5</f>
        <v>6</v>
      </c>
      <c r="E36" s="9"/>
      <c r="F36" s="15">
        <v>200</v>
      </c>
      <c r="G36" s="41"/>
      <c r="H36" s="254">
        <f t="shared" si="2"/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179</v>
      </c>
      <c r="D37" s="15">
        <f>C37*111</f>
        <v>19869</v>
      </c>
      <c r="E37" s="9"/>
      <c r="F37" s="15">
        <v>100</v>
      </c>
      <c r="G37" s="43"/>
      <c r="H37" s="254">
        <f t="shared" si="2"/>
        <v>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7</v>
      </c>
      <c r="D38" s="15">
        <f>C38*84</f>
        <v>588</v>
      </c>
      <c r="E38" s="9"/>
      <c r="F38" s="33">
        <v>50</v>
      </c>
      <c r="G38" s="43"/>
      <c r="H38" s="254">
        <f t="shared" si="2"/>
        <v>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7</v>
      </c>
      <c r="D40" s="15">
        <f>C40*111</f>
        <v>777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11</v>
      </c>
      <c r="D44" s="15">
        <f>C44*120</f>
        <v>1320</v>
      </c>
      <c r="E44" s="9"/>
      <c r="F44" s="41" t="s">
        <v>148</v>
      </c>
      <c r="G44" s="69" t="s">
        <v>264</v>
      </c>
      <c r="H44" s="245">
        <v>1306002</v>
      </c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3</v>
      </c>
      <c r="D45" s="15">
        <f>C45*84</f>
        <v>252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18</v>
      </c>
      <c r="D46" s="15">
        <f>C46*1.5</f>
        <v>27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2</v>
      </c>
      <c r="D49" s="15">
        <f>C49*42</f>
        <v>84</v>
      </c>
      <c r="E49" s="9"/>
      <c r="F49" s="278" t="s">
        <v>86</v>
      </c>
      <c r="G49" s="230">
        <f>H34+H35+H36+H37+H38+H39+H40+H41+G42+H44+H45+H46</f>
        <v>1306002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6</v>
      </c>
      <c r="D50" s="15">
        <f>C50*1.5</f>
        <v>9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141</v>
      </c>
      <c r="G51" s="282">
        <f>G49-H29</f>
        <v>531.5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24421.5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F6BD-32C3-46EA-906F-C6586A9DCD1C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45868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643</v>
      </c>
      <c r="D6" s="16">
        <f t="shared" ref="D6:D28" si="1">C6*L6</f>
        <v>473891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6</v>
      </c>
      <c r="D7" s="16">
        <f t="shared" si="1"/>
        <v>4350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5</v>
      </c>
      <c r="D9" s="16">
        <f t="shared" si="1"/>
        <v>3535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27</v>
      </c>
      <c r="D13" s="52">
        <f t="shared" si="1"/>
        <v>8289</v>
      </c>
      <c r="E13" s="9"/>
      <c r="F13" s="203" t="s">
        <v>36</v>
      </c>
      <c r="G13" s="204"/>
      <c r="H13" s="205">
        <f>D29</f>
        <v>490197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12</v>
      </c>
      <c r="D14" s="34">
        <f t="shared" si="1"/>
        <v>132</v>
      </c>
      <c r="E14" s="9"/>
      <c r="F14" s="208" t="s">
        <v>39</v>
      </c>
      <c r="G14" s="209"/>
      <c r="H14" s="210">
        <f>D54</f>
        <v>21486.75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468710.25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5076</f>
        <v>5076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48*626</f>
        <v>30048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28"/>
      <c r="G23" s="41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490197</v>
      </c>
      <c r="E29" s="9"/>
      <c r="F29" s="226" t="s">
        <v>55</v>
      </c>
      <c r="G29" s="227"/>
      <c r="H29" s="230">
        <f>H15-H16-H17-H18-H19-H20-H22-H23-H24+H26+H27</f>
        <v>433586.25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381</v>
      </c>
      <c r="H34" s="254">
        <f>F34*G34</f>
        <v>381000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111</v>
      </c>
      <c r="H35" s="254">
        <f t="shared" ref="H35:H39" si="2">F35*G35</f>
        <v>55500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1</v>
      </c>
      <c r="D36" s="15">
        <f>C36*1.5</f>
        <v>1.5</v>
      </c>
      <c r="E36" s="9"/>
      <c r="F36" s="15">
        <v>200</v>
      </c>
      <c r="G36" s="41"/>
      <c r="H36" s="254">
        <f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150</v>
      </c>
      <c r="D37" s="15">
        <f>C37*111</f>
        <v>16650</v>
      </c>
      <c r="E37" s="9"/>
      <c r="F37" s="15">
        <v>100</v>
      </c>
      <c r="G37" s="43">
        <v>5</v>
      </c>
      <c r="H37" s="254">
        <f t="shared" si="2"/>
        <v>500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40</v>
      </c>
      <c r="D38" s="15">
        <f>C38*84</f>
        <v>3360</v>
      </c>
      <c r="E38" s="9"/>
      <c r="F38" s="33">
        <v>50</v>
      </c>
      <c r="G38" s="43">
        <v>3</v>
      </c>
      <c r="H38" s="254">
        <f t="shared" si="2"/>
        <v>150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254">
        <f t="shared" si="2"/>
        <v>20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254">
        <v>2123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2</v>
      </c>
      <c r="D44" s="15">
        <f>C44*120</f>
        <v>240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4</v>
      </c>
      <c r="D46" s="15">
        <f>C46*1.5</f>
        <v>6</v>
      </c>
      <c r="E46" s="9"/>
      <c r="F46" s="41"/>
      <c r="G46" s="157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8</v>
      </c>
      <c r="D48" s="15">
        <f>C48*78</f>
        <v>624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4</v>
      </c>
      <c r="D49" s="15">
        <f>C49*42</f>
        <v>168</v>
      </c>
      <c r="E49" s="9"/>
      <c r="F49" s="278" t="s">
        <v>86</v>
      </c>
      <c r="G49" s="230">
        <f>H34+H35+H36+H37+H38+H39+H40+H41+G42+H44+H45+H46</f>
        <v>439293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5706.75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21486.75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C06E-3857-43D2-8C5C-8D3357002C2E}">
  <dimension ref="A1:S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45868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767</v>
      </c>
      <c r="D6" s="16">
        <f t="shared" ref="D6:D28" si="1">C6*L6</f>
        <v>565279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20</v>
      </c>
      <c r="D7" s="16">
        <f t="shared" si="1"/>
        <v>14500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167</v>
      </c>
      <c r="D9" s="16">
        <f t="shared" si="1"/>
        <v>118069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34</v>
      </c>
      <c r="D13" s="52">
        <f t="shared" si="1"/>
        <v>10438</v>
      </c>
      <c r="E13" s="9"/>
      <c r="F13" s="203" t="s">
        <v>36</v>
      </c>
      <c r="G13" s="204"/>
      <c r="H13" s="205">
        <f>D29</f>
        <v>715725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17</v>
      </c>
      <c r="D14" s="34">
        <f t="shared" si="1"/>
        <v>187</v>
      </c>
      <c r="E14" s="9"/>
      <c r="F14" s="208" t="s">
        <v>39</v>
      </c>
      <c r="G14" s="209"/>
      <c r="H14" s="210">
        <f>D54</f>
        <v>56393.25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659331.75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936+2790+480</f>
        <v>4206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16">
        <v>50</v>
      </c>
      <c r="I19" s="316"/>
      <c r="J19" s="31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>
        <f>52*626</f>
        <v>32552</v>
      </c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 t="s">
        <v>145</v>
      </c>
      <c r="G22" s="81">
        <v>4539</v>
      </c>
      <c r="H22" s="239">
        <v>167314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8</v>
      </c>
      <c r="D28" s="52">
        <f t="shared" si="1"/>
        <v>6280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715725</v>
      </c>
      <c r="E29" s="9"/>
      <c r="F29" s="226" t="s">
        <v>55</v>
      </c>
      <c r="G29" s="227"/>
      <c r="H29" s="230">
        <f>H15-H16-H17-H18-H19-H20-H22-H23-H24+H26+H27</f>
        <v>455209.75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126</v>
      </c>
      <c r="H34" s="254">
        <f>F34*G34</f>
        <v>126000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27</v>
      </c>
      <c r="H35" s="254">
        <f>F35*G35</f>
        <v>13500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6</v>
      </c>
      <c r="H36" s="254">
        <f t="shared" ref="H36:H39" si="2">F36*G36</f>
        <v>1200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474</v>
      </c>
      <c r="D37" s="15">
        <f>C37*111</f>
        <v>52614</v>
      </c>
      <c r="E37" s="9"/>
      <c r="F37" s="15">
        <v>100</v>
      </c>
      <c r="G37" s="43">
        <v>74</v>
      </c>
      <c r="H37" s="254">
        <f t="shared" si="2"/>
        <v>7400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30</v>
      </c>
      <c r="H38" s="254">
        <f t="shared" si="2"/>
        <v>1500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19</v>
      </c>
      <c r="D40" s="15">
        <f>C40*111</f>
        <v>2109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11</v>
      </c>
      <c r="D42" s="15">
        <f>C42*2.25</f>
        <v>24.75</v>
      </c>
      <c r="E42" s="9"/>
      <c r="F42" s="43" t="s">
        <v>79</v>
      </c>
      <c r="G42" s="254">
        <v>72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1</v>
      </c>
      <c r="D44" s="15">
        <f>C44*120</f>
        <v>120</v>
      </c>
      <c r="E44" s="9"/>
      <c r="F44" s="41" t="s">
        <v>148</v>
      </c>
      <c r="G44" s="84" t="s">
        <v>265</v>
      </c>
      <c r="H44" s="245">
        <v>304188</v>
      </c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11</v>
      </c>
      <c r="D48" s="15">
        <f>C48*78</f>
        <v>858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5</v>
      </c>
      <c r="D49" s="15">
        <f>C49*42</f>
        <v>210</v>
      </c>
      <c r="E49" s="9"/>
      <c r="F49" s="278" t="s">
        <v>86</v>
      </c>
      <c r="G49" s="230">
        <f>H34+H35+H36+H37+H38+H39+H40+H41+G42+H44+H45+H46</f>
        <v>453860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10</v>
      </c>
      <c r="D50" s="15">
        <f>C50*1.5</f>
        <v>15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133</v>
      </c>
      <c r="G51" s="310">
        <f>G49-H29</f>
        <v>-1349.75</v>
      </c>
      <c r="H51" s="311"/>
      <c r="I51" s="311"/>
      <c r="J51" s="31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13"/>
      <c r="H52" s="314"/>
      <c r="I52" s="314"/>
      <c r="J52" s="31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56393.25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/>
      <c r="H4" s="172" t="s">
        <v>9</v>
      </c>
      <c r="I4" s="174"/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/>
      <c r="C6" s="53"/>
      <c r="D6" s="16">
        <f t="shared" ref="D6:D28" si="1">C6*L6</f>
        <v>0</v>
      </c>
      <c r="E6" s="9"/>
      <c r="F6" s="181" t="s">
        <v>16</v>
      </c>
      <c r="G6" s="183"/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/>
      <c r="C7" s="53"/>
      <c r="D7" s="16">
        <f t="shared" si="1"/>
        <v>0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/>
      <c r="C8" s="53"/>
      <c r="D8" s="16">
        <f t="shared" si="1"/>
        <v>0</v>
      </c>
      <c r="E8" s="9"/>
      <c r="F8" s="189" t="s">
        <v>21</v>
      </c>
      <c r="G8" s="191"/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/>
      <c r="C9" s="53"/>
      <c r="D9" s="16">
        <f t="shared" si="1"/>
        <v>0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/>
      <c r="C10" s="53"/>
      <c r="D10" s="16">
        <f t="shared" si="1"/>
        <v>0</v>
      </c>
      <c r="E10" s="9"/>
      <c r="F10" s="181" t="s">
        <v>26</v>
      </c>
      <c r="G10" s="197"/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/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/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/>
      <c r="C13" s="53"/>
      <c r="D13" s="52">
        <f t="shared" si="1"/>
        <v>0</v>
      </c>
      <c r="E13" s="9"/>
      <c r="F13" s="203" t="s">
        <v>36</v>
      </c>
      <c r="G13" s="204"/>
      <c r="H13" s="205">
        <f>D29</f>
        <v>0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/>
      <c r="C14" s="53"/>
      <c r="D14" s="34">
        <f t="shared" si="1"/>
        <v>0</v>
      </c>
      <c r="E14" s="9"/>
      <c r="F14" s="208" t="s">
        <v>39</v>
      </c>
      <c r="G14" s="209"/>
      <c r="H14" s="210">
        <f>D54</f>
        <v>0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/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0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/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/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/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/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/>
      <c r="C20" s="53"/>
      <c r="D20" s="16">
        <f t="shared" si="1"/>
        <v>0</v>
      </c>
      <c r="E20" s="9"/>
      <c r="F20" s="63"/>
      <c r="G20" s="78" t="s">
        <v>122</v>
      </c>
      <c r="H20" s="217"/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/>
      <c r="C22" s="53"/>
      <c r="D22" s="52">
        <f t="shared" si="1"/>
        <v>0</v>
      </c>
      <c r="E22" s="9"/>
      <c r="F22" s="85"/>
      <c r="G22" s="81"/>
      <c r="H22" s="239"/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/>
      <c r="C23" s="53"/>
      <c r="D23" s="52">
        <f t="shared" si="1"/>
        <v>0</v>
      </c>
      <c r="E23" s="9"/>
      <c r="F23" s="86"/>
      <c r="G23" s="87"/>
      <c r="H23" s="289"/>
      <c r="I23" s="245"/>
      <c r="J23" s="245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/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/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/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/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0</v>
      </c>
      <c r="E29" s="9"/>
      <c r="F29" s="226" t="s">
        <v>55</v>
      </c>
      <c r="G29" s="227"/>
      <c r="H29" s="230">
        <f>H15-H16-H17-H18-H19-H20-H22-H23-H24+H26+H27</f>
        <v>0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254"/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254"/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/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254"/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254"/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254"/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/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/>
      <c r="D46" s="15">
        <f>C46*1.5</f>
        <v>0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/>
      <c r="D49" s="15">
        <f>C49*42</f>
        <v>0</v>
      </c>
      <c r="E49" s="9"/>
      <c r="F49" s="278" t="s">
        <v>86</v>
      </c>
      <c r="G49" s="230">
        <f>H34+H35+H36+H37+H38+H39+H40+H41+G42+H44+H45+H46</f>
        <v>0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/>
      <c r="D50" s="15">
        <f>C50*1.5</f>
        <v>0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184</v>
      </c>
      <c r="G51" s="297">
        <f>G49-H29</f>
        <v>0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FD2-0E9F-4F25-A9B2-FCC5DED32475}">
  <dimension ref="A1:R59"/>
  <sheetViews>
    <sheetView topLeftCell="A28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1</v>
      </c>
      <c r="H4" s="172" t="s">
        <v>9</v>
      </c>
      <c r="I4" s="174">
        <v>45869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922</v>
      </c>
      <c r="D6" s="16">
        <f t="shared" ref="D6:D28" si="1">C6*L6</f>
        <v>679514</v>
      </c>
      <c r="E6" s="9"/>
      <c r="F6" s="181" t="s">
        <v>16</v>
      </c>
      <c r="G6" s="183" t="s">
        <v>126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17</v>
      </c>
      <c r="D7" s="16">
        <f t="shared" si="1"/>
        <v>12325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>
        <v>1</v>
      </c>
      <c r="D8" s="16">
        <f t="shared" si="1"/>
        <v>1033</v>
      </c>
      <c r="E8" s="9"/>
      <c r="F8" s="189" t="s">
        <v>21</v>
      </c>
      <c r="G8" s="191" t="s">
        <v>112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12</v>
      </c>
      <c r="D9" s="16">
        <f t="shared" si="1"/>
        <v>8484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>
        <v>1</v>
      </c>
      <c r="D10" s="16">
        <f t="shared" si="1"/>
        <v>972</v>
      </c>
      <c r="E10" s="9"/>
      <c r="F10" s="181" t="s">
        <v>26</v>
      </c>
      <c r="G10" s="197" t="s">
        <v>130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>
        <v>1</v>
      </c>
      <c r="D11" s="16">
        <f t="shared" si="1"/>
        <v>1125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49</v>
      </c>
      <c r="D13" s="52">
        <f t="shared" si="1"/>
        <v>15043</v>
      </c>
      <c r="E13" s="9"/>
      <c r="F13" s="203" t="s">
        <v>36</v>
      </c>
      <c r="G13" s="204"/>
      <c r="H13" s="205">
        <f>D29</f>
        <v>722577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14</v>
      </c>
      <c r="D14" s="34">
        <f t="shared" si="1"/>
        <v>154</v>
      </c>
      <c r="E14" s="9"/>
      <c r="F14" s="208" t="s">
        <v>39</v>
      </c>
      <c r="G14" s="209"/>
      <c r="H14" s="210">
        <f>D54</f>
        <v>79792.5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>
        <v>1</v>
      </c>
      <c r="D15" s="34">
        <f t="shared" si="1"/>
        <v>620</v>
      </c>
      <c r="E15" s="9"/>
      <c r="F15" s="213" t="s">
        <v>40</v>
      </c>
      <c r="G15" s="204"/>
      <c r="H15" s="214">
        <f>H13-H14</f>
        <v>642784.5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1232+4779</f>
        <v>6011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190"/>
      <c r="I19" s="190"/>
      <c r="J19" s="190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217">
        <f>48*626</f>
        <v>30048</v>
      </c>
      <c r="I20" s="217"/>
      <c r="J20" s="21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139</v>
      </c>
      <c r="C22" s="53"/>
      <c r="D22" s="52">
        <f t="shared" si="1"/>
        <v>0</v>
      </c>
      <c r="E22" s="9"/>
      <c r="F22" s="85" t="s">
        <v>177</v>
      </c>
      <c r="G22" s="81">
        <v>4721</v>
      </c>
      <c r="H22" s="239">
        <v>374947</v>
      </c>
      <c r="I22" s="239"/>
      <c r="J22" s="23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123</v>
      </c>
      <c r="C23" s="53"/>
      <c r="D23" s="52">
        <f t="shared" si="1"/>
        <v>0</v>
      </c>
      <c r="E23" s="9"/>
      <c r="F23" s="85" t="s">
        <v>156</v>
      </c>
      <c r="G23" s="87">
        <v>4720</v>
      </c>
      <c r="H23" s="240">
        <v>85377</v>
      </c>
      <c r="I23" s="241"/>
      <c r="J23" s="241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124</v>
      </c>
      <c r="C24" s="53"/>
      <c r="D24" s="52">
        <f t="shared" si="1"/>
        <v>0</v>
      </c>
      <c r="E24" s="9"/>
      <c r="F24" s="85"/>
      <c r="G24" s="87"/>
      <c r="H24" s="240"/>
      <c r="I24" s="241"/>
      <c r="J24" s="241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110</v>
      </c>
      <c r="C26" s="53"/>
      <c r="D26" s="52">
        <f t="shared" si="1"/>
        <v>0</v>
      </c>
      <c r="E26" s="9"/>
      <c r="F26" s="83"/>
      <c r="G26" s="73"/>
      <c r="H26" s="245"/>
      <c r="I26" s="245"/>
      <c r="J26" s="24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119</v>
      </c>
      <c r="C27" s="53"/>
      <c r="D27" s="48">
        <f t="shared" si="1"/>
        <v>0</v>
      </c>
      <c r="E27" s="9"/>
      <c r="F27" s="79"/>
      <c r="G27" s="156"/>
      <c r="H27" s="246"/>
      <c r="I27" s="247"/>
      <c r="J27" s="247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722577</v>
      </c>
      <c r="E29" s="9"/>
      <c r="F29" s="226" t="s">
        <v>55</v>
      </c>
      <c r="G29" s="227"/>
      <c r="H29" s="230">
        <f>H15-H16-H17-H18-H19-H20-H22-H23-H24+H26+H27+H28</f>
        <v>146401.5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>
        <v>3</v>
      </c>
      <c r="D34" s="33">
        <f>C34*120</f>
        <v>360</v>
      </c>
      <c r="E34" s="9"/>
      <c r="F34" s="15">
        <v>1000</v>
      </c>
      <c r="G34" s="44">
        <v>94</v>
      </c>
      <c r="H34" s="254">
        <f t="shared" ref="H34:H39" si="2">F34*G34</f>
        <v>94000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100</v>
      </c>
      <c r="H35" s="254">
        <f t="shared" si="2"/>
        <v>50000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>
        <v>17</v>
      </c>
      <c r="D36" s="15">
        <f>C36*1.5</f>
        <v>25.5</v>
      </c>
      <c r="E36" s="9"/>
      <c r="F36" s="15">
        <v>200</v>
      </c>
      <c r="G36" s="41"/>
      <c r="H36" s="254">
        <f t="shared" si="2"/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624</v>
      </c>
      <c r="D37" s="15">
        <f>C37*111</f>
        <v>69264</v>
      </c>
      <c r="E37" s="9"/>
      <c r="F37" s="15">
        <v>100</v>
      </c>
      <c r="G37" s="43">
        <v>19</v>
      </c>
      <c r="H37" s="254">
        <f t="shared" si="2"/>
        <v>1900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39</v>
      </c>
      <c r="D38" s="15">
        <f>C38*84</f>
        <v>3276</v>
      </c>
      <c r="E38" s="9"/>
      <c r="F38" s="33">
        <v>50</v>
      </c>
      <c r="G38" s="43">
        <v>10</v>
      </c>
      <c r="H38" s="254">
        <f t="shared" si="2"/>
        <v>500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7</v>
      </c>
      <c r="D40" s="15">
        <f>C40*111</f>
        <v>777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16</v>
      </c>
      <c r="D42" s="15">
        <f>C42*2.25</f>
        <v>36</v>
      </c>
      <c r="E42" s="9"/>
      <c r="F42" s="43" t="s">
        <v>79</v>
      </c>
      <c r="G42" s="254">
        <v>67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258"/>
      <c r="B44" s="30" t="s">
        <v>66</v>
      </c>
      <c r="C44" s="53">
        <v>23</v>
      </c>
      <c r="D44" s="15">
        <f>C44*120</f>
        <v>2760</v>
      </c>
      <c r="E44" s="9"/>
      <c r="F44" s="41"/>
      <c r="G44" s="69"/>
      <c r="H44" s="245"/>
      <c r="I44" s="245"/>
      <c r="J44" s="245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58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8</v>
      </c>
      <c r="D46" s="15">
        <f>C46*1.5</f>
        <v>12</v>
      </c>
      <c r="E46" s="9"/>
      <c r="F46" s="41"/>
      <c r="G46" s="69"/>
      <c r="H46" s="245"/>
      <c r="I46" s="245"/>
      <c r="J46" s="245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24</v>
      </c>
      <c r="D48" s="15">
        <f>C48*78</f>
        <v>1872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26</v>
      </c>
      <c r="D49" s="15">
        <f>C49*42</f>
        <v>1092</v>
      </c>
      <c r="E49" s="9"/>
      <c r="F49" s="278" t="s">
        <v>86</v>
      </c>
      <c r="G49" s="230">
        <f>H34+H35+H36+H37+H38+H39+H40+H41+G42+H44+H45+H46</f>
        <v>146467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35</v>
      </c>
      <c r="D50" s="15">
        <f>C50*1.5</f>
        <v>52.5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146</v>
      </c>
      <c r="G51" s="282">
        <f>G49-H29</f>
        <v>65.5</v>
      </c>
      <c r="H51" s="283"/>
      <c r="I51" s="283"/>
      <c r="J51" s="284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285"/>
      <c r="H52" s="286"/>
      <c r="I52" s="286"/>
      <c r="J52" s="287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79792.5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596A-044B-4D75-8BC1-51D1F266C2E3}">
  <dimension ref="A1:R59"/>
  <sheetViews>
    <sheetView topLeftCell="A25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2</v>
      </c>
      <c r="H4" s="172" t="s">
        <v>9</v>
      </c>
      <c r="I4" s="174">
        <v>45869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9" t="s">
        <v>15</v>
      </c>
      <c r="C6" s="53">
        <v>1130</v>
      </c>
      <c r="D6" s="16">
        <f t="shared" ref="D6:D28" si="1">C6*L6</f>
        <v>832810</v>
      </c>
      <c r="E6" s="9"/>
      <c r="F6" s="181" t="s">
        <v>16</v>
      </c>
      <c r="G6" s="183" t="s">
        <v>125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9" t="s">
        <v>18</v>
      </c>
      <c r="C7" s="53">
        <v>5</v>
      </c>
      <c r="D7" s="16">
        <f t="shared" si="1"/>
        <v>3625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114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9" t="s">
        <v>23</v>
      </c>
      <c r="C9" s="53">
        <v>4</v>
      </c>
      <c r="D9" s="16">
        <f t="shared" si="1"/>
        <v>2828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115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8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20" t="s">
        <v>30</v>
      </c>
      <c r="C12" s="53"/>
      <c r="D12" s="52">
        <f t="shared" si="1"/>
        <v>0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20" t="s">
        <v>32</v>
      </c>
      <c r="C13" s="53">
        <v>46</v>
      </c>
      <c r="D13" s="52">
        <f t="shared" si="1"/>
        <v>14122</v>
      </c>
      <c r="E13" s="9"/>
      <c r="F13" s="203" t="s">
        <v>36</v>
      </c>
      <c r="G13" s="204"/>
      <c r="H13" s="205">
        <f>D29</f>
        <v>853407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7" t="s">
        <v>35</v>
      </c>
      <c r="C14" s="53">
        <v>2</v>
      </c>
      <c r="D14" s="34">
        <f t="shared" si="1"/>
        <v>22</v>
      </c>
      <c r="E14" s="9"/>
      <c r="F14" s="208" t="s">
        <v>39</v>
      </c>
      <c r="G14" s="209"/>
      <c r="H14" s="210">
        <f>D54</f>
        <v>4486.5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7" t="s">
        <v>38</v>
      </c>
      <c r="C15" s="53"/>
      <c r="D15" s="34">
        <f t="shared" si="1"/>
        <v>0</v>
      </c>
      <c r="E15" s="9"/>
      <c r="F15" s="213" t="s">
        <v>40</v>
      </c>
      <c r="G15" s="204"/>
      <c r="H15" s="214">
        <f>H13-H14</f>
        <v>848920.5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4689</f>
        <v>4689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8"/>
      <c r="I19" s="288"/>
      <c r="J19" s="2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17">
        <f>63*626</f>
        <v>39438</v>
      </c>
      <c r="I20" s="217"/>
      <c r="J20" s="217"/>
      <c r="K20">
        <f>63*626</f>
        <v>39438</v>
      </c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0" t="s">
        <v>268</v>
      </c>
      <c r="G22" s="81">
        <v>4640</v>
      </c>
      <c r="H22" s="239">
        <v>224784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5" t="s">
        <v>269</v>
      </c>
      <c r="G23" s="81">
        <v>4643</v>
      </c>
      <c r="H23" s="239">
        <v>224784</v>
      </c>
      <c r="I23" s="239"/>
      <c r="J23" s="23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131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13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67"/>
      <c r="G27" s="67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/>
      <c r="D28" s="52">
        <f t="shared" si="1"/>
        <v>0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853407</v>
      </c>
      <c r="E29" s="9"/>
      <c r="F29" s="226" t="s">
        <v>55</v>
      </c>
      <c r="G29" s="227"/>
      <c r="H29" s="230">
        <f>H15-H16-H17-H18-H19-H20-H22-H23-H24+H26+H27</f>
        <v>355225.5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L30">
        <f>39438/626</f>
        <v>63</v>
      </c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343</v>
      </c>
      <c r="H34" s="254">
        <f>F34*G34</f>
        <v>343000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64</v>
      </c>
      <c r="H35" s="254">
        <f t="shared" ref="H35:H39" si="2">F35*G35</f>
        <v>32000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254">
        <f>F36*G36</f>
        <v>200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34</v>
      </c>
      <c r="D37" s="15">
        <f>C37*111</f>
        <v>3774</v>
      </c>
      <c r="E37" s="9"/>
      <c r="F37" s="15">
        <v>100</v>
      </c>
      <c r="G37" s="43">
        <v>3</v>
      </c>
      <c r="H37" s="254">
        <f t="shared" si="2"/>
        <v>300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7</v>
      </c>
      <c r="H38" s="254">
        <f t="shared" si="2"/>
        <v>350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2</v>
      </c>
      <c r="H39" s="254">
        <f t="shared" si="2"/>
        <v>40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/>
      <c r="D42" s="15">
        <f>C42*2.25</f>
        <v>0</v>
      </c>
      <c r="E42" s="9"/>
      <c r="F42" s="43" t="s">
        <v>79</v>
      </c>
      <c r="G42" s="254">
        <v>31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/>
      <c r="D44" s="15">
        <f>C44*120</f>
        <v>0</v>
      </c>
      <c r="E44" s="9"/>
      <c r="F44" s="41"/>
      <c r="G44" s="69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69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4</v>
      </c>
      <c r="D46" s="15">
        <f>C46*1.5</f>
        <v>6</v>
      </c>
      <c r="E46" s="9"/>
      <c r="F46" s="41"/>
      <c r="G46" s="157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</v>
      </c>
      <c r="D49" s="15">
        <f>C49*42</f>
        <v>42</v>
      </c>
      <c r="E49" s="9"/>
      <c r="F49" s="278" t="s">
        <v>86</v>
      </c>
      <c r="G49" s="230">
        <f>H34+H35+H36+H37+H38+H39+H40+H41+G42+H44+H45+H46</f>
        <v>375921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14</v>
      </c>
      <c r="D50" s="15">
        <f>C50*1.5</f>
        <v>21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13"/>
      <c r="D51" s="34"/>
      <c r="E51" s="9"/>
      <c r="F51" s="280" t="s">
        <v>147</v>
      </c>
      <c r="G51" s="297">
        <f>G49-H29</f>
        <v>20695.5</v>
      </c>
      <c r="H51" s="298"/>
      <c r="I51" s="298"/>
      <c r="J51" s="299"/>
      <c r="K51" s="24"/>
      <c r="L51">
        <f>18742.5/626</f>
        <v>29.940095846645367</v>
      </c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4486.5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970-A63D-4E7D-8C02-EE9F26E481AC}">
  <dimension ref="A1:S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164" t="s">
        <v>1</v>
      </c>
      <c r="O1" s="164"/>
      <c r="P1" s="158" t="s">
        <v>2</v>
      </c>
      <c r="Q1" s="15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65" t="s">
        <v>7</v>
      </c>
      <c r="B4" s="166"/>
      <c r="C4" s="166"/>
      <c r="D4" s="167"/>
      <c r="E4" s="9"/>
      <c r="F4" s="168" t="s">
        <v>8</v>
      </c>
      <c r="G4" s="170">
        <v>3</v>
      </c>
      <c r="H4" s="172" t="s">
        <v>9</v>
      </c>
      <c r="I4" s="174">
        <v>45869</v>
      </c>
      <c r="J4" s="175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8" t="s">
        <v>11</v>
      </c>
      <c r="C5" s="12" t="s">
        <v>12</v>
      </c>
      <c r="D5" s="28" t="s">
        <v>13</v>
      </c>
      <c r="E5" s="9"/>
      <c r="F5" s="169"/>
      <c r="G5" s="171"/>
      <c r="H5" s="173"/>
      <c r="I5" s="176"/>
      <c r="J5" s="177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9" t="s">
        <v>15</v>
      </c>
      <c r="C6" s="53">
        <v>744</v>
      </c>
      <c r="D6" s="16">
        <f t="shared" ref="D6:D28" si="1">C6*L6</f>
        <v>548328</v>
      </c>
      <c r="E6" s="9"/>
      <c r="F6" s="181" t="s">
        <v>16</v>
      </c>
      <c r="G6" s="183" t="s">
        <v>166</v>
      </c>
      <c r="H6" s="184"/>
      <c r="I6" s="184"/>
      <c r="J6" s="185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9" t="s">
        <v>18</v>
      </c>
      <c r="C7" s="53">
        <v>3</v>
      </c>
      <c r="D7" s="16">
        <f t="shared" si="1"/>
        <v>2175</v>
      </c>
      <c r="E7" s="9"/>
      <c r="F7" s="182"/>
      <c r="G7" s="186"/>
      <c r="H7" s="187"/>
      <c r="I7" s="187"/>
      <c r="J7" s="188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9" t="s">
        <v>20</v>
      </c>
      <c r="C8" s="53"/>
      <c r="D8" s="16">
        <f t="shared" si="1"/>
        <v>0</v>
      </c>
      <c r="E8" s="9"/>
      <c r="F8" s="189" t="s">
        <v>21</v>
      </c>
      <c r="G8" s="191" t="s">
        <v>120</v>
      </c>
      <c r="H8" s="192"/>
      <c r="I8" s="192"/>
      <c r="J8" s="193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9" t="s">
        <v>23</v>
      </c>
      <c r="C9" s="53">
        <v>159</v>
      </c>
      <c r="D9" s="16">
        <f t="shared" si="1"/>
        <v>112413</v>
      </c>
      <c r="E9" s="9"/>
      <c r="F9" s="182"/>
      <c r="G9" s="194"/>
      <c r="H9" s="195"/>
      <c r="I9" s="195"/>
      <c r="J9" s="196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s="11" t="s">
        <v>25</v>
      </c>
      <c r="C10" s="53"/>
      <c r="D10" s="16">
        <f t="shared" si="1"/>
        <v>0</v>
      </c>
      <c r="E10" s="9"/>
      <c r="F10" s="181" t="s">
        <v>26</v>
      </c>
      <c r="G10" s="197" t="s">
        <v>121</v>
      </c>
      <c r="H10" s="198"/>
      <c r="I10" s="198"/>
      <c r="J10" s="199"/>
      <c r="K10" s="10"/>
      <c r="L10" s="6">
        <f>R36</f>
        <v>972</v>
      </c>
      <c r="P10" s="4"/>
      <c r="Q10" s="4"/>
      <c r="R10" s="5"/>
    </row>
    <row r="11" spans="1:19" ht="15.75" x14ac:dyDescent="0.25">
      <c r="A11" s="179"/>
      <c r="B11" s="20" t="s">
        <v>28</v>
      </c>
      <c r="C11" s="53"/>
      <c r="D11" s="16">
        <f t="shared" si="1"/>
        <v>0</v>
      </c>
      <c r="E11" s="9"/>
      <c r="F11" s="182"/>
      <c r="G11" s="194"/>
      <c r="H11" s="195"/>
      <c r="I11" s="195"/>
      <c r="J11" s="196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20" t="s">
        <v>30</v>
      </c>
      <c r="C12" s="53">
        <v>1</v>
      </c>
      <c r="D12" s="52">
        <f t="shared" si="1"/>
        <v>952</v>
      </c>
      <c r="E12" s="9"/>
      <c r="F12" s="200" t="s">
        <v>33</v>
      </c>
      <c r="G12" s="201"/>
      <c r="H12" s="201"/>
      <c r="I12" s="201"/>
      <c r="J12" s="202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20" t="s">
        <v>32</v>
      </c>
      <c r="C13" s="53">
        <v>35</v>
      </c>
      <c r="D13" s="52">
        <f t="shared" si="1"/>
        <v>10745</v>
      </c>
      <c r="E13" s="9"/>
      <c r="F13" s="203" t="s">
        <v>36</v>
      </c>
      <c r="G13" s="204"/>
      <c r="H13" s="205">
        <f>D29</f>
        <v>682799</v>
      </c>
      <c r="I13" s="206"/>
      <c r="J13" s="207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7" t="s">
        <v>35</v>
      </c>
      <c r="C14" s="53">
        <v>11</v>
      </c>
      <c r="D14" s="34">
        <f t="shared" si="1"/>
        <v>121</v>
      </c>
      <c r="E14" s="9"/>
      <c r="F14" s="208" t="s">
        <v>39</v>
      </c>
      <c r="G14" s="209"/>
      <c r="H14" s="210">
        <f>D54</f>
        <v>81238.5</v>
      </c>
      <c r="I14" s="211"/>
      <c r="J14" s="212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7" t="s">
        <v>38</v>
      </c>
      <c r="C15" s="53">
        <v>1</v>
      </c>
      <c r="D15" s="34">
        <f t="shared" si="1"/>
        <v>620</v>
      </c>
      <c r="E15" s="9"/>
      <c r="F15" s="213" t="s">
        <v>40</v>
      </c>
      <c r="G15" s="204"/>
      <c r="H15" s="214">
        <f>H13-H14</f>
        <v>601560.5</v>
      </c>
      <c r="I15" s="215"/>
      <c r="J15" s="216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217">
        <f>342+756</f>
        <v>1098</v>
      </c>
      <c r="I16" s="217"/>
      <c r="J16" s="21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190"/>
      <c r="I17" s="190"/>
      <c r="J17" s="19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190"/>
      <c r="I18" s="190"/>
      <c r="J18" s="19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303"/>
      <c r="I19" s="303"/>
      <c r="J19" s="30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217">
        <f>106*626</f>
        <v>66356</v>
      </c>
      <c r="I20" s="217"/>
      <c r="J20" s="21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7" t="s">
        <v>138</v>
      </c>
      <c r="C21" s="53">
        <f>2+1</f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36" t="s">
        <v>13</v>
      </c>
      <c r="I21" s="237"/>
      <c r="J21" s="23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50" t="s">
        <v>104</v>
      </c>
      <c r="C22" s="53"/>
      <c r="D22" s="52">
        <f t="shared" si="1"/>
        <v>0</v>
      </c>
      <c r="E22" s="9"/>
      <c r="F22" s="85" t="s">
        <v>266</v>
      </c>
      <c r="G22" s="81">
        <v>4545</v>
      </c>
      <c r="H22" s="239">
        <v>293342</v>
      </c>
      <c r="I22" s="239"/>
      <c r="J22" s="23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7" t="s">
        <v>107</v>
      </c>
      <c r="C23" s="53"/>
      <c r="D23" s="52">
        <f t="shared" si="1"/>
        <v>0</v>
      </c>
      <c r="E23" s="9"/>
      <c r="F23" s="86" t="s">
        <v>267</v>
      </c>
      <c r="G23" s="87">
        <v>4544</v>
      </c>
      <c r="H23" s="239">
        <v>167602</v>
      </c>
      <c r="I23" s="239"/>
      <c r="J23" s="23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7" t="s">
        <v>101</v>
      </c>
      <c r="C24" s="53"/>
      <c r="D24" s="52">
        <f t="shared" si="1"/>
        <v>0</v>
      </c>
      <c r="E24" s="9"/>
      <c r="F24" s="42"/>
      <c r="G24" s="41"/>
      <c r="H24" s="289"/>
      <c r="I24" s="245"/>
      <c r="J24" s="245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42" t="s">
        <v>13</v>
      </c>
      <c r="I25" s="243"/>
      <c r="J25" s="244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7" t="s">
        <v>105</v>
      </c>
      <c r="C26" s="53"/>
      <c r="D26" s="52">
        <f t="shared" si="1"/>
        <v>0</v>
      </c>
      <c r="E26" s="9"/>
      <c r="F26" s="72"/>
      <c r="G26" s="65"/>
      <c r="H26" s="290"/>
      <c r="I26" s="291"/>
      <c r="J26" s="29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7" t="s">
        <v>109</v>
      </c>
      <c r="C27" s="53"/>
      <c r="D27" s="48">
        <f t="shared" si="1"/>
        <v>0</v>
      </c>
      <c r="E27" s="9"/>
      <c r="F27" s="88"/>
      <c r="G27" s="89"/>
      <c r="H27" s="293"/>
      <c r="I27" s="294"/>
      <c r="J27" s="29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50" t="s">
        <v>97</v>
      </c>
      <c r="C28" s="53">
        <v>7</v>
      </c>
      <c r="D28" s="52">
        <f t="shared" si="1"/>
        <v>5495</v>
      </c>
      <c r="E28" s="9"/>
      <c r="F28" s="60"/>
      <c r="G28" s="68"/>
      <c r="H28" s="248"/>
      <c r="I28" s="249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218" t="s">
        <v>36</v>
      </c>
      <c r="B29" s="219"/>
      <c r="C29" s="220"/>
      <c r="D29" s="224">
        <f>SUM(D6:D28)</f>
        <v>682799</v>
      </c>
      <c r="E29" s="9"/>
      <c r="F29" s="226" t="s">
        <v>55</v>
      </c>
      <c r="G29" s="227"/>
      <c r="H29" s="230">
        <f>H15-H16-H17-H18-H19-H20-H22-H23-H24+H26+H27</f>
        <v>73162.5</v>
      </c>
      <c r="I29" s="231"/>
      <c r="J29" s="23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221"/>
      <c r="B30" s="222"/>
      <c r="C30" s="223"/>
      <c r="D30" s="225"/>
      <c r="E30" s="9"/>
      <c r="F30" s="228"/>
      <c r="G30" s="229"/>
      <c r="H30" s="233"/>
      <c r="I30" s="234"/>
      <c r="J30" s="235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65" t="s">
        <v>58</v>
      </c>
      <c r="B32" s="166"/>
      <c r="C32" s="166"/>
      <c r="D32" s="167"/>
      <c r="E32" s="11"/>
      <c r="F32" s="251" t="s">
        <v>59</v>
      </c>
      <c r="G32" s="252"/>
      <c r="H32" s="252"/>
      <c r="I32" s="252"/>
      <c r="J32" s="253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59" t="s">
        <v>63</v>
      </c>
      <c r="H33" s="251" t="s">
        <v>13</v>
      </c>
      <c r="I33" s="252"/>
      <c r="J33" s="253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53</v>
      </c>
      <c r="H34" s="254">
        <f>F34*G34</f>
        <v>53000</v>
      </c>
      <c r="I34" s="255"/>
      <c r="J34" s="25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32</v>
      </c>
      <c r="H35" s="254">
        <f>F35*G35</f>
        <v>16000</v>
      </c>
      <c r="I35" s="255"/>
      <c r="J35" s="25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254">
        <f t="shared" ref="H36:H39" si="2">F36*G36</f>
        <v>0</v>
      </c>
      <c r="I36" s="255"/>
      <c r="J36" s="25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31" t="s">
        <v>66</v>
      </c>
      <c r="C37" s="58">
        <v>708</v>
      </c>
      <c r="D37" s="15">
        <f>C37*111</f>
        <v>78588</v>
      </c>
      <c r="E37" s="9"/>
      <c r="F37" s="15">
        <v>100</v>
      </c>
      <c r="G37" s="43">
        <v>38</v>
      </c>
      <c r="H37" s="254">
        <f t="shared" si="2"/>
        <v>3800</v>
      </c>
      <c r="I37" s="255"/>
      <c r="J37" s="25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8</v>
      </c>
      <c r="H38" s="254">
        <f t="shared" si="2"/>
        <v>400</v>
      </c>
      <c r="I38" s="255"/>
      <c r="J38" s="25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254">
        <f t="shared" si="2"/>
        <v>0</v>
      </c>
      <c r="I39" s="255"/>
      <c r="J39" s="25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254"/>
      <c r="I40" s="255"/>
      <c r="J40" s="25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254"/>
      <c r="I41" s="255"/>
      <c r="J41" s="25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30" t="s">
        <v>70</v>
      </c>
      <c r="C42" s="71">
        <v>16</v>
      </c>
      <c r="D42" s="15">
        <f>C42*2.25</f>
        <v>36</v>
      </c>
      <c r="E42" s="9"/>
      <c r="F42" s="43" t="s">
        <v>79</v>
      </c>
      <c r="G42" s="254">
        <v>2348</v>
      </c>
      <c r="H42" s="255"/>
      <c r="I42" s="255"/>
      <c r="J42" s="25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57" t="s">
        <v>81</v>
      </c>
      <c r="C43" s="71"/>
      <c r="D43" s="15"/>
      <c r="E43" s="9"/>
      <c r="F43" s="65" t="s">
        <v>82</v>
      </c>
      <c r="G43" s="156" t="s">
        <v>83</v>
      </c>
      <c r="H43" s="260" t="s">
        <v>13</v>
      </c>
      <c r="I43" s="261"/>
      <c r="J43" s="262"/>
      <c r="K43" s="24"/>
      <c r="P43" s="4"/>
      <c r="Q43" s="4"/>
      <c r="R43" s="5"/>
    </row>
    <row r="44" spans="1:18" ht="15.75" x14ac:dyDescent="0.25">
      <c r="A44" s="258"/>
      <c r="B44" s="30" t="s">
        <v>66</v>
      </c>
      <c r="C44" s="53">
        <v>2</v>
      </c>
      <c r="D44" s="15">
        <f>C44*120</f>
        <v>240</v>
      </c>
      <c r="E44" s="9"/>
      <c r="F44" s="41"/>
      <c r="G44" s="84"/>
      <c r="H44" s="245"/>
      <c r="I44" s="245"/>
      <c r="J44" s="245"/>
      <c r="K44" s="24"/>
      <c r="P44" s="4"/>
      <c r="Q44" s="4"/>
      <c r="R44" s="5"/>
    </row>
    <row r="45" spans="1:18" ht="15.75" x14ac:dyDescent="0.25">
      <c r="A45" s="258"/>
      <c r="B45" s="30" t="s">
        <v>68</v>
      </c>
      <c r="C45" s="90"/>
      <c r="D45" s="15">
        <f>C45*84</f>
        <v>0</v>
      </c>
      <c r="E45" s="9"/>
      <c r="F45" s="41"/>
      <c r="G45" s="84"/>
      <c r="H45" s="245"/>
      <c r="I45" s="245"/>
      <c r="J45" s="245"/>
      <c r="K45" s="24"/>
      <c r="P45" s="4"/>
      <c r="Q45" s="4"/>
      <c r="R45" s="5"/>
    </row>
    <row r="46" spans="1:18" ht="15.75" x14ac:dyDescent="0.25">
      <c r="A46" s="258"/>
      <c r="B46" s="54" t="s">
        <v>70</v>
      </c>
      <c r="C46" s="91">
        <v>51</v>
      </c>
      <c r="D46" s="15">
        <f>C46*1.5</f>
        <v>76.5</v>
      </c>
      <c r="E46" s="9"/>
      <c r="F46" s="41"/>
      <c r="G46" s="69"/>
      <c r="H46" s="296"/>
      <c r="I46" s="296"/>
      <c r="J46" s="296"/>
      <c r="K46" s="24"/>
      <c r="P46" s="4"/>
      <c r="Q46" s="4"/>
      <c r="R46" s="5"/>
    </row>
    <row r="47" spans="1:18" ht="15.75" x14ac:dyDescent="0.25">
      <c r="A47" s="259"/>
      <c r="B47" s="30"/>
      <c r="C47" s="71"/>
      <c r="D47" s="15"/>
      <c r="E47" s="9"/>
      <c r="F47" s="65"/>
      <c r="G47" s="65"/>
      <c r="H47" s="263"/>
      <c r="I47" s="264"/>
      <c r="J47" s="265"/>
      <c r="K47" s="24"/>
      <c r="P47" s="4"/>
      <c r="Q47" s="4"/>
      <c r="R47" s="5"/>
    </row>
    <row r="48" spans="1:18" ht="15" customHeight="1" x14ac:dyDescent="0.25">
      <c r="A48" s="257" t="s">
        <v>32</v>
      </c>
      <c r="B48" s="30" t="s">
        <v>66</v>
      </c>
      <c r="C48" s="53">
        <v>15</v>
      </c>
      <c r="D48" s="15">
        <f>C48*78</f>
        <v>1170</v>
      </c>
      <c r="E48" s="9"/>
      <c r="F48" s="65"/>
      <c r="G48" s="65"/>
      <c r="H48" s="263"/>
      <c r="I48" s="264"/>
      <c r="J48" s="265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58"/>
      <c r="B49" s="32" t="s">
        <v>68</v>
      </c>
      <c r="C49" s="90">
        <v>10</v>
      </c>
      <c r="D49" s="15">
        <f>C49*42</f>
        <v>420</v>
      </c>
      <c r="E49" s="9"/>
      <c r="F49" s="278" t="s">
        <v>86</v>
      </c>
      <c r="G49" s="230">
        <f>H34+H35+H36+H37+H38+H39+H40+H41+G42+H44+H45+H46</f>
        <v>75548</v>
      </c>
      <c r="H49" s="231"/>
      <c r="I49" s="231"/>
      <c r="J49" s="232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58"/>
      <c r="B50" s="35" t="s">
        <v>70</v>
      </c>
      <c r="C50" s="71">
        <v>14</v>
      </c>
      <c r="D50" s="15">
        <f>C50*1.5</f>
        <v>21</v>
      </c>
      <c r="E50" s="9"/>
      <c r="F50" s="279"/>
      <c r="G50" s="233"/>
      <c r="H50" s="234"/>
      <c r="I50" s="234"/>
      <c r="J50" s="235"/>
      <c r="K50" s="9"/>
      <c r="P50" s="4"/>
      <c r="Q50" s="4"/>
      <c r="R50" s="5"/>
    </row>
    <row r="51" spans="1:18" ht="15" customHeight="1" x14ac:dyDescent="0.25">
      <c r="A51" s="258"/>
      <c r="B51" s="30"/>
      <c r="C51" s="53"/>
      <c r="D51" s="34"/>
      <c r="E51" s="9"/>
      <c r="F51" s="280" t="s">
        <v>146</v>
      </c>
      <c r="G51" s="297">
        <f>G49-H29</f>
        <v>2385.5</v>
      </c>
      <c r="H51" s="298"/>
      <c r="I51" s="298"/>
      <c r="J51" s="299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58"/>
      <c r="B52" s="32"/>
      <c r="C52" s="36"/>
      <c r="D52" s="49"/>
      <c r="E52" s="9"/>
      <c r="F52" s="281"/>
      <c r="G52" s="300"/>
      <c r="H52" s="301"/>
      <c r="I52" s="301"/>
      <c r="J52" s="302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59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226" t="s">
        <v>90</v>
      </c>
      <c r="B54" s="266"/>
      <c r="C54" s="267"/>
      <c r="D54" s="270">
        <f>SUM(D34:D53)</f>
        <v>81238.5</v>
      </c>
      <c r="E54" s="9"/>
      <c r="F54" s="24"/>
      <c r="G54" s="9"/>
      <c r="H54" s="9"/>
      <c r="I54" s="9"/>
      <c r="J54" s="37"/>
    </row>
    <row r="55" spans="1:18" x14ac:dyDescent="0.25">
      <c r="A55" s="228"/>
      <c r="B55" s="268"/>
      <c r="C55" s="269"/>
      <c r="D55" s="271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167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272" t="s">
        <v>91</v>
      </c>
      <c r="B58" s="273"/>
      <c r="C58" s="273"/>
      <c r="D58" s="274"/>
      <c r="E58" s="9"/>
      <c r="F58" s="272" t="s">
        <v>92</v>
      </c>
      <c r="G58" s="273"/>
      <c r="H58" s="273"/>
      <c r="I58" s="273"/>
      <c r="J58" s="274"/>
    </row>
    <row r="59" spans="1:18" x14ac:dyDescent="0.25">
      <c r="A59" s="275"/>
      <c r="B59" s="276"/>
      <c r="C59" s="276"/>
      <c r="D59" s="277"/>
      <c r="E59" s="9"/>
      <c r="F59" s="275"/>
      <c r="G59" s="276"/>
      <c r="H59" s="276"/>
      <c r="I59" s="276"/>
      <c r="J59" s="277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109</vt:i4>
      </vt:variant>
      <vt:variant>
        <vt:lpstr>Named Ranges</vt:lpstr>
      </vt:variant>
      <vt:variant>
        <vt:i4>92</vt:i4>
      </vt:variant>
    </vt:vector>
  </HeadingPairs>
  <TitlesOfParts>
    <vt:vector size="201" baseType="lpstr">
      <vt:lpstr>(July 2025)</vt:lpstr>
      <vt:lpstr>(1)</vt:lpstr>
      <vt:lpstr>01,07 R1</vt:lpstr>
      <vt:lpstr>01,07 R2</vt:lpstr>
      <vt:lpstr>01,07 R3</vt:lpstr>
      <vt:lpstr>(2)</vt:lpstr>
      <vt:lpstr>02,07 R1</vt:lpstr>
      <vt:lpstr>02,07 R2</vt:lpstr>
      <vt:lpstr>02,07 R3</vt:lpstr>
      <vt:lpstr>(3)</vt:lpstr>
      <vt:lpstr>03,07 R1</vt:lpstr>
      <vt:lpstr>03,07 R2</vt:lpstr>
      <vt:lpstr>03,07 R3</vt:lpstr>
      <vt:lpstr>(4)</vt:lpstr>
      <vt:lpstr>04,07 R1</vt:lpstr>
      <vt:lpstr>04,07 R2</vt:lpstr>
      <vt:lpstr>04,07 R3</vt:lpstr>
      <vt:lpstr>(5)</vt:lpstr>
      <vt:lpstr>05,07 R1</vt:lpstr>
      <vt:lpstr>05,07 R2</vt:lpstr>
      <vt:lpstr>05,07 R3</vt:lpstr>
      <vt:lpstr>(7)</vt:lpstr>
      <vt:lpstr>07,07 R1</vt:lpstr>
      <vt:lpstr>07,07 R2</vt:lpstr>
      <vt:lpstr>07,07 R3</vt:lpstr>
      <vt:lpstr>(8)</vt:lpstr>
      <vt:lpstr>08,07 R1</vt:lpstr>
      <vt:lpstr>08,07 R2</vt:lpstr>
      <vt:lpstr>08,07 R3</vt:lpstr>
      <vt:lpstr>(9)</vt:lpstr>
      <vt:lpstr>09,07 R1</vt:lpstr>
      <vt:lpstr>09,07 R2</vt:lpstr>
      <vt:lpstr>09,07 R3</vt:lpstr>
      <vt:lpstr>(10)</vt:lpstr>
      <vt:lpstr>10,07 R1</vt:lpstr>
      <vt:lpstr>10,07 R2</vt:lpstr>
      <vt:lpstr>10,07 R3</vt:lpstr>
      <vt:lpstr>(11)</vt:lpstr>
      <vt:lpstr>11,07 R1</vt:lpstr>
      <vt:lpstr>11,07 R2</vt:lpstr>
      <vt:lpstr>11,07 R3</vt:lpstr>
      <vt:lpstr>(12)</vt:lpstr>
      <vt:lpstr>12,07 R1</vt:lpstr>
      <vt:lpstr>12,07 R2</vt:lpstr>
      <vt:lpstr>12,07 R3</vt:lpstr>
      <vt:lpstr>(14)</vt:lpstr>
      <vt:lpstr>14,07 R1</vt:lpstr>
      <vt:lpstr>14,07 R2</vt:lpstr>
      <vt:lpstr>14,07 R3</vt:lpstr>
      <vt:lpstr>(15)</vt:lpstr>
      <vt:lpstr>15,07 R1</vt:lpstr>
      <vt:lpstr>15,07 R2</vt:lpstr>
      <vt:lpstr>15,07 R3</vt:lpstr>
      <vt:lpstr>(16)</vt:lpstr>
      <vt:lpstr>16,07 R1</vt:lpstr>
      <vt:lpstr>16,07 R2</vt:lpstr>
      <vt:lpstr>16,07 R3</vt:lpstr>
      <vt:lpstr>(17)</vt:lpstr>
      <vt:lpstr>17,07 R1</vt:lpstr>
      <vt:lpstr>17,07 R2</vt:lpstr>
      <vt:lpstr>17,07 R3</vt:lpstr>
      <vt:lpstr>(18)</vt:lpstr>
      <vt:lpstr>18,07 R1</vt:lpstr>
      <vt:lpstr>18,07 R2</vt:lpstr>
      <vt:lpstr>18,07 R3</vt:lpstr>
      <vt:lpstr>(19)</vt:lpstr>
      <vt:lpstr>19,07 R1</vt:lpstr>
      <vt:lpstr>19,07 R2</vt:lpstr>
      <vt:lpstr>19,07 R3</vt:lpstr>
      <vt:lpstr>(21)</vt:lpstr>
      <vt:lpstr>21,07 R1</vt:lpstr>
      <vt:lpstr>21,07 R2</vt:lpstr>
      <vt:lpstr>21,07 R3</vt:lpstr>
      <vt:lpstr>(22)</vt:lpstr>
      <vt:lpstr>22,07 R1</vt:lpstr>
      <vt:lpstr>22,07 R2</vt:lpstr>
      <vt:lpstr>22,07 R3</vt:lpstr>
      <vt:lpstr>(23)</vt:lpstr>
      <vt:lpstr>23,07 R1</vt:lpstr>
      <vt:lpstr>23,07 R2</vt:lpstr>
      <vt:lpstr>23,07 R3</vt:lpstr>
      <vt:lpstr>(24)</vt:lpstr>
      <vt:lpstr>24,07 R1</vt:lpstr>
      <vt:lpstr>24,07 R2</vt:lpstr>
      <vt:lpstr>24,07 R3</vt:lpstr>
      <vt:lpstr>(25)</vt:lpstr>
      <vt:lpstr>25,07 R1</vt:lpstr>
      <vt:lpstr>25,07 R2</vt:lpstr>
      <vt:lpstr>25,07 R3</vt:lpstr>
      <vt:lpstr>(26)</vt:lpstr>
      <vt:lpstr>26,07 R1</vt:lpstr>
      <vt:lpstr>26,07 R2</vt:lpstr>
      <vt:lpstr>26,07 R3</vt:lpstr>
      <vt:lpstr>(28)</vt:lpstr>
      <vt:lpstr>28,07 R1</vt:lpstr>
      <vt:lpstr>28,07 R2</vt:lpstr>
      <vt:lpstr>28,07 R3</vt:lpstr>
      <vt:lpstr>(29)</vt:lpstr>
      <vt:lpstr>29,07 R1</vt:lpstr>
      <vt:lpstr>29,07 R2</vt:lpstr>
      <vt:lpstr>29,07 R3</vt:lpstr>
      <vt:lpstr>(30)</vt:lpstr>
      <vt:lpstr>30,07 R1</vt:lpstr>
      <vt:lpstr>30,07 R2</vt:lpstr>
      <vt:lpstr>30,07 R3</vt:lpstr>
      <vt:lpstr>(31)</vt:lpstr>
      <vt:lpstr>31,07 R1</vt:lpstr>
      <vt:lpstr>31,07 R2</vt:lpstr>
      <vt:lpstr>31,07 R3</vt:lpstr>
      <vt:lpstr>'(19)'!Print_Area</vt:lpstr>
      <vt:lpstr>'(21)'!Print_Area</vt:lpstr>
      <vt:lpstr>'(22)'!Print_Area</vt:lpstr>
      <vt:lpstr>'(23)'!Print_Area</vt:lpstr>
      <vt:lpstr>'(24)'!Print_Area</vt:lpstr>
      <vt:lpstr>'(25)'!Print_Area</vt:lpstr>
      <vt:lpstr>'(26)'!Print_Area</vt:lpstr>
      <vt:lpstr>'(28)'!Print_Area</vt:lpstr>
      <vt:lpstr>'(29)'!Print_Area</vt:lpstr>
      <vt:lpstr>'(30)'!Print_Area</vt:lpstr>
      <vt:lpstr>'(31)'!Print_Area</vt:lpstr>
      <vt:lpstr>'01,07 R1'!Print_Area</vt:lpstr>
      <vt:lpstr>'01,07 R2'!Print_Area</vt:lpstr>
      <vt:lpstr>'01,07 R3'!Print_Area</vt:lpstr>
      <vt:lpstr>'02,07 R1'!Print_Area</vt:lpstr>
      <vt:lpstr>'02,07 R2'!Print_Area</vt:lpstr>
      <vt:lpstr>'02,07 R3'!Print_Area</vt:lpstr>
      <vt:lpstr>'03,07 R1'!Print_Area</vt:lpstr>
      <vt:lpstr>'03,07 R2'!Print_Area</vt:lpstr>
      <vt:lpstr>'03,07 R3'!Print_Area</vt:lpstr>
      <vt:lpstr>'04,07 R1'!Print_Area</vt:lpstr>
      <vt:lpstr>'04,07 R2'!Print_Area</vt:lpstr>
      <vt:lpstr>'04,07 R3'!Print_Area</vt:lpstr>
      <vt:lpstr>'05,07 R1'!Print_Area</vt:lpstr>
      <vt:lpstr>'05,07 R2'!Print_Area</vt:lpstr>
      <vt:lpstr>'05,07 R3'!Print_Area</vt:lpstr>
      <vt:lpstr>'07,07 R1'!Print_Area</vt:lpstr>
      <vt:lpstr>'07,07 R2'!Print_Area</vt:lpstr>
      <vt:lpstr>'07,07 R3'!Print_Area</vt:lpstr>
      <vt:lpstr>'08,07 R1'!Print_Area</vt:lpstr>
      <vt:lpstr>'08,07 R2'!Print_Area</vt:lpstr>
      <vt:lpstr>'08,07 R3'!Print_Area</vt:lpstr>
      <vt:lpstr>'09,07 R1'!Print_Area</vt:lpstr>
      <vt:lpstr>'09,07 R2'!Print_Area</vt:lpstr>
      <vt:lpstr>'09,07 R3'!Print_Area</vt:lpstr>
      <vt:lpstr>'10,07 R1'!Print_Area</vt:lpstr>
      <vt:lpstr>'10,07 R2'!Print_Area</vt:lpstr>
      <vt:lpstr>'10,07 R3'!Print_Area</vt:lpstr>
      <vt:lpstr>'11,07 R1'!Print_Area</vt:lpstr>
      <vt:lpstr>'11,07 R2'!Print_Area</vt:lpstr>
      <vt:lpstr>'11,07 R3'!Print_Area</vt:lpstr>
      <vt:lpstr>'12,07 R1'!Print_Area</vt:lpstr>
      <vt:lpstr>'12,07 R2'!Print_Area</vt:lpstr>
      <vt:lpstr>'12,07 R3'!Print_Area</vt:lpstr>
      <vt:lpstr>'14,07 R1'!Print_Area</vt:lpstr>
      <vt:lpstr>'14,07 R2'!Print_Area</vt:lpstr>
      <vt:lpstr>'14,07 R3'!Print_Area</vt:lpstr>
      <vt:lpstr>'15,07 R1'!Print_Area</vt:lpstr>
      <vt:lpstr>'15,07 R2'!Print_Area</vt:lpstr>
      <vt:lpstr>'15,07 R3'!Print_Area</vt:lpstr>
      <vt:lpstr>'16,07 R1'!Print_Area</vt:lpstr>
      <vt:lpstr>'16,07 R2'!Print_Area</vt:lpstr>
      <vt:lpstr>'16,07 R3'!Print_Area</vt:lpstr>
      <vt:lpstr>'17,07 R1'!Print_Area</vt:lpstr>
      <vt:lpstr>'17,07 R2'!Print_Area</vt:lpstr>
      <vt:lpstr>'17,07 R3'!Print_Area</vt:lpstr>
      <vt:lpstr>'18,07 R1'!Print_Area</vt:lpstr>
      <vt:lpstr>'18,07 R2'!Print_Area</vt:lpstr>
      <vt:lpstr>'18,07 R3'!Print_Area</vt:lpstr>
      <vt:lpstr>'19,07 R1'!Print_Area</vt:lpstr>
      <vt:lpstr>'19,07 R2'!Print_Area</vt:lpstr>
      <vt:lpstr>'19,07 R3'!Print_Area</vt:lpstr>
      <vt:lpstr>'21,07 R1'!Print_Area</vt:lpstr>
      <vt:lpstr>'21,07 R2'!Print_Area</vt:lpstr>
      <vt:lpstr>'21,07 R3'!Print_Area</vt:lpstr>
      <vt:lpstr>'22,07 R1'!Print_Area</vt:lpstr>
      <vt:lpstr>'22,07 R2'!Print_Area</vt:lpstr>
      <vt:lpstr>'22,07 R3'!Print_Area</vt:lpstr>
      <vt:lpstr>'23,07 R1'!Print_Area</vt:lpstr>
      <vt:lpstr>'23,07 R2'!Print_Area</vt:lpstr>
      <vt:lpstr>'23,07 R3'!Print_Area</vt:lpstr>
      <vt:lpstr>'24,07 R1'!Print_Area</vt:lpstr>
      <vt:lpstr>'24,07 R2'!Print_Area</vt:lpstr>
      <vt:lpstr>'24,07 R3'!Print_Area</vt:lpstr>
      <vt:lpstr>'25,07 R1'!Print_Area</vt:lpstr>
      <vt:lpstr>'25,07 R2'!Print_Area</vt:lpstr>
      <vt:lpstr>'25,07 R3'!Print_Area</vt:lpstr>
      <vt:lpstr>'26,07 R1'!Print_Area</vt:lpstr>
      <vt:lpstr>'26,07 R2'!Print_Area</vt:lpstr>
      <vt:lpstr>'26,07 R3'!Print_Area</vt:lpstr>
      <vt:lpstr>'28,07 R1'!Print_Area</vt:lpstr>
      <vt:lpstr>'28,07 R2'!Print_Area</vt:lpstr>
      <vt:lpstr>'28,07 R3'!Print_Area</vt:lpstr>
      <vt:lpstr>'29,07 R1'!Print_Area</vt:lpstr>
      <vt:lpstr>'29,07 R2'!Print_Area</vt:lpstr>
      <vt:lpstr>'29,07 R3'!Print_Area</vt:lpstr>
      <vt:lpstr>'30,07 R1'!Print_Area</vt:lpstr>
      <vt:lpstr>'30,07 R2'!Print_Area</vt:lpstr>
      <vt:lpstr>'30,07 R3'!Print_Area</vt:lpstr>
      <vt:lpstr>'31,07 R1'!Print_Area</vt:lpstr>
      <vt:lpstr>'31,07 R2'!Print_Area</vt:lpstr>
      <vt:lpstr>'31,07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2025-08-15T07:56:45Z</cp:lastPrinted>
  <dcterms:created xsi:type="dcterms:W3CDTF">2024-09-01T23:36:50Z</dcterms:created>
  <dcterms:modified xsi:type="dcterms:W3CDTF">2025-08-28T09:04:49Z</dcterms:modified>
</cp:coreProperties>
</file>