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CE6FFCA4-5B39-4ED3-8297-BD5F9C81C5F4}" xr6:coauthVersionLast="45" xr6:coauthVersionMax="47" xr10:uidLastSave="{00000000-0000-0000-0000-000000000000}"/>
  <bookViews>
    <workbookView xWindow="-120" yWindow="-120" windowWidth="29040" windowHeight="15840" firstSheet="13" activeTab="24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5">'(2)'!$A$1:$J$60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357" l="1"/>
  <c r="C21" i="1357" l="1"/>
  <c r="H16" i="1357" l="1"/>
  <c r="G42" i="1360" l="1"/>
  <c r="G37" i="1360"/>
  <c r="G34" i="1360"/>
  <c r="L25" i="1361" l="1"/>
  <c r="C12" i="1359"/>
  <c r="H16" i="1361"/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G49" i="1381" s="1"/>
  <c r="D34" i="1381"/>
  <c r="D54" i="1381" s="1"/>
  <c r="H14" i="1381" s="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D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D54" i="1380" s="1"/>
  <c r="H14" i="1380" s="1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D54" i="1379" s="1"/>
  <c r="H14" i="1379" s="1"/>
  <c r="R34" i="1379"/>
  <c r="L12" i="1379" s="1"/>
  <c r="D12" i="1379" s="1"/>
  <c r="H34" i="1379"/>
  <c r="G49" i="1379" s="1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G49" i="1377" s="1"/>
  <c r="D34" i="1377"/>
  <c r="D54" i="1377" s="1"/>
  <c r="H14" i="1377" s="1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G49" i="1376" s="1"/>
  <c r="D34" i="1376"/>
  <c r="D54" i="1376" s="1"/>
  <c r="H14" i="1376" s="1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G49" i="1375" s="1"/>
  <c r="D34" i="1375"/>
  <c r="D54" i="1375" s="1"/>
  <c r="H14" i="1375" s="1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G49" i="1373" s="1"/>
  <c r="D34" i="1373"/>
  <c r="D54" i="1373" s="1"/>
  <c r="H14" i="1373" s="1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L25" i="1373"/>
  <c r="D25" i="1373" s="1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G49" i="1372" s="1"/>
  <c r="D34" i="1372"/>
  <c r="D54" i="1372" s="1"/>
  <c r="H14" i="1372" s="1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L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D54" i="1369" s="1"/>
  <c r="H14" i="1369" s="1"/>
  <c r="R34" i="1369"/>
  <c r="L12" i="1369" s="1"/>
  <c r="D12" i="1369" s="1"/>
  <c r="H34" i="1369"/>
  <c r="G49" i="1369" s="1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G49" i="1368" s="1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D54" i="1368" s="1"/>
  <c r="H14" i="1368" s="1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D54" i="1367" s="1"/>
  <c r="H14" i="1367" s="1"/>
  <c r="R34" i="1367"/>
  <c r="L12" i="1367" s="1"/>
  <c r="D12" i="1367" s="1"/>
  <c r="H34" i="1367"/>
  <c r="G49" i="1367" s="1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G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D54" i="1365" s="1"/>
  <c r="H14" i="1365" s="1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D29" i="1381" l="1"/>
  <c r="H13" i="1381" s="1"/>
  <c r="H15" i="1381" s="1"/>
  <c r="H29" i="1381" s="1"/>
  <c r="G51" i="1381" s="1"/>
  <c r="D29" i="1380"/>
  <c r="H13" i="1380" s="1"/>
  <c r="H15" i="1380" s="1"/>
  <c r="H29" i="1380" s="1"/>
  <c r="G51" i="1380" s="1"/>
  <c r="D29" i="1379"/>
  <c r="H13" i="1379" s="1"/>
  <c r="H15" i="1379" s="1"/>
  <c r="H29" i="1379" s="1"/>
  <c r="G51" i="1379" s="1"/>
  <c r="D29" i="1378"/>
  <c r="H13" i="1378" s="1"/>
  <c r="H15" i="1378" s="1"/>
  <c r="H29" i="1378" s="1"/>
  <c r="G51" i="1378" s="1"/>
  <c r="D29" i="1377"/>
  <c r="H13" i="1377" s="1"/>
  <c r="H15" i="1377" s="1"/>
  <c r="H29" i="1377" s="1"/>
  <c r="G51" i="1377" s="1"/>
  <c r="D29" i="1376"/>
  <c r="H13" i="1376" s="1"/>
  <c r="H15" i="1376" s="1"/>
  <c r="H29" i="1376" s="1"/>
  <c r="G51" i="1376" s="1"/>
  <c r="D29" i="1375"/>
  <c r="H13" i="1375" s="1"/>
  <c r="H15" i="1375" s="1"/>
  <c r="H29" i="1375" s="1"/>
  <c r="G51" i="1375" s="1"/>
  <c r="D29" i="1374"/>
  <c r="H13" i="1374" s="1"/>
  <c r="H15" i="1374" s="1"/>
  <c r="H29" i="1374" s="1"/>
  <c r="G51" i="1374" s="1"/>
  <c r="G51" i="1373"/>
  <c r="D29" i="1373"/>
  <c r="H13" i="1373" s="1"/>
  <c r="H15" i="1373" s="1"/>
  <c r="H29" i="1373" s="1"/>
  <c r="D29" i="1372"/>
  <c r="H13" i="1372" s="1"/>
  <c r="H15" i="1372" s="1"/>
  <c r="H29" i="1372" s="1"/>
  <c r="G51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H15" i="1369" s="1"/>
  <c r="H29" i="1369" s="1"/>
  <c r="G51" i="1369" s="1"/>
  <c r="D29" i="1368"/>
  <c r="H13" i="1368" s="1"/>
  <c r="H15" i="1368" s="1"/>
  <c r="H29" i="1368" s="1"/>
  <c r="G51" i="1368" s="1"/>
  <c r="D29" i="1367"/>
  <c r="H13" i="1367" s="1"/>
  <c r="H15" i="1367" s="1"/>
  <c r="H29" i="1367" s="1"/>
  <c r="G51" i="1367" s="1"/>
  <c r="D29" i="1366"/>
  <c r="H13" i="1366" s="1"/>
  <c r="H15" i="1366" s="1"/>
  <c r="H29" i="1366" s="1"/>
  <c r="G51" i="1366" s="1"/>
  <c r="D29" i="1365"/>
  <c r="H13" i="1365" s="1"/>
  <c r="H15" i="1365" s="1"/>
  <c r="H29" i="1365" s="1"/>
  <c r="G51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C18" i="1344" l="1"/>
  <c r="L22" i="1344"/>
  <c r="R52" i="1361" l="1"/>
  <c r="R51" i="1361"/>
  <c r="D50" i="1361"/>
  <c r="R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D34" i="1359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D34" i="1357"/>
  <c r="R33" i="1357"/>
  <c r="R32" i="1357"/>
  <c r="R31" i="1357"/>
  <c r="R30" i="1357"/>
  <c r="R29" i="1357"/>
  <c r="R28" i="1357"/>
  <c r="D28" i="1357"/>
  <c r="R27" i="1357"/>
  <c r="D27" i="1357"/>
  <c r="R26" i="1357"/>
  <c r="D26" i="1357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D34" i="1355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D54" i="1357" l="1"/>
  <c r="H14" i="1357" s="1"/>
  <c r="D54" i="1355"/>
  <c r="H14" i="1355" s="1"/>
  <c r="G49" i="1357"/>
  <c r="G49" i="1355"/>
  <c r="D54" i="1361"/>
  <c r="H14" i="1361" s="1"/>
  <c r="D54" i="1360"/>
  <c r="H14" i="1360" s="1"/>
  <c r="D54" i="1359"/>
  <c r="H14" i="1359" s="1"/>
  <c r="G49" i="1361"/>
  <c r="G49" i="1359"/>
  <c r="G49" i="1360"/>
  <c r="G49" i="1353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D29" i="1360"/>
  <c r="H13" i="1360" s="1"/>
  <c r="D29" i="1359"/>
  <c r="H13" i="1359" s="1"/>
  <c r="D29" i="1358"/>
  <c r="H13" i="1358" s="1"/>
  <c r="H15" i="1358" s="1"/>
  <c r="H29" i="1358" s="1"/>
  <c r="G51" i="1358" s="1"/>
  <c r="D29" i="1357"/>
  <c r="H13" i="1357" s="1"/>
  <c r="D29" i="1356"/>
  <c r="H13" i="1356" s="1"/>
  <c r="H15" i="1356" s="1"/>
  <c r="H29" i="1356" s="1"/>
  <c r="G51" i="1356" s="1"/>
  <c r="D29" i="1355"/>
  <c r="H13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57" l="1"/>
  <c r="H29" i="1357" s="1"/>
  <c r="G51" i="1357" s="1"/>
  <c r="H15" i="1355"/>
  <c r="H29" i="1355" s="1"/>
  <c r="G51" i="1355" s="1"/>
  <c r="H15" i="1361"/>
  <c r="H29" i="1361" s="1"/>
  <c r="G51" i="1361" s="1"/>
  <c r="H15" i="1360"/>
  <c r="H29" i="1360" s="1"/>
  <c r="G51" i="1360" s="1"/>
  <c r="H15" i="1359"/>
  <c r="H29" i="1359" s="1"/>
  <c r="G51" i="1359" s="1"/>
  <c r="H15" i="1353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<sst xmlns="http://schemas.openxmlformats.org/spreadsheetml/2006/main" count="5787" uniqueCount="163">
  <si>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</si>
  <si>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</si>
  <si>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</si>
  <si>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</si>
  <si>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</si>
  <si>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</si>
  <si>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</si>
  <si>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</si>
  <si>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</si>
  <si>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</si>
  <si>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</si>
  <si>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</si>
  <si>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</si>
  <si>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</si>
  <si>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</si>
  <si>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</si>
  <si>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</si>
  <si>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</si>
  <si>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</si>
  <si>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</si>
  <si>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</si>
  <si>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</si>
  <si>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</si>
  <si>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</si>
  <si>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</si>
  <si>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</si>
  <si>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</si>
  <si>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</si>
  <si>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</si>
  <si>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</si>
  <si>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</si>
  <si>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</si>
  <si>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</si>
  <si>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</si>
  <si>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</si>
  <si>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</si>
  <si>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</si>
  <si>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</si>
  <si>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</si>
  <si>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</si>
  <si>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</si>
  <si>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</si>
  <si>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</si>
  <si>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</si>
  <si>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</si>
  <si>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</si>
  <si>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</si>
  <si>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</si>
  <si>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</si>
  <si>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</si>
  <si>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</si>
  <si>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</si>
  <si>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</si>
  <si>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</si>
  <si>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</si>
  <si>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</si>
  <si>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</si>
  <si>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</si>
  <si>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</si>
  <si>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</si>
  <si>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</si>
  <si>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</si>
  <si>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</si>
  <si>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</si>
  <si>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</si>
  <si>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</si>
  <si>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</si>
  <si>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</si>
  <si>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</si>
  <si>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</si>
  <si>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</si>
  <si>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</si>
  <si>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</si>
  <si>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</si>
  <si>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</si>
  <si>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</si>
  <si>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</si>
  <si>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</si>
  <si>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</si>
  <si>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</si>
  <si>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</si>
  <si>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</si>
  <si>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</si>
  <si>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</si>
  <si>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</si>
  <si>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</si>
  <si>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</si>
  <si>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</si>
  <si>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</si>
  <si>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</si>
  <si>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</si>
  <si>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</si>
  <si>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</si>
  <si>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</si>
  <si>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</si>
  <si>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</si>
  <si>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</si>
  <si>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</si>
  <si>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</si>
  <si>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</si>
  <si>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</si>
  <si>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</si>
  <si>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</si>
  <si>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</si>
  <si>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</si>
  <si>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</si>
  <si>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</si>
  <si>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</si>
  <si>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</si>
  <si>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</si>
  <si>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</si>
  <si>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</si>
  <si>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</si>
  <si>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</si>
  <si>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</si>
  <si>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</si>
  <si>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</si>
  <si>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</si>
  <si>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</si>
  <si>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</si>
  <si>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</si>
  <si>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</si>
  <si>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</si>
  <si>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</si>
  <si>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</si>
  <si>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</si>
  <si>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</si>
  <si>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</si>
  <si>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</si>
  <si>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</si>
  <si>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</si>
  <si>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</si>
  <si>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</si>
  <si>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</si>
  <si>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</si>
  <si>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</si>
  <si>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</si>
  <si>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</si>
  <si>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</si>
  <si>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</si>
  <si>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</si>
  <si>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</si>
  <si>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</si>
  <si>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</si>
  <si>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</si>
  <si>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</si>
  <si>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</si>
  <si>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</si>
  <si>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</si>
  <si>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</si>
  <si>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</si>
  <si>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</si>
  <si>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</si>
  <si>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</si>
  <si>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</si>
  <si>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</si>
  <si>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</si>
  <si>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</si>
  <si>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</si>
  <si>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</si>
  <si>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</si>
  <si>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BALWARTE</t>
  </si>
  <si>
    <t>BANK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</si>
</sst>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193A6-1131-4F54-BD89-09007F77B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DD81F0-A214-42F7-A188-35BB0ED0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97B8B-B850-447A-AFC2-5AE37E83C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582</v>
      </c>
      <c r="D6" s="13">
        <f t="shared" ref="D6:D28" si="1">C6*L6</f>
        <v>428934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</v>
      </c>
      <c r="D7" s="13">
        <f t="shared" si="1"/>
        <v>725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25</v>
      </c>
      <c r="D8" s="13">
        <f t="shared" si="1"/>
        <v>25825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4</v>
      </c>
      <c r="D9" s="13">
        <f t="shared" si="1"/>
        <v>2828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23</v>
      </c>
      <c r="D13" s="48">
        <f t="shared" si="1"/>
        <v>7061</v>
      </c>
      <c r="F13" s="149" t="s">
        <v>36</v>
      </c>
      <c r="G13" s="150"/>
      <c r="H13" s="151">
        <f>D29</f>
        <v>467530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23</v>
      </c>
      <c r="D14" s="31">
        <f t="shared" si="1"/>
        <v>253</v>
      </c>
      <c r="F14" s="154" t="s">
        <v>39</v>
      </c>
      <c r="G14" s="155"/>
      <c r="H14" s="156">
        <f>D54</f>
        <v>57573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409957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5067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467530</v>
      </c>
      <c r="F29" s="172" t="s">
        <v>55</v>
      </c>
      <c r="G29" s="173"/>
      <c r="H29" s="176">
        <f>H15-H16-H17-H18-H19-H20-H22-H23-H24+H26+H27</f>
        <v>404890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204">
        <f>F34*G34</f>
        <v>248000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204">
        <f t="shared" ref="H35:H39" si="2">F35*G35</f>
        <v>156500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204">
        <f t="shared" si="2"/>
        <v>400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204">
        <f t="shared" si="2"/>
        <v>80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158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26</v>
      </c>
      <c r="D44" s="12">
        <f>C44*120</f>
        <v>3120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24</v>
      </c>
      <c r="D46" s="12">
        <f>C46*1.5</f>
        <v>36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20</v>
      </c>
      <c r="D49" s="12">
        <f>C49*42</f>
        <v>840</v>
      </c>
      <c r="F49" s="229" t="s">
        <v>86</v>
      </c>
      <c r="G49" s="176">
        <f>H34+H35+H36+H37+H38+H39+H40+H41+G42+H44+H45+H46</f>
        <v>405138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18</v>
      </c>
      <c r="D50" s="12">
        <f>C50*1.5</f>
        <v>27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248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57573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513</v>
      </c>
      <c r="D6" s="13">
        <f t="shared" ref="D6:D28" si="1">C6*L6</f>
        <v>378081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7</v>
      </c>
      <c r="D7" s="13">
        <f t="shared" si="1"/>
        <v>5075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154</v>
      </c>
      <c r="D9" s="13">
        <f t="shared" si="1"/>
        <v>108878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5</v>
      </c>
      <c r="D12" s="48">
        <f t="shared" si="1"/>
        <v>4760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18</v>
      </c>
      <c r="D13" s="48">
        <f t="shared" si="1"/>
        <v>5526</v>
      </c>
      <c r="F13" s="149" t="s">
        <v>36</v>
      </c>
      <c r="G13" s="150"/>
      <c r="H13" s="151">
        <f>D29</f>
        <v>508754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14</v>
      </c>
      <c r="D14" s="31">
        <f t="shared" si="1"/>
        <v>154</v>
      </c>
      <c r="F14" s="154" t="s">
        <v>39</v>
      </c>
      <c r="G14" s="155"/>
      <c r="H14" s="156">
        <f>D54</f>
        <v>78027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430727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1302+960+498</f>
        <v>2760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2">
        <v>50</v>
      </c>
      <c r="I19" s="252"/>
      <c r="J19" s="25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86">
        <v>170543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8</v>
      </c>
      <c r="D28" s="48">
        <f t="shared" si="1"/>
        <v>6280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508754</v>
      </c>
      <c r="F29" s="172" t="s">
        <v>55</v>
      </c>
      <c r="G29" s="173"/>
      <c r="H29" s="176">
        <f>H15-H16-H17-H18-H19-H20-H22-H23-H24+H26+H27</f>
        <v>257374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204">
        <f>F34*G34</f>
        <v>93000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204">
        <f>F35*G35</f>
        <v>41500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204">
        <f t="shared" ref="H36:H39" si="2">F36*G36</f>
        <v>1600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204">
        <f t="shared" si="2"/>
        <v>9200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204">
        <f t="shared" si="2"/>
        <v>3000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204">
        <f t="shared" si="2"/>
        <v>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4</v>
      </c>
      <c r="D42" s="12">
        <f>C42*2.25</f>
        <v>9</v>
      </c>
      <c r="F42" s="39" t="s">
        <v>79</v>
      </c>
      <c r="G42" s="204">
        <v>133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88">
        <v>108751</v>
      </c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</v>
      </c>
      <c r="D49" s="12">
        <f>C49*42</f>
        <v>42</v>
      </c>
      <c r="F49" s="229" t="s">
        <v>86</v>
      </c>
      <c r="G49" s="176">
        <f>H34+H35+H36+H37+H38+H39+H40+H41+G42+H44+H45+H46</f>
        <v>257204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6</v>
      </c>
      <c r="D50" s="12">
        <f>C50*1.5</f>
        <v>9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-170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78027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45934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45934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659</v>
      </c>
      <c r="D6" s="13">
        <f t="shared" ref="D6:D28" si="1">C6*L6</f>
        <v>485683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5</v>
      </c>
      <c r="D7" s="13">
        <f t="shared" si="1"/>
        <v>3625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25</v>
      </c>
      <c r="D8" s="13">
        <f t="shared" si="1"/>
        <v>25825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20</v>
      </c>
      <c r="D9" s="13">
        <f t="shared" si="1"/>
        <v>14140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3</v>
      </c>
      <c r="D10" s="13">
        <f t="shared" si="1"/>
        <v>2916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>
        <v>3</v>
      </c>
      <c r="D11" s="13">
        <f t="shared" si="1"/>
        <v>3375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22</v>
      </c>
      <c r="D13" s="48">
        <f t="shared" si="1"/>
        <v>6754</v>
      </c>
      <c r="F13" s="149" t="s">
        <v>36</v>
      </c>
      <c r="G13" s="150"/>
      <c r="H13" s="151">
        <f>D29</f>
        <v>569956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73854.75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496101.25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5040+216</f>
        <v>5256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86">
        <v>24898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>
        <v>1</v>
      </c>
      <c r="D23" s="48">
        <f t="shared" si="1"/>
        <v>1175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>
        <v>1</v>
      </c>
      <c r="D24" s="48">
        <f t="shared" si="1"/>
        <v>1667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569956</v>
      </c>
      <c r="F29" s="172" t="s">
        <v>55</v>
      </c>
      <c r="G29" s="173"/>
      <c r="H29" s="176">
        <f>H15-H16-H17-H18-H19-H20-H22-H23-H24+H26+H27</f>
        <v>465947.25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204">
        <f>F34*G34</f>
        <v>318000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204">
        <f t="shared" ref="H35:H39" si="2">F35*G35</f>
        <v>147500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204">
        <f t="shared" si="2"/>
        <v>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21</v>
      </c>
      <c r="D42" s="12">
        <f>C42*2.25</f>
        <v>47.25</v>
      </c>
      <c r="F42" s="39" t="s">
        <v>79</v>
      </c>
      <c r="G42" s="204">
        <v>24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32</v>
      </c>
      <c r="D44" s="12">
        <f>C44*120</f>
        <v>3840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11</v>
      </c>
      <c r="D49" s="12">
        <f>C49*42</f>
        <v>462</v>
      </c>
      <c r="F49" s="229" t="s">
        <v>86</v>
      </c>
      <c r="G49" s="176">
        <f>H34+H35+H36+H37+H38+H39+H40+H41+G42+H44+H45+H46</f>
        <v>465824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6</v>
      </c>
      <c r="D50" s="12">
        <f>C50*1.5</f>
        <v>9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160</v>
      </c>
      <c r="G51" s="244">
        <f>G49-H29</f>
        <v>-123.25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73854.75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45934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539</v>
      </c>
      <c r="D6" s="13">
        <f t="shared" ref="D6:D28" si="1">C6*L6</f>
        <v>397243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9</v>
      </c>
      <c r="D7" s="13">
        <f t="shared" si="1"/>
        <v>6525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104</v>
      </c>
      <c r="D9" s="13">
        <f t="shared" si="1"/>
        <v>73528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5</v>
      </c>
      <c r="D10" s="13">
        <f t="shared" si="1"/>
        <v>4860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5</v>
      </c>
      <c r="D12" s="48">
        <f t="shared" si="1"/>
        <v>4760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30</v>
      </c>
      <c r="D13" s="48">
        <f t="shared" si="1"/>
        <v>9210</v>
      </c>
      <c r="F13" s="149" t="s">
        <v>36</v>
      </c>
      <c r="G13" s="150"/>
      <c r="H13" s="151">
        <f>D29</f>
        <v>496933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2</v>
      </c>
      <c r="D14" s="31">
        <f t="shared" si="1"/>
        <v>22</v>
      </c>
      <c r="F14" s="154" t="s">
        <v>39</v>
      </c>
      <c r="G14" s="155"/>
      <c r="H14" s="156">
        <f>D54</f>
        <v>123766.5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373166.5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3834</f>
        <v>3834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86">
        <v>385437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86">
        <v>60092</v>
      </c>
      <c r="I23" s="186"/>
      <c r="J23" s="186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50">
        <v>256879</v>
      </c>
      <c r="I26" s="251"/>
      <c r="J26" s="18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1</v>
      </c>
      <c r="D28" s="48">
        <f t="shared" si="1"/>
        <v>785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496933</v>
      </c>
      <c r="F29" s="172" t="s">
        <v>55</v>
      </c>
      <c r="G29" s="173"/>
      <c r="H29" s="176">
        <f>H15-H16-H17-H18-H19-H20-H22-H23-H24+H26+H27</f>
        <v>180682.5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204">
        <f>F34*G34</f>
        <v>109000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204">
        <f>F35*G35</f>
        <v>11000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4">
        <f t="shared" ref="H36:H39" si="2">F36*G36</f>
        <v>200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204">
        <f t="shared" si="2"/>
        <v>7600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204">
        <f t="shared" si="2"/>
        <v>10050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4">
        <f t="shared" si="2"/>
        <v>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6</v>
      </c>
      <c r="D42" s="12">
        <f>C42*2.25</f>
        <v>13.5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188">
        <v>35000</v>
      </c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1</v>
      </c>
      <c r="D45" s="12">
        <f>C45*84</f>
        <v>84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18</v>
      </c>
      <c r="D49" s="12">
        <f>C49*42</f>
        <v>756</v>
      </c>
      <c r="F49" s="229" t="s">
        <v>86</v>
      </c>
      <c r="G49" s="176">
        <f>H34+H35+H36+H37+H38+H39+H40+H41+G42+H44+H45+H46</f>
        <v>172870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4</v>
      </c>
      <c r="D50" s="12">
        <f>C50*1.5</f>
        <v>6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-7812.5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123766.5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45936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258</v>
      </c>
      <c r="D6" s="13">
        <f t="shared" ref="D6:D28" si="1">C6*L6</f>
        <v>190146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13</v>
      </c>
      <c r="D7" s="13">
        <f t="shared" si="1"/>
        <v>9425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3</v>
      </c>
      <c r="D8" s="13">
        <f t="shared" si="1"/>
        <v>3099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14</v>
      </c>
      <c r="D9" s="13">
        <f t="shared" si="1"/>
        <v>9898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1</v>
      </c>
      <c r="D10" s="13">
        <f t="shared" si="1"/>
        <v>972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f>2+1</f>
        <v>3</v>
      </c>
      <c r="D12" s="48">
        <f t="shared" si="1"/>
        <v>2856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8</v>
      </c>
      <c r="D13" s="48">
        <f t="shared" si="1"/>
        <v>2456</v>
      </c>
      <c r="F13" s="149" t="s">
        <v>36</v>
      </c>
      <c r="G13" s="150"/>
      <c r="H13" s="151">
        <f>D29</f>
        <v>227390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19</v>
      </c>
      <c r="D14" s="31">
        <f t="shared" si="1"/>
        <v>209</v>
      </c>
      <c r="F14" s="154" t="s">
        <v>39</v>
      </c>
      <c r="G14" s="155"/>
      <c r="H14" s="156">
        <f>D54</f>
        <v>61322.25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>
        <v>1</v>
      </c>
      <c r="D15" s="31">
        <f t="shared" si="1"/>
        <v>620</v>
      </c>
      <c r="F15" s="159" t="s">
        <v>40</v>
      </c>
      <c r="G15" s="150"/>
      <c r="H15" s="160">
        <f>H13-H14</f>
        <v>166067.75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 t="s">
        <v>161</v>
      </c>
      <c r="G22" s="74">
        <v>6310</v>
      </c>
      <c r="H22" s="186">
        <v>73222</v>
      </c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>
        <v>12</v>
      </c>
      <c r="D23" s="48">
        <f t="shared" si="1"/>
        <v>520.5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>
        <v>12</v>
      </c>
      <c r="D24" s="48">
        <f t="shared" si="1"/>
        <v>474.5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 t="s">
        <v>161</v>
      </c>
      <c r="G26" s="66">
        <v>6184</v>
      </c>
      <c r="H26" s="188">
        <v>92186</v>
      </c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>
        <v>12</v>
      </c>
      <c r="D27" s="44">
        <f t="shared" si="1"/>
        <v>434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8</v>
      </c>
      <c r="D28" s="48">
        <f t="shared" si="1"/>
        <v>6280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227390</v>
      </c>
      <c r="F29" s="172" t="s">
        <v>55</v>
      </c>
      <c r="G29" s="173"/>
      <c r="H29" s="176">
        <f>H15-H16-H17-H18-H19-H20-H22-H23-H24+H26+H27+H28</f>
        <v>185031.75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92</v>
      </c>
      <c r="H34" s="204">
        <f t="shared" ref="H34:H39" si="2">F34*G34</f>
        <v>92000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36</v>
      </c>
      <c r="H35" s="204">
        <f t="shared" si="2"/>
        <v>18000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18</v>
      </c>
      <c r="D36" s="12">
        <f>C36*1.5</f>
        <v>27</v>
      </c>
      <c r="F36" s="12">
        <v>200</v>
      </c>
      <c r="G36" s="37">
        <v>2</v>
      </c>
      <c r="H36" s="204">
        <f t="shared" si="2"/>
        <v>400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513</v>
      </c>
      <c r="D37" s="12">
        <f>C37*111</f>
        <v>56943</v>
      </c>
      <c r="F37" s="12">
        <v>100</v>
      </c>
      <c r="G37" s="39">
        <v>30</v>
      </c>
      <c r="H37" s="204">
        <f t="shared" si="2"/>
        <v>3000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8</v>
      </c>
      <c r="H38" s="204">
        <f t="shared" si="2"/>
        <v>400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11</v>
      </c>
      <c r="D42" s="12">
        <f>C42*2.25</f>
        <v>24.75</v>
      </c>
      <c r="F42" s="39" t="s">
        <v>79</v>
      </c>
      <c r="G42" s="204">
        <v>70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>
        <v>7</v>
      </c>
      <c r="D44" s="12">
        <f>C44*120</f>
        <v>840</v>
      </c>
      <c r="F44" s="37" t="s">
        <v>155</v>
      </c>
      <c r="G44" s="63"/>
      <c r="H44" s="188">
        <v>6771</v>
      </c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108" t="s">
        <v>162</v>
      </c>
      <c r="H45" s="188">
        <v>92186</v>
      </c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20</v>
      </c>
      <c r="D46" s="12">
        <f>C46*1.5</f>
        <v>30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3</v>
      </c>
      <c r="D49" s="12">
        <f>C49*42</f>
        <v>126</v>
      </c>
      <c r="F49" s="229" t="s">
        <v>86</v>
      </c>
      <c r="G49" s="176">
        <f>H34+H35+H36+H37+H38+H39+H40+H41+G42+H44+H45+H46</f>
        <v>212827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13</v>
      </c>
      <c r="D50" s="12">
        <f>C50*1.5</f>
        <v>19.5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27795.25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61322.25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55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5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45936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272</v>
      </c>
      <c r="D6" s="13">
        <f t="shared" ref="D6:D28" si="1">C6*L6</f>
        <v>200464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6</v>
      </c>
      <c r="D7" s="13">
        <f t="shared" si="1"/>
        <v>4350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19</v>
      </c>
      <c r="D9" s="13">
        <f t="shared" si="1"/>
        <v>13433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3</v>
      </c>
      <c r="D12" s="48">
        <f t="shared" si="1"/>
        <v>2856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9</v>
      </c>
      <c r="D13" s="48">
        <f t="shared" si="1"/>
        <v>2763</v>
      </c>
      <c r="F13" s="149" t="s">
        <v>36</v>
      </c>
      <c r="G13" s="150"/>
      <c r="H13" s="151">
        <f>D29</f>
        <v>224009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13</v>
      </c>
      <c r="D14" s="31">
        <f t="shared" si="1"/>
        <v>143</v>
      </c>
      <c r="F14" s="154" t="s">
        <v>39</v>
      </c>
      <c r="G14" s="155"/>
      <c r="H14" s="156">
        <f>D54</f>
        <v>27720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196289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704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224009</v>
      </c>
      <c r="F29" s="172" t="s">
        <v>55</v>
      </c>
      <c r="G29" s="173"/>
      <c r="H29" s="176">
        <f>H15-H16-H17-H18-H19-H20-H22-H23-H24+H26+H27</f>
        <v>195585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f>152+1</f>
        <v>153</v>
      </c>
      <c r="H34" s="204">
        <f>F34*G34</f>
        <v>153000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79</v>
      </c>
      <c r="H35" s="204">
        <f t="shared" ref="H35:H39" si="2">F35*G35</f>
        <v>39500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236</v>
      </c>
      <c r="D37" s="12">
        <f>C37*111</f>
        <v>26196</v>
      </c>
      <c r="F37" s="12">
        <v>100</v>
      </c>
      <c r="G37" s="39">
        <f>1+2</f>
        <v>3</v>
      </c>
      <c r="H37" s="204">
        <f t="shared" si="2"/>
        <v>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2</v>
      </c>
      <c r="D42" s="12">
        <f>C42*2.25</f>
        <v>4.5</v>
      </c>
      <c r="F42" s="39" t="s">
        <v>79</v>
      </c>
      <c r="G42" s="204">
        <f>2738+2</f>
        <v>2740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1</v>
      </c>
      <c r="D44" s="12">
        <f>C44*120</f>
        <v>120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2</v>
      </c>
      <c r="D45" s="12">
        <f>C45*84</f>
        <v>168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9</v>
      </c>
      <c r="D46" s="12">
        <f>C46*1.5</f>
        <v>13.5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195590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5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27720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45936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231</v>
      </c>
      <c r="D6" s="13">
        <f t="shared" ref="D6:D28" si="1">C6*L6</f>
        <v>170247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10</v>
      </c>
      <c r="D7" s="13">
        <f t="shared" si="1"/>
        <v>7250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2</v>
      </c>
      <c r="D8" s="13">
        <f t="shared" si="1"/>
        <v>2066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30</v>
      </c>
      <c r="D9" s="13">
        <f t="shared" si="1"/>
        <v>21210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3</v>
      </c>
      <c r="D10" s="13">
        <f t="shared" si="1"/>
        <v>2916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3</v>
      </c>
      <c r="D12" s="48">
        <f t="shared" si="1"/>
        <v>2856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8</v>
      </c>
      <c r="D13" s="48">
        <f t="shared" si="1"/>
        <v>2456</v>
      </c>
      <c r="F13" s="149" t="s">
        <v>36</v>
      </c>
      <c r="G13" s="150"/>
      <c r="H13" s="151">
        <f>D29</f>
        <v>210304.5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19</v>
      </c>
      <c r="D14" s="31">
        <f t="shared" si="1"/>
        <v>209</v>
      </c>
      <c r="F14" s="154" t="s">
        <v>39</v>
      </c>
      <c r="G14" s="155"/>
      <c r="H14" s="156">
        <f>D54</f>
        <v>45045.75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165258.75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678</f>
        <v>678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123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100" t="s">
        <v>157</v>
      </c>
      <c r="G26" s="106" t="s">
        <v>162</v>
      </c>
      <c r="H26" s="192">
        <v>385437</v>
      </c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210304.5</v>
      </c>
      <c r="F29" s="172" t="s">
        <v>55</v>
      </c>
      <c r="G29" s="173"/>
      <c r="H29" s="176">
        <f>H15-H16-H17-H18-H19-H20-H22-H23-H24+H26+H27</f>
        <v>550017.75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118</v>
      </c>
      <c r="H34" s="204">
        <f>F34*G34</f>
        <v>118000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80</v>
      </c>
      <c r="H35" s="204">
        <f>F35*G35</f>
        <v>40000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1</v>
      </c>
      <c r="H36" s="204">
        <f t="shared" ref="H36:H39" si="2">F36*G36</f>
        <v>200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362</v>
      </c>
      <c r="D37" s="12">
        <f>C37*111</f>
        <v>40182</v>
      </c>
      <c r="F37" s="12">
        <v>100</v>
      </c>
      <c r="G37" s="39">
        <v>52</v>
      </c>
      <c r="H37" s="204">
        <f t="shared" si="2"/>
        <v>5200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16</v>
      </c>
      <c r="H38" s="204">
        <f t="shared" si="2"/>
        <v>800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7</v>
      </c>
      <c r="D42" s="12">
        <f>C42*2.25</f>
        <v>15.75</v>
      </c>
      <c r="F42" s="39" t="s">
        <v>79</v>
      </c>
      <c r="G42" s="204">
        <v>35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6</v>
      </c>
      <c r="D44" s="12">
        <f>C44*120</f>
        <v>720</v>
      </c>
      <c r="F44" s="37"/>
      <c r="G44" s="107" t="s">
        <v>162</v>
      </c>
      <c r="H44" s="188">
        <v>385437</v>
      </c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2</v>
      </c>
      <c r="D45" s="12">
        <f>C45*84</f>
        <v>168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549672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25</v>
      </c>
      <c r="D50" s="12">
        <f>C50*1.5</f>
        <v>37.5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-345.75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45045.75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45937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420</v>
      </c>
      <c r="D6" s="13">
        <f t="shared" ref="D6:D28" si="1">C6*L6</f>
        <v>309540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6</v>
      </c>
      <c r="D7" s="13">
        <f t="shared" si="1"/>
        <v>4350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26</v>
      </c>
      <c r="D9" s="13">
        <f t="shared" si="1"/>
        <v>18382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2</v>
      </c>
      <c r="D10" s="13">
        <f t="shared" si="1"/>
        <v>1944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>
        <v>1</v>
      </c>
      <c r="D11" s="13">
        <f t="shared" si="1"/>
        <v>1125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9</v>
      </c>
      <c r="D13" s="48">
        <f t="shared" si="1"/>
        <v>2763</v>
      </c>
      <c r="F13" s="149" t="s">
        <v>36</v>
      </c>
      <c r="G13" s="150"/>
      <c r="H13" s="151">
        <f>D29</f>
        <v>344285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21</v>
      </c>
      <c r="D14" s="31">
        <f t="shared" si="1"/>
        <v>231</v>
      </c>
      <c r="F14" s="154" t="s">
        <v>39</v>
      </c>
      <c r="G14" s="155"/>
      <c r="H14" s="156">
        <f>D54</f>
        <v>48756.75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>
        <v>1</v>
      </c>
      <c r="D15" s="31">
        <f t="shared" si="1"/>
        <v>620</v>
      </c>
      <c r="F15" s="159" t="s">
        <v>40</v>
      </c>
      <c r="G15" s="150"/>
      <c r="H15" s="160">
        <f>H13-H14</f>
        <v>295528.25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6</v>
      </c>
      <c r="D28" s="48">
        <f t="shared" si="1"/>
        <v>4710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344285</v>
      </c>
      <c r="F29" s="172" t="s">
        <v>55</v>
      </c>
      <c r="G29" s="173"/>
      <c r="H29" s="176">
        <f>H15-H16-H17-H18-H19-H20-H22-H23-H24+H26+H27+H28</f>
        <v>295528.25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2</v>
      </c>
      <c r="D34" s="30">
        <f>C34*120</f>
        <v>240</v>
      </c>
      <c r="F34" s="12">
        <v>1000</v>
      </c>
      <c r="G34" s="40">
        <v>240</v>
      </c>
      <c r="H34" s="204">
        <f t="shared" ref="H34:H39" si="2">F34*G34</f>
        <v>240000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56</v>
      </c>
      <c r="H35" s="204">
        <f t="shared" si="2"/>
        <v>28000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3</v>
      </c>
      <c r="D36" s="12">
        <f>C36*1.5</f>
        <v>4.5</v>
      </c>
      <c r="F36" s="12">
        <v>200</v>
      </c>
      <c r="G36" s="37">
        <v>3</v>
      </c>
      <c r="H36" s="204">
        <f t="shared" si="2"/>
        <v>600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409</v>
      </c>
      <c r="D37" s="12">
        <f>C37*111</f>
        <v>45399</v>
      </c>
      <c r="F37" s="12">
        <v>100</v>
      </c>
      <c r="G37" s="39">
        <v>48</v>
      </c>
      <c r="H37" s="204">
        <f t="shared" si="2"/>
        <v>4800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15</v>
      </c>
      <c r="D38" s="12">
        <f>C38*84</f>
        <v>1260</v>
      </c>
      <c r="F38" s="30">
        <v>50</v>
      </c>
      <c r="G38" s="39">
        <v>2</v>
      </c>
      <c r="H38" s="204">
        <f t="shared" si="2"/>
        <v>100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6</v>
      </c>
      <c r="D39" s="31">
        <f>C39*4.5</f>
        <v>27</v>
      </c>
      <c r="F39" s="12">
        <v>20</v>
      </c>
      <c r="G39" s="37">
        <v>1</v>
      </c>
      <c r="H39" s="204">
        <f t="shared" si="2"/>
        <v>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9</v>
      </c>
      <c r="D42" s="12">
        <f>C42*2.25</f>
        <v>20.25</v>
      </c>
      <c r="F42" s="39" t="s">
        <v>79</v>
      </c>
      <c r="G42" s="204">
        <v>2830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>
        <v>2</v>
      </c>
      <c r="D44" s="12">
        <f>C44*120</f>
        <v>240</v>
      </c>
      <c r="F44" s="37" t="s">
        <v>155</v>
      </c>
      <c r="G44" s="63"/>
      <c r="H44" s="188">
        <v>18252</v>
      </c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>
        <v>1</v>
      </c>
      <c r="D45" s="12">
        <f>C45*84</f>
        <v>84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19</v>
      </c>
      <c r="D46" s="12">
        <f>C46*1.5</f>
        <v>28.5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294602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19</v>
      </c>
      <c r="D50" s="12">
        <f>C50*1.5</f>
        <v>28.5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-926.25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48756.75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45937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tabSelected="1" topLeftCell="A25" zoomScaleNormal="100" zoomScaleSheetLayoutView="85" workbookViewId="0">
      <selection activeCell="G51" sqref="G51:J52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45937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273</v>
      </c>
      <c r="D6" s="13">
        <f t="shared" ref="D6:D28" si="1">C6*L6</f>
        <v>201201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8</v>
      </c>
      <c r="D7" s="13">
        <f t="shared" si="1"/>
        <v>5800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25</v>
      </c>
      <c r="D9" s="13">
        <f t="shared" si="1"/>
        <v>17675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>
        <v>2</v>
      </c>
      <c r="D10" s="13">
        <f t="shared" si="1"/>
        <v>1944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>
        <v>2</v>
      </c>
      <c r="D11" s="13">
        <f t="shared" si="1"/>
        <v>2250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7</v>
      </c>
      <c r="D12" s="48">
        <f t="shared" si="1"/>
        <v>6664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12</v>
      </c>
      <c r="D13" s="48">
        <f t="shared" si="1"/>
        <v>3684</v>
      </c>
      <c r="F13" s="149" t="s">
        <v>36</v>
      </c>
      <c r="G13" s="150"/>
      <c r="H13" s="151">
        <f>D29</f>
        <v>242872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15807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>
        <v>1</v>
      </c>
      <c r="D15" s="31">
        <f t="shared" si="1"/>
        <v>620</v>
      </c>
      <c r="F15" s="159" t="s">
        <v>40</v>
      </c>
      <c r="G15" s="150"/>
      <c r="H15" s="160">
        <f>H13-H14</f>
        <v>227065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f>366</f>
        <v>366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>
        <f>2+2</f>
        <v>4</v>
      </c>
      <c r="D21" s="48">
        <f t="shared" si="1"/>
        <v>2600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109" t="s">
        <v>156</v>
      </c>
      <c r="G22" s="74">
        <v>6088</v>
      </c>
      <c r="H22" s="186">
        <v>172042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>
        <v>12</v>
      </c>
      <c r="D26" s="48">
        <f t="shared" si="1"/>
        <v>434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242872</v>
      </c>
      <c r="F29" s="172" t="s">
        <v>55</v>
      </c>
      <c r="G29" s="173"/>
      <c r="H29" s="176">
        <f>H15-H16-H17-H18-H19-H20-H22-H23-H24+H26+H27</f>
        <v>54657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47</v>
      </c>
      <c r="H34" s="204">
        <f>F34*G34</f>
        <v>47000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12</v>
      </c>
      <c r="H35" s="204">
        <f>F35*G35</f>
        <v>6000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>
        <v>5</v>
      </c>
      <c r="D36" s="12">
        <f>C36*1.5</f>
        <v>7.5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127</v>
      </c>
      <c r="D37" s="12">
        <f>C37*111</f>
        <v>14097</v>
      </c>
      <c r="F37" s="12">
        <v>100</v>
      </c>
      <c r="G37" s="39">
        <v>3</v>
      </c>
      <c r="H37" s="204">
        <f t="shared" si="2"/>
        <v>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2</v>
      </c>
      <c r="H39" s="204">
        <f t="shared" si="2"/>
        <v>40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44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8</v>
      </c>
      <c r="D44" s="12">
        <f>C44*120</f>
        <v>960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>
        <v>2</v>
      </c>
      <c r="D45" s="12">
        <f>C45*84</f>
        <v>168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>
        <v>19</v>
      </c>
      <c r="D46" s="12">
        <f>C46*1.5</f>
        <v>28.5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53434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20</v>
      </c>
      <c r="D50" s="12">
        <f>C50*1.5</f>
        <v>30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-1223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15807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45938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45938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45938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88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1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8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45939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45939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45939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45940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45940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45940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45941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1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8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89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45941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45941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45943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101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H15-H16-H17-H18-H19-H20-H22-H23-H24+H26+H27+H28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4">
        <f t="shared" ref="H34:H39" si="2"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si="2"/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si="2"/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137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45943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 t="shared" ref="H35:H39" si="2"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102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140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45943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104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>
        <f>F34*G34</f>
        <v>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>
        <f t="shared" si="2"/>
        <v>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>
        <f t="shared" si="2"/>
        <v>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101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141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45931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/>
      <c r="D6" s="13">
        <f t="shared" ref="D6:D28" si="1">C6*L6</f>
        <v>0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92">
        <v>54732</v>
      </c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1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54732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204">
        <f>F34*G34</f>
        <v>50000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>
        <f>F35*G35</f>
        <v>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04">
        <f t="shared" ref="H36:H39" si="2">F36*G36</f>
        <v>600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204">
        <f t="shared" si="2"/>
        <v>2300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204">
        <f t="shared" si="2"/>
        <v>1100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204">
        <f t="shared" si="2"/>
        <v>720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12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88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54732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1" t="s">
        <v>7</v>
      </c>
      <c r="B4" s="112"/>
      <c r="C4" s="112"/>
      <c r="D4" s="113"/>
      <c r="F4" s="114" t="s">
        <v>8</v>
      </c>
      <c r="G4" s="116"/>
      <c r="H4" s="118" t="s">
        <v>9</v>
      </c>
      <c r="I4" s="120"/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5"/>
      <c r="B6" s="16"/>
      <c r="C6" s="10"/>
      <c r="D6" s="13">
        <f t="shared" ref="D6:D28" si="1">C6*L6</f>
        <v>0</v>
      </c>
      <c r="F6" s="127" t="s">
        <v>16</v>
      </c>
      <c r="G6" s="129"/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5"/>
      <c r="B7" s="16"/>
      <c r="C7" s="10"/>
      <c r="D7" s="13">
        <f t="shared" si="1"/>
        <v>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5"/>
      <c r="B8" s="16"/>
      <c r="C8" s="10"/>
      <c r="D8" s="13">
        <f t="shared" si="1"/>
        <v>0</v>
      </c>
      <c r="F8" s="135" t="s">
        <v>21</v>
      </c>
      <c r="G8" s="137"/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5"/>
      <c r="B9" s="16"/>
      <c r="C9" s="10"/>
      <c r="D9" s="13">
        <f t="shared" si="1"/>
        <v>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5"/>
      <c r="C10" s="10"/>
      <c r="D10" s="13">
        <f t="shared" si="1"/>
        <v>0</v>
      </c>
      <c r="F10" s="127" t="s">
        <v>26</v>
      </c>
      <c r="G10" s="143"/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9" ht="15.75" x14ac:dyDescent="0.25">
      <c r="A11" s="125"/>
      <c r="B11" s="17"/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5"/>
      <c r="B12" s="17"/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5"/>
      <c r="B13" s="17"/>
      <c r="C13" s="10"/>
      <c r="D13" s="48">
        <f t="shared" si="1"/>
        <v>0</v>
      </c>
      <c r="F13" s="149" t="s">
        <v>36</v>
      </c>
      <c r="G13" s="150"/>
      <c r="H13" s="151">
        <f>D29</f>
        <v>0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5"/>
      <c r="B14" s="14"/>
      <c r="C14" s="10"/>
      <c r="D14" s="31">
        <f t="shared" si="1"/>
        <v>0</v>
      </c>
      <c r="F14" s="154" t="s">
        <v>39</v>
      </c>
      <c r="G14" s="155"/>
      <c r="H14" s="156">
        <f>D54</f>
        <v>0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5"/>
      <c r="B15" s="14"/>
      <c r="C15" s="10"/>
      <c r="D15" s="31">
        <f t="shared" si="1"/>
        <v>0</v>
      </c>
      <c r="F15" s="159" t="s">
        <v>40</v>
      </c>
      <c r="G15" s="150"/>
      <c r="H15" s="160">
        <f>H13-H14</f>
        <v>0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5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/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/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/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/>
      <c r="C22" s="10"/>
      <c r="D22" s="48">
        <f t="shared" si="1"/>
        <v>0</v>
      </c>
      <c r="F22" s="78"/>
      <c r="G22" s="74"/>
      <c r="H22" s="186"/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/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/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/>
      <c r="C26" s="10"/>
      <c r="D26" s="48">
        <f t="shared" si="1"/>
        <v>0</v>
      </c>
      <c r="F26" s="65"/>
      <c r="G26" s="6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/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/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0</v>
      </c>
      <c r="F29" s="172" t="s">
        <v>55</v>
      </c>
      <c r="G29" s="173"/>
      <c r="H29" s="176">
        <f>H15-H16-H17-H18-H19-H20-H22-H23-H24+H26+H27</f>
        <v>0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4"/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/>
      <c r="H35" s="204"/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/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4"/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/>
      <c r="D38" s="12">
        <f>C38*84</f>
        <v>0</v>
      </c>
      <c r="F38" s="30">
        <v>50</v>
      </c>
      <c r="G38" s="39"/>
      <c r="H38" s="204"/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/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/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0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138</v>
      </c>
      <c r="G51" s="233">
        <f>G49-H29</f>
        <v>0</v>
      </c>
      <c r="H51" s="234"/>
      <c r="I51" s="234"/>
      <c r="J51" s="23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36"/>
      <c r="H52" s="237"/>
      <c r="I52" s="237"/>
      <c r="J52" s="23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0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1</v>
      </c>
      <c r="H4" s="118" t="s">
        <v>9</v>
      </c>
      <c r="I4" s="120">
        <v>45932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548</v>
      </c>
      <c r="D6" s="13">
        <f t="shared" ref="D6:D28" si="1">C6*L6</f>
        <v>403876</v>
      </c>
      <c r="F6" s="127" t="s">
        <v>16</v>
      </c>
      <c r="G6" s="129" t="s">
        <v>139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10</v>
      </c>
      <c r="D7" s="13">
        <f t="shared" si="1"/>
        <v>7250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>
        <v>7</v>
      </c>
      <c r="D8" s="13">
        <f t="shared" si="1"/>
        <v>7231</v>
      </c>
      <c r="F8" s="135" t="s">
        <v>21</v>
      </c>
      <c r="G8" s="137" t="s">
        <v>112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30</v>
      </c>
      <c r="D9" s="13">
        <f t="shared" si="1"/>
        <v>21210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142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1</v>
      </c>
      <c r="D12" s="48">
        <f t="shared" si="1"/>
        <v>952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6</v>
      </c>
      <c r="D13" s="48">
        <f t="shared" si="1"/>
        <v>1842</v>
      </c>
      <c r="F13" s="149" t="s">
        <v>36</v>
      </c>
      <c r="G13" s="150"/>
      <c r="H13" s="151">
        <f>D29</f>
        <v>445611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10</v>
      </c>
      <c r="D14" s="31">
        <f t="shared" si="1"/>
        <v>110</v>
      </c>
      <c r="F14" s="154" t="s">
        <v>39</v>
      </c>
      <c r="G14" s="155"/>
      <c r="H14" s="156">
        <f>D54</f>
        <v>65116.5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380494.5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131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6"/>
      <c r="I19" s="136"/>
      <c r="J19" s="136"/>
      <c r="L19" s="6">
        <v>1102</v>
      </c>
      <c r="Q19" s="4"/>
      <c r="R19" s="5">
        <f t="shared" si="0"/>
        <v>0</v>
      </c>
    </row>
    <row r="20" spans="1:18" ht="15.75" x14ac:dyDescent="0.25">
      <c r="A20" s="125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135</v>
      </c>
      <c r="C22" s="10"/>
      <c r="D22" s="48">
        <f t="shared" si="1"/>
        <v>0</v>
      </c>
      <c r="F22" s="78"/>
      <c r="G22" s="74"/>
      <c r="H22" s="186"/>
      <c r="I22" s="186"/>
      <c r="J22" s="186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122</v>
      </c>
      <c r="C23" s="10"/>
      <c r="D23" s="48">
        <f t="shared" si="1"/>
        <v>0</v>
      </c>
      <c r="F23" s="78"/>
      <c r="G23" s="80"/>
      <c r="H23" s="239"/>
      <c r="I23" s="240"/>
      <c r="J23" s="240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123</v>
      </c>
      <c r="C24" s="10"/>
      <c r="D24" s="48">
        <f t="shared" si="1"/>
        <v>0</v>
      </c>
      <c r="F24" s="78"/>
      <c r="G24" s="80"/>
      <c r="H24" s="239"/>
      <c r="I24" s="240"/>
      <c r="J24" s="240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110</v>
      </c>
      <c r="C26" s="10"/>
      <c r="D26" s="48">
        <f t="shared" si="1"/>
        <v>0</v>
      </c>
      <c r="F26" s="76"/>
      <c r="G26" s="66"/>
      <c r="H26" s="188"/>
      <c r="I26" s="188"/>
      <c r="J26" s="188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119</v>
      </c>
      <c r="C27" s="10"/>
      <c r="D27" s="44">
        <f t="shared" si="1"/>
        <v>0</v>
      </c>
      <c r="F27" s="72"/>
      <c r="G27" s="93"/>
      <c r="H27" s="241"/>
      <c r="I27" s="242"/>
      <c r="J27" s="242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4</v>
      </c>
      <c r="D28" s="48">
        <f t="shared" si="1"/>
        <v>3140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445611</v>
      </c>
      <c r="F29" s="172" t="s">
        <v>55</v>
      </c>
      <c r="G29" s="173"/>
      <c r="H29" s="176">
        <f>H15-H16-H17-H18-H19-H20-H22-H23-H24+H26+H27+H28</f>
        <v>380494.5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204">
        <f t="shared" ref="H34:H39" si="2">F34*G34</f>
        <v>146000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204">
        <f t="shared" si="2"/>
        <v>56500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204">
        <f t="shared" si="2"/>
        <v>1000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204">
        <f t="shared" si="2"/>
        <v>9000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204">
        <f t="shared" si="2"/>
        <v>450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/>
      <c r="D41" s="12">
        <f>C41*84</f>
        <v>0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48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8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88">
        <v>163833</v>
      </c>
      <c r="I44" s="188"/>
      <c r="J44" s="188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188"/>
      <c r="I46" s="188"/>
      <c r="J46" s="188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376831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8</v>
      </c>
      <c r="D50" s="12">
        <f>C50*1.5</f>
        <v>12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-3663.5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2</v>
      </c>
      <c r="H4" s="118" t="s">
        <v>9</v>
      </c>
      <c r="I4" s="120">
        <v>45932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198</v>
      </c>
      <c r="D6" s="13">
        <f t="shared" ref="D6:D28" si="1">C6*L6</f>
        <v>145926</v>
      </c>
      <c r="F6" s="127" t="s">
        <v>16</v>
      </c>
      <c r="G6" s="129" t="s">
        <v>124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10</v>
      </c>
      <c r="D7" s="13">
        <f t="shared" si="1"/>
        <v>7250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114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20</v>
      </c>
      <c r="D9" s="13">
        <f t="shared" si="1"/>
        <v>14140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115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/>
      <c r="D12" s="48">
        <f t="shared" si="1"/>
        <v>0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2</v>
      </c>
      <c r="D13" s="48">
        <f t="shared" si="1"/>
        <v>614</v>
      </c>
      <c r="F13" s="149" t="s">
        <v>36</v>
      </c>
      <c r="G13" s="150"/>
      <c r="H13" s="151">
        <f>D29</f>
        <v>170771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3</v>
      </c>
      <c r="D14" s="31">
        <f t="shared" si="1"/>
        <v>33</v>
      </c>
      <c r="F14" s="154" t="s">
        <v>39</v>
      </c>
      <c r="G14" s="155"/>
      <c r="H14" s="156">
        <f>D54</f>
        <v>23892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146879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>
        <v>1818</v>
      </c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93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3"/>
      <c r="I19" s="243"/>
      <c r="J19" s="24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6"/>
      <c r="I20" s="136"/>
      <c r="J20" s="136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145</v>
      </c>
      <c r="C22" s="10">
        <v>12</v>
      </c>
      <c r="D22" s="48">
        <f t="shared" si="1"/>
        <v>268</v>
      </c>
      <c r="F22" s="73"/>
      <c r="G22" s="74"/>
      <c r="H22" s="186"/>
      <c r="I22" s="186"/>
      <c r="J22" s="186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25"/>
      <c r="G23" s="37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128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65"/>
      <c r="G26" s="10"/>
      <c r="H26" s="192"/>
      <c r="I26" s="193"/>
      <c r="J26" s="194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14"/>
      <c r="G27" s="14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/>
      <c r="D28" s="48">
        <f t="shared" si="1"/>
        <v>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170771</v>
      </c>
      <c r="F29" s="172" t="s">
        <v>55</v>
      </c>
      <c r="G29" s="173"/>
      <c r="H29" s="176">
        <f>H15-H16-H17-H18-H19-H20-H22-H23-H24+H26+H27</f>
        <v>145061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204">
        <f>F34*G34</f>
        <v>121000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204">
        <f t="shared" ref="H35:H39" si="2">F35*G35</f>
        <v>23500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204">
        <f t="shared" si="2"/>
        <v>400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/>
      <c r="D39" s="31">
        <f>C39*4.5</f>
        <v>0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/>
      <c r="D42" s="12">
        <f>C42*2.25</f>
        <v>0</v>
      </c>
      <c r="F42" s="39" t="s">
        <v>79</v>
      </c>
      <c r="G42" s="204">
        <v>38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>
        <v>2</v>
      </c>
      <c r="D44" s="12">
        <f>C44*120</f>
        <v>240</v>
      </c>
      <c r="F44" s="37"/>
      <c r="G44" s="63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63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94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/>
      <c r="D48" s="12">
        <f>C48*78</f>
        <v>0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>
        <v>1</v>
      </c>
      <c r="D49" s="12">
        <f>C49*42</f>
        <v>42</v>
      </c>
      <c r="F49" s="229" t="s">
        <v>86</v>
      </c>
      <c r="G49" s="176">
        <f>H34+H35+H36+H37+H38+H39+H40+H41+G42+H44+H45+H46</f>
        <v>144988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/>
      <c r="D50" s="12">
        <f>C50*1.5</f>
        <v>0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146</v>
      </c>
      <c r="G51" s="244">
        <f>G49-H29</f>
        <v>-73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23892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topLeftCell="A10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10" t="s">
        <v>1</v>
      </c>
      <c r="O1" s="110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1" t="s">
        <v>7</v>
      </c>
      <c r="B4" s="112"/>
      <c r="C4" s="112"/>
      <c r="D4" s="113"/>
      <c r="F4" s="114" t="s">
        <v>8</v>
      </c>
      <c r="G4" s="116">
        <v>3</v>
      </c>
      <c r="H4" s="118" t="s">
        <v>9</v>
      </c>
      <c r="I4" s="120">
        <v>45932</v>
      </c>
      <c r="J4" s="121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4" t="s">
        <v>7</v>
      </c>
      <c r="B5" s="15" t="s">
        <v>11</v>
      </c>
      <c r="C5" s="9" t="s">
        <v>12</v>
      </c>
      <c r="D5" s="25" t="s">
        <v>13</v>
      </c>
      <c r="F5" s="115"/>
      <c r="G5" s="117"/>
      <c r="H5" s="119"/>
      <c r="I5" s="122"/>
      <c r="J5" s="123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5"/>
      <c r="B6" s="16" t="s">
        <v>15</v>
      </c>
      <c r="C6" s="10">
        <v>375</v>
      </c>
      <c r="D6" s="13">
        <f t="shared" ref="D6:D28" si="1">C6*L6</f>
        <v>276375</v>
      </c>
      <c r="F6" s="127" t="s">
        <v>16</v>
      </c>
      <c r="G6" s="129" t="s">
        <v>111</v>
      </c>
      <c r="H6" s="130"/>
      <c r="I6" s="130"/>
      <c r="J6" s="131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5"/>
      <c r="B7" s="16" t="s">
        <v>18</v>
      </c>
      <c r="C7" s="10">
        <v>6</v>
      </c>
      <c r="D7" s="13">
        <f t="shared" si="1"/>
        <v>4350</v>
      </c>
      <c r="F7" s="128"/>
      <c r="G7" s="132"/>
      <c r="H7" s="133"/>
      <c r="I7" s="133"/>
      <c r="J7" s="134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5"/>
      <c r="B8" s="16" t="s">
        <v>20</v>
      </c>
      <c r="C8" s="10"/>
      <c r="D8" s="13">
        <f t="shared" si="1"/>
        <v>0</v>
      </c>
      <c r="F8" s="135" t="s">
        <v>21</v>
      </c>
      <c r="G8" s="137" t="s">
        <v>120</v>
      </c>
      <c r="H8" s="138"/>
      <c r="I8" s="138"/>
      <c r="J8" s="139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5"/>
      <c r="B9" s="16" t="s">
        <v>23</v>
      </c>
      <c r="C9" s="10">
        <v>60</v>
      </c>
      <c r="D9" s="13">
        <f t="shared" si="1"/>
        <v>42420</v>
      </c>
      <c r="F9" s="128"/>
      <c r="G9" s="140"/>
      <c r="H9" s="141"/>
      <c r="I9" s="141"/>
      <c r="J9" s="142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5"/>
      <c r="B10" t="s">
        <v>25</v>
      </c>
      <c r="C10" s="10"/>
      <c r="D10" s="13">
        <f t="shared" si="1"/>
        <v>0</v>
      </c>
      <c r="F10" s="127" t="s">
        <v>26</v>
      </c>
      <c r="G10" s="143" t="s">
        <v>143</v>
      </c>
      <c r="H10" s="144"/>
      <c r="I10" s="144"/>
      <c r="J10" s="145"/>
      <c r="K10" s="8"/>
      <c r="L10" s="6">
        <f>R36</f>
        <v>972</v>
      </c>
      <c r="P10" s="4"/>
      <c r="Q10" s="4"/>
      <c r="R10" s="5"/>
    </row>
    <row r="11" spans="1:18" ht="15.75" x14ac:dyDescent="0.25">
      <c r="A11" s="125"/>
      <c r="B11" s="17" t="s">
        <v>28</v>
      </c>
      <c r="C11" s="10"/>
      <c r="D11" s="13">
        <f t="shared" si="1"/>
        <v>0</v>
      </c>
      <c r="F11" s="128"/>
      <c r="G11" s="140"/>
      <c r="H11" s="141"/>
      <c r="I11" s="141"/>
      <c r="J11" s="142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5"/>
      <c r="B12" s="17" t="s">
        <v>30</v>
      </c>
      <c r="C12" s="10">
        <v>2</v>
      </c>
      <c r="D12" s="48">
        <f t="shared" si="1"/>
        <v>1904</v>
      </c>
      <c r="F12" s="146" t="s">
        <v>33</v>
      </c>
      <c r="G12" s="147"/>
      <c r="H12" s="147"/>
      <c r="I12" s="147"/>
      <c r="J12" s="148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5"/>
      <c r="B13" s="17" t="s">
        <v>32</v>
      </c>
      <c r="C13" s="10">
        <v>8</v>
      </c>
      <c r="D13" s="48">
        <f t="shared" si="1"/>
        <v>2456</v>
      </c>
      <c r="F13" s="149" t="s">
        <v>36</v>
      </c>
      <c r="G13" s="150"/>
      <c r="H13" s="151">
        <f>D29</f>
        <v>329185</v>
      </c>
      <c r="I13" s="152"/>
      <c r="J13" s="153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5"/>
      <c r="B14" s="14" t="s">
        <v>35</v>
      </c>
      <c r="C14" s="10">
        <v>10</v>
      </c>
      <c r="D14" s="31">
        <f t="shared" si="1"/>
        <v>110</v>
      </c>
      <c r="F14" s="154" t="s">
        <v>39</v>
      </c>
      <c r="G14" s="155"/>
      <c r="H14" s="156">
        <f>D54</f>
        <v>30606</v>
      </c>
      <c r="I14" s="157"/>
      <c r="J14" s="158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5"/>
      <c r="B15" s="14" t="s">
        <v>38</v>
      </c>
      <c r="C15" s="10"/>
      <c r="D15" s="31">
        <f t="shared" si="1"/>
        <v>0</v>
      </c>
      <c r="F15" s="159" t="s">
        <v>40</v>
      </c>
      <c r="G15" s="150"/>
      <c r="H15" s="160">
        <f>H13-H14</f>
        <v>298579</v>
      </c>
      <c r="I15" s="161"/>
      <c r="J15" s="162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5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3"/>
      <c r="I16" s="163"/>
      <c r="J16" s="163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5"/>
      <c r="B17" t="s">
        <v>113</v>
      </c>
      <c r="C17" s="10"/>
      <c r="D17" s="48">
        <f t="shared" si="1"/>
        <v>0</v>
      </c>
      <c r="F17" s="57"/>
      <c r="G17" s="67" t="s">
        <v>45</v>
      </c>
      <c r="H17" s="136"/>
      <c r="I17" s="136"/>
      <c r="J17" s="136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5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6"/>
      <c r="I18" s="136"/>
      <c r="J18" s="136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5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2"/>
      <c r="I19" s="182"/>
      <c r="J19" s="18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5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3"/>
      <c r="I20" s="163"/>
      <c r="J20" s="163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5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3" t="s">
        <v>13</v>
      </c>
      <c r="I21" s="184"/>
      <c r="J21" s="185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5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86">
        <v>327612</v>
      </c>
      <c r="I22" s="186"/>
      <c r="J22" s="186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5"/>
      <c r="B23" s="14" t="s">
        <v>107</v>
      </c>
      <c r="C23" s="10"/>
      <c r="D23" s="48">
        <f t="shared" si="1"/>
        <v>0</v>
      </c>
      <c r="F23" s="79"/>
      <c r="G23" s="80"/>
      <c r="H23" s="187"/>
      <c r="I23" s="188"/>
      <c r="J23" s="188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5"/>
      <c r="B24" s="14" t="s">
        <v>101</v>
      </c>
      <c r="C24" s="10"/>
      <c r="D24" s="48">
        <f t="shared" si="1"/>
        <v>0</v>
      </c>
      <c r="F24" s="38"/>
      <c r="G24" s="37"/>
      <c r="H24" s="187"/>
      <c r="I24" s="188"/>
      <c r="J24" s="188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5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9" t="s">
        <v>13</v>
      </c>
      <c r="I25" s="190"/>
      <c r="J25" s="191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5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50">
        <v>168830</v>
      </c>
      <c r="I26" s="251"/>
      <c r="J26" s="187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5"/>
      <c r="B27" s="14" t="s">
        <v>109</v>
      </c>
      <c r="C27" s="10"/>
      <c r="D27" s="44">
        <f t="shared" si="1"/>
        <v>0</v>
      </c>
      <c r="F27" s="25"/>
      <c r="G27" s="81"/>
      <c r="H27" s="195"/>
      <c r="I27" s="196"/>
      <c r="J27" s="197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6"/>
      <c r="B28" s="46" t="s">
        <v>97</v>
      </c>
      <c r="C28" s="10">
        <v>2</v>
      </c>
      <c r="D28" s="48">
        <f t="shared" si="1"/>
        <v>1570</v>
      </c>
      <c r="F28" s="96"/>
      <c r="G28" s="62"/>
      <c r="H28" s="198"/>
      <c r="I28" s="199"/>
      <c r="J28" s="200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4" t="s">
        <v>36</v>
      </c>
      <c r="B29" s="165"/>
      <c r="C29" s="166"/>
      <c r="D29" s="170">
        <f>SUM(D6:D28)</f>
        <v>329185</v>
      </c>
      <c r="F29" s="172" t="s">
        <v>55</v>
      </c>
      <c r="G29" s="173"/>
      <c r="H29" s="176">
        <f>H15-H16-H17-H18-H19-H20-H22-H23-H24+H26+H27</f>
        <v>139797</v>
      </c>
      <c r="I29" s="177"/>
      <c r="J29" s="178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7"/>
      <c r="B30" s="168"/>
      <c r="C30" s="169"/>
      <c r="D30" s="171"/>
      <c r="F30" s="174"/>
      <c r="G30" s="175"/>
      <c r="H30" s="179"/>
      <c r="I30" s="180"/>
      <c r="J30" s="181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1" t="s">
        <v>58</v>
      </c>
      <c r="B32" s="112"/>
      <c r="C32" s="112"/>
      <c r="D32" s="113"/>
      <c r="F32" s="201" t="s">
        <v>59</v>
      </c>
      <c r="G32" s="202"/>
      <c r="H32" s="202"/>
      <c r="I32" s="202"/>
      <c r="J32" s="203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1" t="s">
        <v>13</v>
      </c>
      <c r="I33" s="202"/>
      <c r="J33" s="203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4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204">
        <f>F34*G34</f>
        <v>116000</v>
      </c>
      <c r="I34" s="205"/>
      <c r="J34" s="206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5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204">
        <f>F35*G35</f>
        <v>21500</v>
      </c>
      <c r="I35" s="205"/>
      <c r="J35" s="206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6"/>
      <c r="B36" s="26" t="s">
        <v>70</v>
      </c>
      <c r="C36" s="10"/>
      <c r="D36" s="12">
        <f>C36*1.5</f>
        <v>0</v>
      </c>
      <c r="F36" s="12">
        <v>200</v>
      </c>
      <c r="G36" s="37"/>
      <c r="H36" s="204">
        <f t="shared" ref="H36:H39" si="2">F36*G36</f>
        <v>0</v>
      </c>
      <c r="I36" s="205"/>
      <c r="J36" s="206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4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204">
        <f t="shared" si="2"/>
        <v>1200</v>
      </c>
      <c r="I37" s="205"/>
      <c r="J37" s="206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5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204">
        <f t="shared" si="2"/>
        <v>50</v>
      </c>
      <c r="I38" s="205"/>
      <c r="J38" s="206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6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4">
        <f t="shared" si="2"/>
        <v>0</v>
      </c>
      <c r="I39" s="205"/>
      <c r="J39" s="206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4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204"/>
      <c r="I40" s="205"/>
      <c r="J40" s="206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5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4"/>
      <c r="I41" s="205"/>
      <c r="J41" s="206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6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4">
        <v>138</v>
      </c>
      <c r="H42" s="205"/>
      <c r="I42" s="205"/>
      <c r="J42" s="206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7" t="s">
        <v>81</v>
      </c>
      <c r="C43" s="11"/>
      <c r="D43" s="12"/>
      <c r="F43" s="60" t="s">
        <v>82</v>
      </c>
      <c r="G43" s="93" t="s">
        <v>83</v>
      </c>
      <c r="H43" s="210" t="s">
        <v>13</v>
      </c>
      <c r="I43" s="211"/>
      <c r="J43" s="212"/>
      <c r="K43" s="21"/>
      <c r="P43" s="4"/>
      <c r="Q43" s="4"/>
      <c r="R43" s="5"/>
    </row>
    <row r="44" spans="1:18" ht="15.75" x14ac:dyDescent="0.25">
      <c r="A44" s="208"/>
      <c r="B44" s="27" t="s">
        <v>66</v>
      </c>
      <c r="C44" s="10"/>
      <c r="D44" s="12">
        <f>C44*120</f>
        <v>0</v>
      </c>
      <c r="F44" s="37"/>
      <c r="G44" s="77"/>
      <c r="H44" s="188"/>
      <c r="I44" s="188"/>
      <c r="J44" s="188"/>
      <c r="K44" s="21"/>
      <c r="P44" s="4"/>
      <c r="Q44" s="4"/>
      <c r="R44" s="5"/>
    </row>
    <row r="45" spans="1:18" ht="15.75" x14ac:dyDescent="0.25">
      <c r="A45" s="208"/>
      <c r="B45" s="27" t="s">
        <v>68</v>
      </c>
      <c r="C45" s="33"/>
      <c r="D45" s="12">
        <f>C45*84</f>
        <v>0</v>
      </c>
      <c r="F45" s="37"/>
      <c r="G45" s="77"/>
      <c r="H45" s="188"/>
      <c r="I45" s="188"/>
      <c r="J45" s="188"/>
      <c r="K45" s="21"/>
      <c r="P45" s="4"/>
      <c r="Q45" s="4"/>
      <c r="R45" s="5"/>
    </row>
    <row r="46" spans="1:18" ht="15.75" x14ac:dyDescent="0.25">
      <c r="A46" s="208"/>
      <c r="B46" s="49" t="s">
        <v>70</v>
      </c>
      <c r="C46" s="82"/>
      <c r="D46" s="12">
        <f>C46*1.5</f>
        <v>0</v>
      </c>
      <c r="F46" s="37"/>
      <c r="G46" s="63"/>
      <c r="H46" s="213"/>
      <c r="I46" s="213"/>
      <c r="J46" s="213"/>
      <c r="K46" s="21"/>
      <c r="P46" s="4"/>
      <c r="Q46" s="4"/>
      <c r="R46" s="5"/>
    </row>
    <row r="47" spans="1:18" ht="15.75" x14ac:dyDescent="0.25">
      <c r="A47" s="209"/>
      <c r="B47" s="27"/>
      <c r="C47" s="11"/>
      <c r="D47" s="12"/>
      <c r="F47" s="60"/>
      <c r="G47" s="60"/>
      <c r="H47" s="214"/>
      <c r="I47" s="215"/>
      <c r="J47" s="216"/>
      <c r="K47" s="21"/>
      <c r="P47" s="4"/>
      <c r="Q47" s="4"/>
      <c r="R47" s="5"/>
    </row>
    <row r="48" spans="1:18" ht="15" customHeight="1" x14ac:dyDescent="0.25">
      <c r="A48" s="207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4"/>
      <c r="I48" s="215"/>
      <c r="J48" s="216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8"/>
      <c r="B49" s="29" t="s">
        <v>68</v>
      </c>
      <c r="C49" s="33"/>
      <c r="D49" s="12">
        <f>C49*42</f>
        <v>0</v>
      </c>
      <c r="F49" s="229" t="s">
        <v>86</v>
      </c>
      <c r="G49" s="176">
        <f>H34+H35+H36+H37+H38+H39+H40+H41+G42+H44+H45+H46</f>
        <v>138888</v>
      </c>
      <c r="H49" s="177"/>
      <c r="I49" s="177"/>
      <c r="J49" s="178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8"/>
      <c r="B50" s="32" t="s">
        <v>70</v>
      </c>
      <c r="C50" s="11">
        <v>13</v>
      </c>
      <c r="D50" s="12">
        <f>C50*1.5</f>
        <v>19.5</v>
      </c>
      <c r="F50" s="230"/>
      <c r="G50" s="179"/>
      <c r="H50" s="180"/>
      <c r="I50" s="180"/>
      <c r="J50" s="181"/>
      <c r="P50" s="4"/>
      <c r="Q50" s="4"/>
      <c r="R50" s="5"/>
    </row>
    <row r="51" spans="1:18" ht="15" customHeight="1" x14ac:dyDescent="0.25">
      <c r="A51" s="208"/>
      <c r="B51" s="27"/>
      <c r="C51" s="10"/>
      <c r="D51" s="31"/>
      <c r="F51" s="231" t="s">
        <v>149</v>
      </c>
      <c r="G51" s="244">
        <f>G49-H29</f>
        <v>-909</v>
      </c>
      <c r="H51" s="245"/>
      <c r="I51" s="245"/>
      <c r="J51" s="24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8"/>
      <c r="B52" s="29"/>
      <c r="C52" s="33"/>
      <c r="D52" s="45"/>
      <c r="F52" s="232"/>
      <c r="G52" s="247"/>
      <c r="H52" s="248"/>
      <c r="I52" s="248"/>
      <c r="J52" s="24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9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2" t="s">
        <v>90</v>
      </c>
      <c r="B54" s="217"/>
      <c r="C54" s="218"/>
      <c r="D54" s="221">
        <f>SUM(D34:D53)</f>
        <v>30606</v>
      </c>
      <c r="F54" s="21"/>
      <c r="J54" s="34"/>
    </row>
    <row r="55" spans="1:18" x14ac:dyDescent="0.25">
      <c r="A55" s="174"/>
      <c r="B55" s="219"/>
      <c r="C55" s="220"/>
      <c r="D55" s="222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3" t="s">
        <v>91</v>
      </c>
      <c r="B58" s="224"/>
      <c r="C58" s="224"/>
      <c r="D58" s="225"/>
      <c r="F58" s="223" t="s">
        <v>92</v>
      </c>
      <c r="G58" s="224"/>
      <c r="H58" s="224"/>
      <c r="I58" s="224"/>
      <c r="J58" s="225"/>
    </row>
    <row r="59" spans="1:18" x14ac:dyDescent="0.25">
      <c r="A59" s="226"/>
      <c r="B59" s="227"/>
      <c r="C59" s="227"/>
      <c r="D59" s="228"/>
      <c r="F59" s="226"/>
      <c r="G59" s="227"/>
      <c r="H59" s="227"/>
      <c r="I59" s="227"/>
      <c r="J59" s="228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44</vt:i4>
      </vt:variant>
    </vt:vector>
  </HeadingPairs>
  <TitlesOfParts>
    <vt:vector size="89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'(1)'!Print_Area</vt:lpstr>
      <vt:lpstr>'(10)'!Print_Area</vt:lpstr>
      <vt:lpstr>'(11)'!Print_Area</vt:lpstr>
      <vt:lpstr>'(13)'!Print_Area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2025-10-08T01:53:35Z</cp:lastPrinted>
  <dcterms:created xsi:type="dcterms:W3CDTF">2024-09-01T23:36:50Z</dcterms:created>
  <dcterms:modified xsi:type="dcterms:W3CDTF">2025-10-08T02:24:44Z</dcterms:modified>
</cp:coreProperties>
</file>