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E1680729-690A-4A22-B923-76F8CB48F406}" xr6:coauthVersionLast="45" xr6:coauthVersionMax="47" xr10:uidLastSave="{00000000-0000-0000-0000-000000000000}"/>
  <bookViews>
    <workbookView xWindow="-120" yWindow="-120" windowWidth="29040" windowHeight="15840" firstSheet="52" activeTab="60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 No Trip" sheetId="1388" r:id="rId52"/>
    <sheet name="15,10 R3 No Trip" sheetId="1389" r:id="rId53"/>
    <sheet name="(16)" sheetId="1390" r:id="rId54"/>
    <sheet name="16,10 R1 No Trip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" sheetId="1411" r:id="rId75"/>
    <sheet name="22,10 R2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">'(3)'!$A$1:$J$60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 No Trip'!$A$1:$J$60</definedName>
    <definedName name="_xlnm.Print_Area" localSheetId="52">'15,10 R3 No Trip'!$A$1:$J$60</definedName>
    <definedName name="_xlnm.Print_Area" localSheetId="54">'16,10 R1 No Trip'!$A$1:$J$60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R1'!$A$1:$J$60</definedName>
    <definedName name="_xlnm.Print_Area" localSheetId="75">'22,10 R2'!$A$1:$J$60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395" l="1"/>
  <c r="L26" i="1395"/>
  <c r="L25" i="1397"/>
  <c r="H16" i="1396"/>
  <c r="H16" i="1387" l="1"/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29" i="1413" s="1"/>
  <c r="H13" i="1413" s="1"/>
  <c r="H15" i="1413" s="1"/>
  <c r="H29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G49" i="1413" s="1"/>
  <c r="D34" i="1413"/>
  <c r="D54" i="1413" s="1"/>
  <c r="H14" i="1413" s="1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L25" i="1413"/>
  <c r="D25" i="1413" s="1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29" i="1409" s="1"/>
  <c r="H13" i="1409" s="1"/>
  <c r="H15" i="1409" s="1"/>
  <c r="H29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D54" i="1409" s="1"/>
  <c r="H14" i="1409" s="1"/>
  <c r="R34" i="1409"/>
  <c r="L12" i="1409" s="1"/>
  <c r="D12" i="1409" s="1"/>
  <c r="H34" i="1409"/>
  <c r="G49" i="1409" s="1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G49" i="1408" s="1"/>
  <c r="D34" i="1408"/>
  <c r="D54" i="1408" s="1"/>
  <c r="H14" i="1408" s="1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G49" i="1407" s="1"/>
  <c r="D35" i="1407"/>
  <c r="R34" i="1407"/>
  <c r="H34" i="1407"/>
  <c r="D34" i="1407"/>
  <c r="D54" i="1407" s="1"/>
  <c r="H14" i="1407" s="1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G49" i="1405" s="1"/>
  <c r="D34" i="1405"/>
  <c r="D54" i="1405" s="1"/>
  <c r="H14" i="1405" s="1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29" i="1404" s="1"/>
  <c r="H13" i="1404" s="1"/>
  <c r="H15" i="1404" s="1"/>
  <c r="H29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G49" i="1404" s="1"/>
  <c r="D34" i="1404"/>
  <c r="D54" i="1404" s="1"/>
  <c r="H14" i="1404" s="1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G49" i="1403" s="1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D54" i="1403" s="1"/>
  <c r="H14" i="1403" s="1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D29" i="1429" l="1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G51" i="1413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G51" i="1409"/>
  <c r="D29" i="1408"/>
  <c r="H13" i="1408" s="1"/>
  <c r="H15" i="1408" s="1"/>
  <c r="H29" i="1408" s="1"/>
  <c r="G51" i="1408" s="1"/>
  <c r="D29" i="1407"/>
  <c r="H13" i="1407" s="1"/>
  <c r="H15" i="1407" s="1"/>
  <c r="H29" i="1407" s="1"/>
  <c r="G51" i="1407" s="1"/>
  <c r="D29" i="1406"/>
  <c r="H13" i="1406" s="1"/>
  <c r="H15" i="1406" s="1"/>
  <c r="H29" i="1406" s="1"/>
  <c r="G51" i="1406" s="1"/>
  <c r="D29" i="1405"/>
  <c r="H13" i="1405" s="1"/>
  <c r="H15" i="1405" s="1"/>
  <c r="H29" i="1405" s="1"/>
  <c r="G51" i="1405" s="1"/>
  <c r="G51" i="1404"/>
  <c r="G51" i="1403"/>
  <c r="D29" i="1403"/>
  <c r="H13" i="1403" s="1"/>
  <c r="H15" i="1403" s="1"/>
  <c r="H29" i="1403" s="1"/>
  <c r="H16" i="1381"/>
  <c r="C21" i="1381" l="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D54" i="1401"/>
  <c r="H14" i="1401" s="1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G49" i="1401" s="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G49" i="1400" s="1"/>
  <c r="D34" i="1400"/>
  <c r="D54" i="1400" s="1"/>
  <c r="H14" i="1400" s="1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G49" i="1399" s="1"/>
  <c r="D35" i="1399"/>
  <c r="R34" i="1399"/>
  <c r="L12" i="1399" s="1"/>
  <c r="D12" i="1399" s="1"/>
  <c r="H34" i="1399"/>
  <c r="D34" i="1399"/>
  <c r="D54" i="1399" s="1"/>
  <c r="H14" i="1399" s="1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D34" i="1397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D34" i="1396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D26" i="1395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D34" i="1393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D34" i="1392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D54" i="1395" l="1"/>
  <c r="H14" i="1395" s="1"/>
  <c r="D54" i="1397"/>
  <c r="H14" i="1397" s="1"/>
  <c r="G49" i="1397"/>
  <c r="G49" i="1396"/>
  <c r="D54" i="1396"/>
  <c r="H14" i="1396" s="1"/>
  <c r="D54" i="1393"/>
  <c r="H14" i="1393" s="1"/>
  <c r="D54" i="1392"/>
  <c r="H14" i="1392" s="1"/>
  <c r="D29" i="1392"/>
  <c r="H13" i="1392" s="1"/>
  <c r="G49" i="1392"/>
  <c r="G49" i="1393"/>
  <c r="G49" i="1387"/>
  <c r="D54" i="1387"/>
  <c r="H14" i="1387" s="1"/>
  <c r="G49" i="1385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H15" i="1401" s="1"/>
  <c r="H29" i="1401" s="1"/>
  <c r="G51" i="1401" s="1"/>
  <c r="D29" i="1400"/>
  <c r="H13" i="1400" s="1"/>
  <c r="H15" i="1400" s="1"/>
  <c r="H29" i="1400" s="1"/>
  <c r="G51" i="1400"/>
  <c r="D29" i="1399"/>
  <c r="H13" i="1399" s="1"/>
  <c r="H15" i="1399" s="1"/>
  <c r="H29" i="1399" s="1"/>
  <c r="G51" i="1399" s="1"/>
  <c r="D29" i="1398"/>
  <c r="H13" i="1398" s="1"/>
  <c r="H15" i="1398" s="1"/>
  <c r="H29" i="1398" s="1"/>
  <c r="G51" i="1398" s="1"/>
  <c r="D29" i="1397"/>
  <c r="H13" i="1397" s="1"/>
  <c r="D29" i="1396"/>
  <c r="H13" i="1396" s="1"/>
  <c r="D29" i="1395"/>
  <c r="H13" i="1395" s="1"/>
  <c r="D29" i="1394"/>
  <c r="H13" i="1394" s="1"/>
  <c r="H15" i="1394" s="1"/>
  <c r="H29" i="1394" s="1"/>
  <c r="G51" i="1394"/>
  <c r="D29" i="1393"/>
  <c r="H13" i="1393" s="1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395" l="1"/>
  <c r="H29" i="1395" s="1"/>
  <c r="G51" i="1395" s="1"/>
  <c r="H15" i="1397"/>
  <c r="H29" i="1397" s="1"/>
  <c r="G51" i="1397" s="1"/>
  <c r="H15" i="1396"/>
  <c r="H29" i="1396" s="1"/>
  <c r="G51" i="1396" s="1"/>
  <c r="H15" i="1393"/>
  <c r="H29" i="1393" s="1"/>
  <c r="G51" i="1393" s="1"/>
  <c r="H15" i="1392"/>
  <c r="H29" i="1392" s="1"/>
  <c r="G51" i="1392" s="1"/>
  <c r="H15" i="1387"/>
  <c r="H29" i="1387" s="1"/>
  <c r="G51" i="1387" s="1"/>
  <c r="H15" i="1385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<sst xmlns="http://schemas.openxmlformats.org/spreadsheetml/2006/main" count="12108" uniqueCount="181">
  <si>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</si>
  <si>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</si>
  <si>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</si>
  <si>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</si>
  <si>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</si>
  <si>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</si>
  <si>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</si>
  <si>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</si>
  <si>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</si>
  <si>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</si>
  <si>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</si>
  <si>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</si>
  <si>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</si>
  <si>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</si>
  <si>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</si>
  <si>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</si>
  <si>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</si>
  <si>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</si>
  <si>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</si>
  <si>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</si>
  <si>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</si>
  <si>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</si>
  <si>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</si>
  <si>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</si>
  <si>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</si>
  <si>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</si>
  <si>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</si>
  <si>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</si>
  <si>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</si>
  <si>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</si>
  <si>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</si>
  <si>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</si>
  <si>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</si>
  <si>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</si>
  <si>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</si>
  <si>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</si>
  <si>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</si>
  <si>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</si>
  <si>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</si>
  <si>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</si>
  <si>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</si>
  <si>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</si>
  <si>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</si>
  <si>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</si>
  <si>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</si>
  <si>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</si>
  <si>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</si>
  <si>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</si>
  <si>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</si>
  <si>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</si>
  <si>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</si>
  <si>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</si>
  <si>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</si>
  <si>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</si>
  <si>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</si>
  <si>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</si>
  <si>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</si>
  <si>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</si>
  <si>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</si>
  <si>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</si>
  <si>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</si>
  <si>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</si>
  <si>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</si>
  <si>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</si>
  <si>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</si>
  <si>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</si>
  <si>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</si>
  <si>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</si>
  <si>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</si>
  <si>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</si>
  <si>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</si>
  <si>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</si>
  <si>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</si>
  <si>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</si>
  <si>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</si>
  <si>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</si>
  <si>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</si>
  <si>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</si>
  <si>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</si>
  <si>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</si>
  <si>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</si>
  <si>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</si>
  <si>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</si>
  <si>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</si>
  <si>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</si>
  <si>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</si>
  <si>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</si>
  <si>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</si>
  <si>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</si>
  <si>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</si>
  <si>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</si>
  <si>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</si>
  <si>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</si>
  <si>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</si>
  <si>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</si>
  <si>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</si>
  <si>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</si>
  <si>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</si>
  <si>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</si>
  <si>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</si>
  <si>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</si>
  <si>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</si>
  <si>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</si>
  <si>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</si>
  <si>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</si>
  <si>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</si>
  <si>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</si>
  <si>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</si>
  <si>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</si>
  <si>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</si>
  <si>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</si>
  <si>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</si>
  <si>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</si>
  <si>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</si>
  <si>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</si>
  <si>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</si>
  <si>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</si>
  <si>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</si>
  <si>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</si>
  <si>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</si>
  <si>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</si>
  <si>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</si>
  <si>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</si>
  <si>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</si>
  <si>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</si>
  <si>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</si>
  <si>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</si>
  <si>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</si>
  <si>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</si>
  <si>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</si>
  <si>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</si>
  <si>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</si>
  <si>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</si>
  <si>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</si>
  <si>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</si>
  <si>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</si>
  <si>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</si>
  <si>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</si>
  <si>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</si>
  <si>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</si>
  <si>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</si>
  <si>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</si>
  <si>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</si>
  <si>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</si>
  <si>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</si>
  <si>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</si>
  <si>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</si>
  <si>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</si>
  <si>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</si>
  <si>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</si>
  <si>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</si>
  <si>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</si>
  <si>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</si>
  <si>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</si>
  <si>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</si>
  <si>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</si>
  <si>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</si>
  <si>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</si>
  <si>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</si>
  <si>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</si>
  <si>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</si>
  <si>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</si>
  <si>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</si>
  <si>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</si>
  <si>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</si>
  <si>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</si>
  <si>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</si>
  <si>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</si>
  <si>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</si>
  <si>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</si>
  <si>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</si>
  <si>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</si>
  <si>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</si>
  <si>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</si>
  <si>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</si>
  <si>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</si>
  <si>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</si>
  <si>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</si>
  <si>
    <t>42864</t>
  </si>
  <si>
    <t>PATRICIO</t>
  </si>
  <si>
    <t>CIB BOTT.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</si>
</sst>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16" xfId="0" applyFont="1" applyFill="1" applyBorder="1"/>
    <xf numFmtId="0" fontId="9" fillId="0" borderId="16" xfId="0" applyFont="1" applyBorder="1" applyAlignment="1">
      <alignment horizontal="right"/>
    </xf>
    <xf numFmtId="49" fontId="9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12D92-C2DC-4EEB-A7A2-91EB98AD0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55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8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88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1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88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45931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1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88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89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205">
        <v>54732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1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54732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17">
        <f>F34*G34</f>
        <v>50000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7">
        <f t="shared" ref="H36:H39" si="2">F36*G36</f>
        <v>600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217">
        <f t="shared" si="2"/>
        <v>2300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217">
        <f t="shared" si="2"/>
        <v>1100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217">
        <f t="shared" si="2"/>
        <v>720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12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88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54732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45932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548</v>
      </c>
      <c r="D6" s="13">
        <f t="shared" ref="D6:D28" si="1">C6*L6</f>
        <v>403876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10</v>
      </c>
      <c r="D7" s="13">
        <f t="shared" si="1"/>
        <v>7250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7</v>
      </c>
      <c r="D8" s="13">
        <f t="shared" si="1"/>
        <v>7231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30</v>
      </c>
      <c r="D9" s="13">
        <f t="shared" si="1"/>
        <v>21210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6</v>
      </c>
      <c r="D13" s="48">
        <f t="shared" si="1"/>
        <v>1842</v>
      </c>
      <c r="F13" s="162" t="s">
        <v>36</v>
      </c>
      <c r="G13" s="163"/>
      <c r="H13" s="164">
        <f>D29</f>
        <v>445611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10</v>
      </c>
      <c r="D14" s="31">
        <f t="shared" si="1"/>
        <v>110</v>
      </c>
      <c r="F14" s="167" t="s">
        <v>39</v>
      </c>
      <c r="G14" s="168"/>
      <c r="H14" s="169">
        <f>D54</f>
        <v>65116.5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380494.5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4</v>
      </c>
      <c r="D28" s="48">
        <f t="shared" si="1"/>
        <v>3140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445611</v>
      </c>
      <c r="F29" s="185" t="s">
        <v>55</v>
      </c>
      <c r="G29" s="186"/>
      <c r="H29" s="189">
        <f>H15-H16-H17-H18-H19-H20-H22-H23-H24+H26+H27+H28</f>
        <v>380494.5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217">
        <f t="shared" ref="H34:H39" si="2">F34*G34</f>
        <v>146000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217">
        <f t="shared" si="2"/>
        <v>56500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217">
        <f t="shared" si="2"/>
        <v>1000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217">
        <f t="shared" si="2"/>
        <v>9000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17">
        <f t="shared" si="2"/>
        <v>450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48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201">
        <v>163833</v>
      </c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376831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8</v>
      </c>
      <c r="D50" s="12">
        <f>C50*1.5</f>
        <v>12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-3663.5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45932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198</v>
      </c>
      <c r="D6" s="13">
        <f t="shared" ref="D6:D28" si="1">C6*L6</f>
        <v>145926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10</v>
      </c>
      <c r="D7" s="13">
        <f t="shared" si="1"/>
        <v>7250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20</v>
      </c>
      <c r="D9" s="13">
        <f t="shared" si="1"/>
        <v>14140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2</v>
      </c>
      <c r="D13" s="48">
        <f t="shared" si="1"/>
        <v>614</v>
      </c>
      <c r="F13" s="162" t="s">
        <v>36</v>
      </c>
      <c r="G13" s="163"/>
      <c r="H13" s="164">
        <f>D29</f>
        <v>170771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3</v>
      </c>
      <c r="D14" s="31">
        <f t="shared" si="1"/>
        <v>33</v>
      </c>
      <c r="F14" s="167" t="s">
        <v>39</v>
      </c>
      <c r="G14" s="168"/>
      <c r="H14" s="169">
        <f>D54</f>
        <v>23892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146879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1818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145</v>
      </c>
      <c r="C22" s="10">
        <v>12</v>
      </c>
      <c r="D22" s="48">
        <f t="shared" si="1"/>
        <v>268</v>
      </c>
      <c r="F22" s="73"/>
      <c r="G22" s="74"/>
      <c r="H22" s="199"/>
      <c r="I22" s="199"/>
      <c r="J22" s="199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170771</v>
      </c>
      <c r="F29" s="185" t="s">
        <v>55</v>
      </c>
      <c r="G29" s="186"/>
      <c r="H29" s="189">
        <f>H15-H16-H17-H18-H19-H20-H22-H23-H24+H26+H27</f>
        <v>145061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17">
        <f>F34*G34</f>
        <v>121000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217">
        <f t="shared" ref="H35:H39" si="2">F35*G35</f>
        <v>23500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217">
        <f t="shared" si="2"/>
        <v>400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38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2</v>
      </c>
      <c r="D44" s="12">
        <f>C44*120</f>
        <v>240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94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</v>
      </c>
      <c r="D49" s="12">
        <f>C49*42</f>
        <v>42</v>
      </c>
      <c r="F49" s="242" t="s">
        <v>86</v>
      </c>
      <c r="G49" s="189">
        <f>H34+H35+H36+H37+H38+H39+H40+H41+G42+H44+H45+H46</f>
        <v>144988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146</v>
      </c>
      <c r="G51" s="257">
        <f>G49-H29</f>
        <v>-73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23892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45932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375</v>
      </c>
      <c r="D6" s="13">
        <f t="shared" ref="D6:D28" si="1">C6*L6</f>
        <v>276375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6</v>
      </c>
      <c r="D7" s="13">
        <f t="shared" si="1"/>
        <v>4350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60</v>
      </c>
      <c r="D9" s="13">
        <f t="shared" si="1"/>
        <v>42420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2</v>
      </c>
      <c r="D12" s="48">
        <f t="shared" si="1"/>
        <v>1904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8</v>
      </c>
      <c r="D13" s="48">
        <f t="shared" si="1"/>
        <v>2456</v>
      </c>
      <c r="F13" s="162" t="s">
        <v>36</v>
      </c>
      <c r="G13" s="163"/>
      <c r="H13" s="164">
        <f>D29</f>
        <v>329185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10</v>
      </c>
      <c r="D14" s="31">
        <f t="shared" si="1"/>
        <v>110</v>
      </c>
      <c r="F14" s="167" t="s">
        <v>39</v>
      </c>
      <c r="G14" s="168"/>
      <c r="H14" s="169">
        <f>D54</f>
        <v>30606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298579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199">
        <v>327612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3">
        <v>168830</v>
      </c>
      <c r="I26" s="264"/>
      <c r="J26" s="20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2</v>
      </c>
      <c r="D28" s="48">
        <f t="shared" si="1"/>
        <v>1570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329185</v>
      </c>
      <c r="F29" s="185" t="s">
        <v>55</v>
      </c>
      <c r="G29" s="186"/>
      <c r="H29" s="189">
        <f>H15-H16-H17-H18-H19-H20-H22-H23-H24+H26+H27</f>
        <v>139797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217">
        <f>F34*G34</f>
        <v>116000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217">
        <f>F35*G35</f>
        <v>21500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217">
        <f t="shared" si="2"/>
        <v>1200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7">
        <v>138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138888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13</v>
      </c>
      <c r="D50" s="12">
        <f>C50*1.5</f>
        <v>19.5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-909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30606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45933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582</v>
      </c>
      <c r="D6" s="13">
        <f t="shared" ref="D6:D28" si="1">C6*L6</f>
        <v>428934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</v>
      </c>
      <c r="D7" s="13">
        <f t="shared" si="1"/>
        <v>725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25</v>
      </c>
      <c r="D8" s="13">
        <f t="shared" si="1"/>
        <v>25825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4</v>
      </c>
      <c r="D9" s="13">
        <f t="shared" si="1"/>
        <v>2828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2</v>
      </c>
      <c r="D12" s="48">
        <f t="shared" si="1"/>
        <v>1904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23</v>
      </c>
      <c r="D13" s="48">
        <f t="shared" si="1"/>
        <v>7061</v>
      </c>
      <c r="F13" s="162" t="s">
        <v>36</v>
      </c>
      <c r="G13" s="163"/>
      <c r="H13" s="164">
        <f>D29</f>
        <v>467530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23</v>
      </c>
      <c r="D14" s="31">
        <f t="shared" si="1"/>
        <v>253</v>
      </c>
      <c r="F14" s="167" t="s">
        <v>39</v>
      </c>
      <c r="G14" s="168"/>
      <c r="H14" s="169">
        <f>D54</f>
        <v>57573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409957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5067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467530</v>
      </c>
      <c r="F29" s="185" t="s">
        <v>55</v>
      </c>
      <c r="G29" s="186"/>
      <c r="H29" s="189">
        <f>H15-H16-H17-H18-H19-H20-H22-H23-H24+H26+H27</f>
        <v>404890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217">
        <f>F34*G34</f>
        <v>248000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217">
        <f t="shared" ref="H35:H39" si="2">F35*G35</f>
        <v>156500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217">
        <f t="shared" si="2"/>
        <v>400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217">
        <f t="shared" si="2"/>
        <v>80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158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26</v>
      </c>
      <c r="D44" s="12">
        <f>C44*120</f>
        <v>3120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24</v>
      </c>
      <c r="D46" s="12">
        <f>C46*1.5</f>
        <v>36</v>
      </c>
      <c r="F46" s="37"/>
      <c r="G46" s="94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20</v>
      </c>
      <c r="D49" s="12">
        <f>C49*42</f>
        <v>840</v>
      </c>
      <c r="F49" s="242" t="s">
        <v>86</v>
      </c>
      <c r="G49" s="189">
        <f>H34+H35+H36+H37+H38+H39+H40+H41+G42+H44+H45+H46</f>
        <v>405138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18</v>
      </c>
      <c r="D50" s="12">
        <f>C50*1.5</f>
        <v>27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248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57573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513</v>
      </c>
      <c r="D6" s="13">
        <f t="shared" ref="D6:D28" si="1">C6*L6</f>
        <v>378081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7</v>
      </c>
      <c r="D7" s="13">
        <f t="shared" si="1"/>
        <v>5075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154</v>
      </c>
      <c r="D9" s="13">
        <f t="shared" si="1"/>
        <v>108878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5</v>
      </c>
      <c r="D12" s="48">
        <f t="shared" si="1"/>
        <v>4760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18</v>
      </c>
      <c r="D13" s="48">
        <f t="shared" si="1"/>
        <v>5526</v>
      </c>
      <c r="F13" s="162" t="s">
        <v>36</v>
      </c>
      <c r="G13" s="163"/>
      <c r="H13" s="164">
        <f>D29</f>
        <v>508754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14</v>
      </c>
      <c r="D14" s="31">
        <f t="shared" si="1"/>
        <v>154</v>
      </c>
      <c r="F14" s="167" t="s">
        <v>39</v>
      </c>
      <c r="G14" s="168"/>
      <c r="H14" s="169">
        <f>D54</f>
        <v>78027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430727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1302+960+498</f>
        <v>2760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v>50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199">
        <v>170543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8</v>
      </c>
      <c r="D28" s="48">
        <f t="shared" si="1"/>
        <v>6280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508754</v>
      </c>
      <c r="F29" s="185" t="s">
        <v>55</v>
      </c>
      <c r="G29" s="186"/>
      <c r="H29" s="189">
        <f>H15-H16-H17-H18-H19-H20-H22-H23-H24+H26+H27</f>
        <v>257374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217">
        <f>F34*G34</f>
        <v>93000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217">
        <f>F35*G35</f>
        <v>41500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217">
        <f t="shared" ref="H36:H39" si="2">F36*G36</f>
        <v>1600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217">
        <f t="shared" si="2"/>
        <v>9200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217">
        <f t="shared" si="2"/>
        <v>3000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4</v>
      </c>
      <c r="D42" s="12">
        <f>C42*2.25</f>
        <v>9</v>
      </c>
      <c r="F42" s="39" t="s">
        <v>79</v>
      </c>
      <c r="G42" s="217">
        <v>133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201">
        <v>108751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</v>
      </c>
      <c r="D49" s="12">
        <f>C49*42</f>
        <v>42</v>
      </c>
      <c r="F49" s="242" t="s">
        <v>86</v>
      </c>
      <c r="G49" s="189">
        <f>H34+H35+H36+H37+H38+H39+H40+H41+G42+H44+H45+H46</f>
        <v>257204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6</v>
      </c>
      <c r="D50" s="12">
        <f>C50*1.5</f>
        <v>9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-170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78027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659</v>
      </c>
      <c r="D6" s="13">
        <f t="shared" ref="D6:D28" si="1">C6*L6</f>
        <v>485683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5</v>
      </c>
      <c r="D7" s="13">
        <f t="shared" si="1"/>
        <v>3625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25</v>
      </c>
      <c r="D8" s="13">
        <f t="shared" si="1"/>
        <v>25825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20</v>
      </c>
      <c r="D9" s="13">
        <f t="shared" si="1"/>
        <v>14140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3</v>
      </c>
      <c r="D10" s="13">
        <f t="shared" si="1"/>
        <v>2916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>
        <v>3</v>
      </c>
      <c r="D11" s="13">
        <f t="shared" si="1"/>
        <v>3375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2</v>
      </c>
      <c r="D12" s="48">
        <f t="shared" si="1"/>
        <v>1904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22</v>
      </c>
      <c r="D13" s="48">
        <f t="shared" si="1"/>
        <v>6754</v>
      </c>
      <c r="F13" s="162" t="s">
        <v>36</v>
      </c>
      <c r="G13" s="163"/>
      <c r="H13" s="164">
        <f>D29</f>
        <v>569956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73854.75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496101.25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5040+216</f>
        <v>5256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199">
        <v>24898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>
        <v>1</v>
      </c>
      <c r="D23" s="48">
        <f t="shared" si="1"/>
        <v>1175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>
        <v>1</v>
      </c>
      <c r="D24" s="48">
        <f t="shared" si="1"/>
        <v>1667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569956</v>
      </c>
      <c r="F29" s="185" t="s">
        <v>55</v>
      </c>
      <c r="G29" s="186"/>
      <c r="H29" s="189">
        <f>H15-H16-H17-H18-H19-H20-H22-H23-H24+H26+H27</f>
        <v>465947.25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217">
        <f>F34*G34</f>
        <v>318000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217">
        <f t="shared" ref="H35:H39" si="2">F35*G35</f>
        <v>147500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217">
        <f t="shared" si="2"/>
        <v>300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21</v>
      </c>
      <c r="D42" s="12">
        <f>C42*2.25</f>
        <v>47.25</v>
      </c>
      <c r="F42" s="39" t="s">
        <v>79</v>
      </c>
      <c r="G42" s="217">
        <v>24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32</v>
      </c>
      <c r="D44" s="12">
        <f>C44*120</f>
        <v>3840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94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11</v>
      </c>
      <c r="D49" s="12">
        <f>C49*42</f>
        <v>462</v>
      </c>
      <c r="F49" s="242" t="s">
        <v>86</v>
      </c>
      <c r="G49" s="189">
        <f>H34+H35+H36+H37+H38+H39+H40+H41+G42+H44+H45+H46</f>
        <v>465824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6</v>
      </c>
      <c r="D50" s="12">
        <f>C50*1.5</f>
        <v>9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160</v>
      </c>
      <c r="G51" s="257">
        <f>G49-H29</f>
        <v>-123.25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73854.75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539</v>
      </c>
      <c r="D6" s="13">
        <f t="shared" ref="D6:D28" si="1">C6*L6</f>
        <v>397243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9</v>
      </c>
      <c r="D7" s="13">
        <f t="shared" si="1"/>
        <v>6525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104</v>
      </c>
      <c r="D9" s="13">
        <f t="shared" si="1"/>
        <v>73528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5</v>
      </c>
      <c r="D10" s="13">
        <f t="shared" si="1"/>
        <v>4860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5</v>
      </c>
      <c r="D12" s="48">
        <f t="shared" si="1"/>
        <v>4760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30</v>
      </c>
      <c r="D13" s="48">
        <f t="shared" si="1"/>
        <v>9210</v>
      </c>
      <c r="F13" s="162" t="s">
        <v>36</v>
      </c>
      <c r="G13" s="163"/>
      <c r="H13" s="164">
        <f>D29</f>
        <v>496933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2</v>
      </c>
      <c r="D14" s="31">
        <f t="shared" si="1"/>
        <v>22</v>
      </c>
      <c r="F14" s="167" t="s">
        <v>39</v>
      </c>
      <c r="G14" s="168"/>
      <c r="H14" s="169">
        <f>D54</f>
        <v>123766.5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373166.5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3834</f>
        <v>3834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199">
        <v>385437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199">
        <v>60092</v>
      </c>
      <c r="I23" s="199"/>
      <c r="J23" s="199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3">
        <v>256879</v>
      </c>
      <c r="I26" s="264"/>
      <c r="J26" s="200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1</v>
      </c>
      <c r="D28" s="48">
        <f t="shared" si="1"/>
        <v>785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496933</v>
      </c>
      <c r="F29" s="185" t="s">
        <v>55</v>
      </c>
      <c r="G29" s="186"/>
      <c r="H29" s="189">
        <f>H15-H16-H17-H18-H19-H20-H22-H23-H24+H26+H27</f>
        <v>180682.5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217">
        <f>F34*G34</f>
        <v>109000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217">
        <f>F35*G35</f>
        <v>11000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7">
        <f t="shared" ref="H36:H39" si="2">F36*G36</f>
        <v>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217">
        <f t="shared" si="2"/>
        <v>7600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217">
        <f t="shared" si="2"/>
        <v>10050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6</v>
      </c>
      <c r="D42" s="12">
        <f>C42*2.25</f>
        <v>13.5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201">
        <v>35000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1</v>
      </c>
      <c r="D45" s="12">
        <f>C45*84</f>
        <v>84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18</v>
      </c>
      <c r="D49" s="12">
        <f>C49*42</f>
        <v>756</v>
      </c>
      <c r="F49" s="242" t="s">
        <v>86</v>
      </c>
      <c r="G49" s="189">
        <f>H34+H35+H36+H37+H38+H39+H40+H41+G42+H44+H45+H46</f>
        <v>172870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4</v>
      </c>
      <c r="D50" s="12">
        <f>C50*1.5</f>
        <v>6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-7812.5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123766.5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45936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258</v>
      </c>
      <c r="D6" s="13">
        <f t="shared" ref="D6:D28" si="1">C6*L6</f>
        <v>190146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13</v>
      </c>
      <c r="D7" s="13">
        <f t="shared" si="1"/>
        <v>9425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3</v>
      </c>
      <c r="D8" s="13">
        <f t="shared" si="1"/>
        <v>3099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14</v>
      </c>
      <c r="D9" s="13">
        <f t="shared" si="1"/>
        <v>9898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1</v>
      </c>
      <c r="D10" s="13">
        <f t="shared" si="1"/>
        <v>972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f>2+1</f>
        <v>3</v>
      </c>
      <c r="D12" s="48">
        <f t="shared" si="1"/>
        <v>2856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8</v>
      </c>
      <c r="D13" s="48">
        <f t="shared" si="1"/>
        <v>2456</v>
      </c>
      <c r="F13" s="162" t="s">
        <v>36</v>
      </c>
      <c r="G13" s="163"/>
      <c r="H13" s="164">
        <f>D29</f>
        <v>227390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19</v>
      </c>
      <c r="D14" s="31">
        <f t="shared" si="1"/>
        <v>209</v>
      </c>
      <c r="F14" s="167" t="s">
        <v>39</v>
      </c>
      <c r="G14" s="168"/>
      <c r="H14" s="169">
        <f>D54</f>
        <v>61322.25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>
        <v>1</v>
      </c>
      <c r="D15" s="31">
        <f t="shared" si="1"/>
        <v>620</v>
      </c>
      <c r="F15" s="172" t="s">
        <v>40</v>
      </c>
      <c r="G15" s="163"/>
      <c r="H15" s="173">
        <f>H13-H14</f>
        <v>166067.75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199">
        <v>73222</v>
      </c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201">
        <v>92186</v>
      </c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>
        <v>12</v>
      </c>
      <c r="D27" s="44">
        <f t="shared" si="1"/>
        <v>434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8</v>
      </c>
      <c r="D28" s="48">
        <f t="shared" si="1"/>
        <v>6280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227390</v>
      </c>
      <c r="F29" s="185" t="s">
        <v>55</v>
      </c>
      <c r="G29" s="186"/>
      <c r="H29" s="189">
        <f>H15-H16-H17-H18-H19-H20-H22-H23-H24+H26+H27+H28</f>
        <v>185031.75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217">
        <f t="shared" ref="H34:H39" si="2">F34*G34</f>
        <v>92000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217">
        <f t="shared" si="2"/>
        <v>18000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217">
        <f t="shared" si="2"/>
        <v>400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217">
        <f t="shared" si="2"/>
        <v>3000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217">
        <f t="shared" si="2"/>
        <v>400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7">
        <v>70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201">
        <v>6771</v>
      </c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108" t="s">
        <v>162</v>
      </c>
      <c r="H45" s="201">
        <v>92186</v>
      </c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20</v>
      </c>
      <c r="D46" s="12">
        <f>C46*1.5</f>
        <v>30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3</v>
      </c>
      <c r="D49" s="12">
        <f>C49*42</f>
        <v>126</v>
      </c>
      <c r="F49" s="242" t="s">
        <v>86</v>
      </c>
      <c r="G49" s="189">
        <f>H34+H35+H36+H37+H38+H39+H40+H41+G42+H44+H45+H46</f>
        <v>212827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13</v>
      </c>
      <c r="D50" s="12">
        <f>C50*1.5</f>
        <v>19.5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27795.25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45936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272</v>
      </c>
      <c r="D6" s="13">
        <f t="shared" ref="D6:D28" si="1">C6*L6</f>
        <v>200464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6</v>
      </c>
      <c r="D7" s="13">
        <f t="shared" si="1"/>
        <v>4350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19</v>
      </c>
      <c r="D9" s="13">
        <f t="shared" si="1"/>
        <v>13433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3</v>
      </c>
      <c r="D12" s="48">
        <f t="shared" si="1"/>
        <v>2856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9</v>
      </c>
      <c r="D13" s="48">
        <f t="shared" si="1"/>
        <v>2763</v>
      </c>
      <c r="F13" s="162" t="s">
        <v>36</v>
      </c>
      <c r="G13" s="163"/>
      <c r="H13" s="164">
        <f>D29</f>
        <v>224009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13</v>
      </c>
      <c r="D14" s="31">
        <f t="shared" si="1"/>
        <v>143</v>
      </c>
      <c r="F14" s="167" t="s">
        <v>39</v>
      </c>
      <c r="G14" s="168"/>
      <c r="H14" s="169">
        <f>D54</f>
        <v>27720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196289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704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224009</v>
      </c>
      <c r="F29" s="185" t="s">
        <v>55</v>
      </c>
      <c r="G29" s="186"/>
      <c r="H29" s="189">
        <f>H15-H16-H17-H18-H19-H20-H22-H23-H24+H26+H27</f>
        <v>195585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217">
        <f>F34*G34</f>
        <v>153000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217">
        <f t="shared" ref="H35:H39" si="2">F35*G35</f>
        <v>39500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217">
        <f t="shared" si="2"/>
        <v>300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2</v>
      </c>
      <c r="D42" s="12">
        <f>C42*2.25</f>
        <v>4.5</v>
      </c>
      <c r="F42" s="39" t="s">
        <v>79</v>
      </c>
      <c r="G42" s="217">
        <f>2738+2</f>
        <v>2740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2</v>
      </c>
      <c r="D45" s="12">
        <f>C45*84</f>
        <v>168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9</v>
      </c>
      <c r="D46" s="12">
        <f>C46*1.5</f>
        <v>13.5</v>
      </c>
      <c r="F46" s="37"/>
      <c r="G46" s="94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195590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27720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45936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231</v>
      </c>
      <c r="D6" s="13">
        <f t="shared" ref="D6:D28" si="1">C6*L6</f>
        <v>170247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10</v>
      </c>
      <c r="D7" s="13">
        <f t="shared" si="1"/>
        <v>7250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2</v>
      </c>
      <c r="D8" s="13">
        <f t="shared" si="1"/>
        <v>2066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30</v>
      </c>
      <c r="D9" s="13">
        <f t="shared" si="1"/>
        <v>21210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3</v>
      </c>
      <c r="D10" s="13">
        <f t="shared" si="1"/>
        <v>2916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3</v>
      </c>
      <c r="D12" s="48">
        <f t="shared" si="1"/>
        <v>2856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8</v>
      </c>
      <c r="D13" s="48">
        <f t="shared" si="1"/>
        <v>2456</v>
      </c>
      <c r="F13" s="162" t="s">
        <v>36</v>
      </c>
      <c r="G13" s="163"/>
      <c r="H13" s="164">
        <f>D29</f>
        <v>210304.5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19</v>
      </c>
      <c r="D14" s="31">
        <f t="shared" si="1"/>
        <v>209</v>
      </c>
      <c r="F14" s="167" t="s">
        <v>39</v>
      </c>
      <c r="G14" s="168"/>
      <c r="H14" s="169">
        <f>D54</f>
        <v>45045.75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165258.75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678</f>
        <v>678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205">
        <v>385437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210304.5</v>
      </c>
      <c r="F29" s="185" t="s">
        <v>55</v>
      </c>
      <c r="G29" s="186"/>
      <c r="H29" s="189">
        <f>H15-H16-H17-H18-H19-H20-H22-H23-H24+H26+H27</f>
        <v>550017.75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217">
        <f>F34*G34</f>
        <v>118000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217">
        <f>F35*G35</f>
        <v>40000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217">
        <f t="shared" ref="H36:H39" si="2">F36*G36</f>
        <v>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217">
        <f t="shared" si="2"/>
        <v>5200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217">
        <f t="shared" si="2"/>
        <v>800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7">
        <v>35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201">
        <v>385437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2</v>
      </c>
      <c r="D45" s="12">
        <f>C45*84</f>
        <v>168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549672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25</v>
      </c>
      <c r="D50" s="12">
        <f>C50*1.5</f>
        <v>37.5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-345.75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45045.75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420</v>
      </c>
      <c r="D6" s="13">
        <f t="shared" ref="D6:D28" si="1">C6*L6</f>
        <v>309540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6</v>
      </c>
      <c r="D7" s="13">
        <f t="shared" si="1"/>
        <v>4350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26</v>
      </c>
      <c r="D9" s="13">
        <f t="shared" si="1"/>
        <v>18382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2</v>
      </c>
      <c r="D10" s="13">
        <f t="shared" si="1"/>
        <v>1944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>
        <v>1</v>
      </c>
      <c r="D11" s="13">
        <f t="shared" si="1"/>
        <v>1125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9</v>
      </c>
      <c r="D13" s="48">
        <f t="shared" si="1"/>
        <v>2763</v>
      </c>
      <c r="F13" s="162" t="s">
        <v>36</v>
      </c>
      <c r="G13" s="163"/>
      <c r="H13" s="164">
        <f>D29</f>
        <v>344285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21</v>
      </c>
      <c r="D14" s="31">
        <f t="shared" si="1"/>
        <v>231</v>
      </c>
      <c r="F14" s="167" t="s">
        <v>39</v>
      </c>
      <c r="G14" s="168"/>
      <c r="H14" s="169">
        <f>D54</f>
        <v>48756.75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>
        <v>1</v>
      </c>
      <c r="D15" s="31">
        <f t="shared" si="1"/>
        <v>620</v>
      </c>
      <c r="F15" s="172" t="s">
        <v>40</v>
      </c>
      <c r="G15" s="163"/>
      <c r="H15" s="173">
        <f>H13-H14</f>
        <v>295528.25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6</v>
      </c>
      <c r="D28" s="48">
        <f t="shared" si="1"/>
        <v>4710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344285</v>
      </c>
      <c r="F29" s="185" t="s">
        <v>55</v>
      </c>
      <c r="G29" s="186"/>
      <c r="H29" s="189">
        <f>H15-H16-H17-H18-H19-H20-H22-H23-H24+H26+H27+H28</f>
        <v>295528.25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217">
        <f t="shared" ref="H34:H39" si="2">F34*G34</f>
        <v>240000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17">
        <f t="shared" si="2"/>
        <v>28000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217">
        <f t="shared" si="2"/>
        <v>600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217">
        <f t="shared" si="2"/>
        <v>4800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217">
        <f t="shared" si="2"/>
        <v>100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7">
        <v>2830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201">
        <v>18252</v>
      </c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>
        <v>1</v>
      </c>
      <c r="D45" s="12">
        <f>C45*84</f>
        <v>84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19</v>
      </c>
      <c r="D46" s="12">
        <f>C46*1.5</f>
        <v>28.5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294602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19</v>
      </c>
      <c r="D50" s="12">
        <f>C50*1.5</f>
        <v>28.5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-926.25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45937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94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273</v>
      </c>
      <c r="D6" s="13">
        <f t="shared" ref="D6:D28" si="1">C6*L6</f>
        <v>201201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8</v>
      </c>
      <c r="D7" s="13">
        <f t="shared" si="1"/>
        <v>5800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25</v>
      </c>
      <c r="D9" s="13">
        <f t="shared" si="1"/>
        <v>17675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2</v>
      </c>
      <c r="D10" s="13">
        <f t="shared" si="1"/>
        <v>1944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>
        <v>2</v>
      </c>
      <c r="D11" s="13">
        <f t="shared" si="1"/>
        <v>2250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7</v>
      </c>
      <c r="D12" s="48">
        <f t="shared" si="1"/>
        <v>6664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12</v>
      </c>
      <c r="D13" s="48">
        <f t="shared" si="1"/>
        <v>3684</v>
      </c>
      <c r="F13" s="162" t="s">
        <v>36</v>
      </c>
      <c r="G13" s="163"/>
      <c r="H13" s="164">
        <f>D29</f>
        <v>242872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15807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>
        <v>1</v>
      </c>
      <c r="D15" s="31">
        <f t="shared" si="1"/>
        <v>620</v>
      </c>
      <c r="F15" s="172" t="s">
        <v>40</v>
      </c>
      <c r="G15" s="163"/>
      <c r="H15" s="173">
        <f>H13-H14</f>
        <v>227065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366</f>
        <v>366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199">
        <v>172042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>
        <v>12</v>
      </c>
      <c r="D26" s="48">
        <f t="shared" si="1"/>
        <v>434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96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242872</v>
      </c>
      <c r="F29" s="185" t="s">
        <v>55</v>
      </c>
      <c r="G29" s="186"/>
      <c r="H29" s="189">
        <f>H15-H16-H17-H18-H19-H20-H22-H23-H24+H26+H27</f>
        <v>54657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217">
        <f>F34*G34</f>
        <v>47000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217">
        <f>F35*G35</f>
        <v>6000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217">
        <f t="shared" si="2"/>
        <v>300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17">
        <f t="shared" si="2"/>
        <v>40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44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93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8</v>
      </c>
      <c r="D44" s="12">
        <f>C44*120</f>
        <v>960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2</v>
      </c>
      <c r="D45" s="12">
        <f>C45*84</f>
        <v>168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19</v>
      </c>
      <c r="D46" s="12">
        <f>C46*1.5</f>
        <v>28.5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53434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20</v>
      </c>
      <c r="D50" s="12">
        <f>C50*1.5</f>
        <v>30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-1223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15807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45938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45938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02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45938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239</v>
      </c>
      <c r="D6" s="13">
        <f t="shared" ref="D6:D28" si="1">C6*L6</f>
        <v>176143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12</v>
      </c>
      <c r="D7" s="13">
        <f t="shared" si="1"/>
        <v>8700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35</v>
      </c>
      <c r="D9" s="13">
        <f t="shared" si="1"/>
        <v>24745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3</v>
      </c>
      <c r="D10" s="13">
        <f t="shared" si="1"/>
        <v>2916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2</v>
      </c>
      <c r="D12" s="48">
        <f t="shared" si="1"/>
        <v>1904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9</v>
      </c>
      <c r="D13" s="48">
        <f t="shared" si="1"/>
        <v>2763</v>
      </c>
      <c r="F13" s="162" t="s">
        <v>36</v>
      </c>
      <c r="G13" s="163"/>
      <c r="H13" s="164">
        <f>D29</f>
        <v>222101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20</v>
      </c>
      <c r="D14" s="31">
        <f t="shared" si="1"/>
        <v>220</v>
      </c>
      <c r="F14" s="167" t="s">
        <v>39</v>
      </c>
      <c r="G14" s="168"/>
      <c r="H14" s="169">
        <f>D54</f>
        <v>34447.5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187653.5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648</f>
        <v>648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f>50+50</f>
        <v>100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6</v>
      </c>
      <c r="D28" s="48">
        <f t="shared" si="1"/>
        <v>4710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222101</v>
      </c>
      <c r="F29" s="185" t="s">
        <v>55</v>
      </c>
      <c r="G29" s="186"/>
      <c r="H29" s="189">
        <f>H15-H16-H17-H18-H19-H20-H22-H23-H24+H26+H27</f>
        <v>186905.5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217">
        <f>F34*G34</f>
        <v>148000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217">
        <f>F35*G35</f>
        <v>30500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217">
        <f t="shared" ref="H36:H39" si="2">F36*G36</f>
        <v>400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217">
        <f t="shared" si="2"/>
        <v>4000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217">
        <f t="shared" si="2"/>
        <v>3850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17">
        <f t="shared" si="2"/>
        <v>60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8</v>
      </c>
      <c r="D42" s="12">
        <f>C42*2.25</f>
        <v>18</v>
      </c>
      <c r="F42" s="39" t="s">
        <v>79</v>
      </c>
      <c r="G42" s="217">
        <v>180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2</v>
      </c>
      <c r="D44" s="12">
        <f>C44*120</f>
        <v>240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9</v>
      </c>
      <c r="D46" s="12">
        <f>C46*1.5</f>
        <v>13.5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</v>
      </c>
      <c r="D49" s="12">
        <f>C49*42</f>
        <v>42</v>
      </c>
      <c r="F49" s="242" t="s">
        <v>86</v>
      </c>
      <c r="G49" s="189">
        <f>H34+H35+H36+H37+H38+H39+H40+H41+G42+H44+H45+H46</f>
        <v>186990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12</v>
      </c>
      <c r="D50" s="12">
        <f>C50*1.5</f>
        <v>18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84.5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34447.5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45939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191</v>
      </c>
      <c r="D6" s="13">
        <f t="shared" ref="D6:D28" si="1">C6*L6</f>
        <v>140767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</v>
      </c>
      <c r="D7" s="13">
        <f t="shared" si="1"/>
        <v>725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9</v>
      </c>
      <c r="D9" s="13">
        <f t="shared" si="1"/>
        <v>6363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4</v>
      </c>
      <c r="D13" s="48">
        <f t="shared" si="1"/>
        <v>1228</v>
      </c>
      <c r="F13" s="162" t="s">
        <v>36</v>
      </c>
      <c r="G13" s="163"/>
      <c r="H13" s="164">
        <f>D29</f>
        <v>150930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10</v>
      </c>
      <c r="D14" s="31">
        <f t="shared" si="1"/>
        <v>110</v>
      </c>
      <c r="F14" s="167" t="s">
        <v>39</v>
      </c>
      <c r="G14" s="168"/>
      <c r="H14" s="169">
        <f>D54</f>
        <v>23319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127611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1160</f>
        <v>1160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1</v>
      </c>
      <c r="D28" s="48">
        <f t="shared" si="1"/>
        <v>785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150930</v>
      </c>
      <c r="F29" s="185" t="s">
        <v>55</v>
      </c>
      <c r="G29" s="186"/>
      <c r="H29" s="189">
        <f>H15-H16-H17-H18-H19-H20-H22-H23-H24+H26+H27+H28</f>
        <v>126451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217">
        <f t="shared" ref="H34:H39" si="2">F34*G34</f>
        <v>68000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217">
        <f t="shared" si="2"/>
        <v>38500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7">
        <f t="shared" si="2"/>
        <v>600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217">
        <f t="shared" si="2"/>
        <v>18600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217">
        <f t="shared" si="2"/>
        <v>750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80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9</v>
      </c>
      <c r="D46" s="12">
        <f>C46*1.5</f>
        <v>13.5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2</v>
      </c>
      <c r="D49" s="12">
        <f>C49*42</f>
        <v>84</v>
      </c>
      <c r="F49" s="242" t="s">
        <v>86</v>
      </c>
      <c r="G49" s="189">
        <f>H34+H35+H36+H37+H38+H39+H40+H41+G42+H44+H45+H46</f>
        <v>126530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18</v>
      </c>
      <c r="D50" s="12">
        <f>C50*1.5</f>
        <v>27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79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45939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325</v>
      </c>
      <c r="D6" s="13">
        <f t="shared" ref="D6:D28" si="1">C6*L6</f>
        <v>239525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5</v>
      </c>
      <c r="D7" s="13">
        <f t="shared" si="1"/>
        <v>3625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50</v>
      </c>
      <c r="D9" s="13">
        <f t="shared" si="1"/>
        <v>35350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6</v>
      </c>
      <c r="D12" s="48">
        <f t="shared" si="1"/>
        <v>5712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15</v>
      </c>
      <c r="D13" s="48">
        <f t="shared" si="1"/>
        <v>4605</v>
      </c>
      <c r="F13" s="162" t="s">
        <v>36</v>
      </c>
      <c r="G13" s="163"/>
      <c r="H13" s="164">
        <f>D29</f>
        <v>288861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4</v>
      </c>
      <c r="D14" s="31">
        <f t="shared" si="1"/>
        <v>44</v>
      </c>
      <c r="F14" s="167" t="s">
        <v>39</v>
      </c>
      <c r="G14" s="168"/>
      <c r="H14" s="169">
        <f>D54</f>
        <v>35074.5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253786.5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3591</f>
        <v>3591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205">
        <v>4710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288861</v>
      </c>
      <c r="F29" s="185" t="s">
        <v>55</v>
      </c>
      <c r="G29" s="186"/>
      <c r="H29" s="189">
        <f>H15-H16-H17-H18-H19-H20-H22-H23-H24+H26+H27</f>
        <v>254905.5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217">
        <f>F34*G34</f>
        <v>205000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217">
        <f t="shared" ref="H35:H39" si="2">F35*G35</f>
        <v>48500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15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02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5</v>
      </c>
      <c r="D49" s="12">
        <f>C49*42</f>
        <v>210</v>
      </c>
      <c r="F49" s="242" t="s">
        <v>86</v>
      </c>
      <c r="G49" s="189">
        <f>H34+H35+H36+H37+H38+H39+H40+H41+G42+H44+H45+H46</f>
        <v>253535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3</v>
      </c>
      <c r="D50" s="12">
        <f>C50*1.5</f>
        <v>4.5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160</v>
      </c>
      <c r="G51" s="257">
        <f>G49-H29</f>
        <v>-1370.5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35074.5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45939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195</v>
      </c>
      <c r="D6" s="13">
        <f t="shared" ref="D6:D28" si="1">C6*L6</f>
        <v>143715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13</v>
      </c>
      <c r="D7" s="13">
        <f t="shared" si="1"/>
        <v>9425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35</v>
      </c>
      <c r="D9" s="13">
        <f t="shared" si="1"/>
        <v>24745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2</v>
      </c>
      <c r="D12" s="48">
        <f t="shared" si="1"/>
        <v>1904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10</v>
      </c>
      <c r="D13" s="48">
        <f t="shared" si="1"/>
        <v>3070</v>
      </c>
      <c r="F13" s="162" t="s">
        <v>36</v>
      </c>
      <c r="G13" s="163"/>
      <c r="H13" s="164">
        <f>D29</f>
        <v>193945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6</v>
      </c>
      <c r="D14" s="31">
        <f t="shared" si="1"/>
        <v>66</v>
      </c>
      <c r="F14" s="167" t="s">
        <v>39</v>
      </c>
      <c r="G14" s="168"/>
      <c r="H14" s="169">
        <f>D54</f>
        <v>33312.75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160632.25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372</f>
        <v>372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193945</v>
      </c>
      <c r="F29" s="185" t="s">
        <v>55</v>
      </c>
      <c r="G29" s="186"/>
      <c r="H29" s="189">
        <f>H15-H16-H17-H18-H19-H20-H22-H23-H24+H26+H27</f>
        <v>160260.25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17">
        <f>F34*G34</f>
        <v>134000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17">
        <f>F35*G35</f>
        <v>21000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217">
        <f t="shared" ref="H36:H39" si="2">F36*G36</f>
        <v>1000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217">
        <f t="shared" si="2"/>
        <v>3600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217">
        <f t="shared" si="2"/>
        <v>250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27</v>
      </c>
      <c r="D42" s="12">
        <f>C42*2.25</f>
        <v>60.75</v>
      </c>
      <c r="F42" s="39" t="s">
        <v>79</v>
      </c>
      <c r="G42" s="217">
        <v>135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2</v>
      </c>
      <c r="D44" s="12">
        <f>C44*120</f>
        <v>240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4</v>
      </c>
      <c r="D45" s="12">
        <f>C45*84</f>
        <v>336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5</v>
      </c>
      <c r="D46" s="12">
        <f>C46*1.5</f>
        <v>7.5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16</v>
      </c>
      <c r="D49" s="12">
        <f>C49*42</f>
        <v>672</v>
      </c>
      <c r="F49" s="242" t="s">
        <v>86</v>
      </c>
      <c r="G49" s="189">
        <f>H34+H35+H36+H37+H38+H39+H40+H41+G42+H44+H45+H46</f>
        <v>160005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19</v>
      </c>
      <c r="D50" s="12">
        <f>C50*1.5</f>
        <v>28.5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-255.25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33312.75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45940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45940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412</v>
      </c>
      <c r="D6" s="13">
        <f t="shared" ref="D6:D28" si="1">C6*L6</f>
        <v>303644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9</v>
      </c>
      <c r="D7" s="13">
        <f t="shared" si="1"/>
        <v>6525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76</v>
      </c>
      <c r="D9" s="13">
        <f t="shared" si="1"/>
        <v>53732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1</v>
      </c>
      <c r="D10" s="13">
        <f t="shared" si="1"/>
        <v>972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15</v>
      </c>
      <c r="D13" s="48">
        <f t="shared" si="1"/>
        <v>4605</v>
      </c>
      <c r="F13" s="162" t="s">
        <v>36</v>
      </c>
      <c r="G13" s="163"/>
      <c r="H13" s="164">
        <f>D29</f>
        <v>373046.125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</v>
      </c>
      <c r="D14" s="31">
        <f t="shared" si="1"/>
        <v>11</v>
      </c>
      <c r="F14" s="167" t="s">
        <v>39</v>
      </c>
      <c r="G14" s="168"/>
      <c r="H14" s="169">
        <f>D54</f>
        <v>49377.75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323668.375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2367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>
        <v>1</v>
      </c>
      <c r="D23" s="48">
        <f t="shared" si="1"/>
        <v>1175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205">
        <v>24898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373046.125</v>
      </c>
      <c r="F29" s="185" t="s">
        <v>55</v>
      </c>
      <c r="G29" s="186"/>
      <c r="H29" s="189">
        <f>H15-H16-H17-H18-H19-H20-H22-H23-H24+H26+H27</f>
        <v>346199.375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217">
        <f>F34*G34</f>
        <v>82000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217">
        <f t="shared" ref="H35:H39" si="2">F35*G35</f>
        <v>5000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217">
        <f>F36*G36</f>
        <v>600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217">
        <f t="shared" si="2"/>
        <v>8400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217">
        <f t="shared" si="2"/>
        <v>5000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217">
        <f t="shared" si="2"/>
        <v>200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7">
        <v>287</v>
      </c>
      <c r="H42" s="218"/>
      <c r="I42" s="218"/>
      <c r="J42" s="219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201">
        <v>164202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201">
        <v>24898</v>
      </c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201">
        <v>56000</v>
      </c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5</v>
      </c>
      <c r="D49" s="12">
        <f>C49*42</f>
        <v>210</v>
      </c>
      <c r="F49" s="242" t="s">
        <v>86</v>
      </c>
      <c r="G49" s="189">
        <f>H34+H35+H36+H37+H38+H39+H40+H41+G42+H44+H45+H46</f>
        <v>346587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21</v>
      </c>
      <c r="D50" s="12">
        <f>C50*1.5</f>
        <v>31.5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387.625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49377.75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45940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140</v>
      </c>
      <c r="D6" s="13">
        <f t="shared" ref="D6:D28" si="1">C6*L6</f>
        <v>103180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95</v>
      </c>
      <c r="D9" s="13">
        <f t="shared" si="1"/>
        <v>67165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3</v>
      </c>
      <c r="D12" s="48">
        <f t="shared" si="1"/>
        <v>2856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2</v>
      </c>
      <c r="D13" s="48">
        <f t="shared" si="1"/>
        <v>614</v>
      </c>
      <c r="F13" s="162" t="s">
        <v>36</v>
      </c>
      <c r="G13" s="163"/>
      <c r="H13" s="164">
        <f>D29</f>
        <v>173892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7</v>
      </c>
      <c r="D14" s="31">
        <f t="shared" si="1"/>
        <v>77</v>
      </c>
      <c r="F14" s="167" t="s">
        <v>39</v>
      </c>
      <c r="G14" s="168"/>
      <c r="H14" s="169">
        <f>D54</f>
        <v>34382.25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139509.75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1320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205">
        <v>60092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173892</v>
      </c>
      <c r="F29" s="185" t="s">
        <v>55</v>
      </c>
      <c r="G29" s="186"/>
      <c r="H29" s="189">
        <f>H15-H16-H17-H18-H19-H20-H22-H23-H24+H26+H27</f>
        <v>198281.75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217">
        <f>F34*G34</f>
        <v>61000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17">
        <f>F35*G35</f>
        <v>3000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7">
        <f t="shared" ref="H36:H39" si="2">F36*G36</f>
        <v>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217">
        <f t="shared" si="2"/>
        <v>400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217">
        <f t="shared" si="2"/>
        <v>300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7">
        <v>23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201">
        <v>133984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63"/>
      <c r="I45" s="264"/>
      <c r="J45" s="200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</v>
      </c>
      <c r="D49" s="12">
        <f>C49*42</f>
        <v>42</v>
      </c>
      <c r="F49" s="242" t="s">
        <v>86</v>
      </c>
      <c r="G49" s="189">
        <f>H34+H35+H36+H37+H38+H39+H40+H41+G42+H44+H45+H46</f>
        <v>198927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15</v>
      </c>
      <c r="D50" s="12">
        <f>C50*1.5</f>
        <v>22.5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645.25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34382.25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482</v>
      </c>
      <c r="D6" s="13">
        <f t="shared" ref="D6:D28" si="1">C6*L6</f>
        <v>355234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3</v>
      </c>
      <c r="D7" s="13">
        <f t="shared" si="1"/>
        <v>2175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30</v>
      </c>
      <c r="D8" s="13">
        <f t="shared" si="1"/>
        <v>30990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57</v>
      </c>
      <c r="D9" s="13">
        <f t="shared" si="1"/>
        <v>40299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3</v>
      </c>
      <c r="D10" s="13">
        <f t="shared" si="1"/>
        <v>2916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>
        <v>2</v>
      </c>
      <c r="D11" s="13">
        <f t="shared" si="1"/>
        <v>2250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3</v>
      </c>
      <c r="D12" s="48">
        <f t="shared" si="1"/>
        <v>2856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8</v>
      </c>
      <c r="D13" s="48">
        <f t="shared" si="1"/>
        <v>2456</v>
      </c>
      <c r="F13" s="162" t="s">
        <v>36</v>
      </c>
      <c r="G13" s="163"/>
      <c r="H13" s="164">
        <f>D29</f>
        <v>442236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20</v>
      </c>
      <c r="D14" s="31">
        <f t="shared" si="1"/>
        <v>220</v>
      </c>
      <c r="F14" s="167" t="s">
        <v>39</v>
      </c>
      <c r="G14" s="168"/>
      <c r="H14" s="169">
        <f>D54</f>
        <v>55440.75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>
        <v>1</v>
      </c>
      <c r="D15" s="31">
        <f t="shared" si="1"/>
        <v>620</v>
      </c>
      <c r="F15" s="172" t="s">
        <v>40</v>
      </c>
      <c r="G15" s="163"/>
      <c r="H15" s="173">
        <f>H13-H14</f>
        <v>386795.25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2</v>
      </c>
      <c r="D28" s="48">
        <f t="shared" si="1"/>
        <v>1570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442236</v>
      </c>
      <c r="F29" s="185" t="s">
        <v>55</v>
      </c>
      <c r="G29" s="186"/>
      <c r="H29" s="189">
        <f>H15-H16-H17-H18-H19-H20-H22-H23-H24+H26+H27+H28</f>
        <v>386795.25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217">
        <f t="shared" ref="H34:H39" si="2">F34*G34</f>
        <v>271000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217">
        <f t="shared" si="2"/>
        <v>47000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17">
        <f t="shared" si="2"/>
        <v>400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217">
        <f t="shared" si="2"/>
        <v>2500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217">
        <f t="shared" si="2"/>
        <v>40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1</v>
      </c>
      <c r="D42" s="12">
        <f>C42*2.25</f>
        <v>2.25</v>
      </c>
      <c r="F42" s="39" t="s">
        <v>79</v>
      </c>
      <c r="G42" s="217">
        <v>40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201">
        <v>65079.5</v>
      </c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</v>
      </c>
      <c r="D49" s="12">
        <f>C49*42</f>
        <v>42</v>
      </c>
      <c r="F49" s="242" t="s">
        <v>86</v>
      </c>
      <c r="G49" s="189">
        <f>H34+H35+H36+H37+H38+H39+H40+H41+G42+H44+H45+H46</f>
        <v>386109.5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27</v>
      </c>
      <c r="D50" s="12">
        <f>C50*1.5</f>
        <v>40.5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-685.75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356</v>
      </c>
      <c r="D6" s="13">
        <f t="shared" ref="D6:D28" si="1">C6*L6</f>
        <v>262372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8</v>
      </c>
      <c r="D7" s="13">
        <f t="shared" si="1"/>
        <v>5800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31</v>
      </c>
      <c r="D9" s="13">
        <f t="shared" si="1"/>
        <v>21917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8</v>
      </c>
      <c r="D13" s="48">
        <f t="shared" si="1"/>
        <v>2456</v>
      </c>
      <c r="F13" s="162" t="s">
        <v>36</v>
      </c>
      <c r="G13" s="163"/>
      <c r="H13" s="164">
        <f>D29</f>
        <v>292589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4</v>
      </c>
      <c r="D14" s="31">
        <f t="shared" si="1"/>
        <v>44</v>
      </c>
      <c r="F14" s="167" t="s">
        <v>39</v>
      </c>
      <c r="G14" s="168"/>
      <c r="H14" s="169">
        <f>D54</f>
        <v>54225.75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238363.25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1998</f>
        <v>1998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292589</v>
      </c>
      <c r="F29" s="185" t="s">
        <v>55</v>
      </c>
      <c r="G29" s="186"/>
      <c r="H29" s="189">
        <f>H15-H16-H17-H18-H19-H20-H22-H23-H24+H26+H27</f>
        <v>236365.25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217">
        <f>F34*G34</f>
        <v>70000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217">
        <f t="shared" ref="H35:H39" si="2">F35*G35</f>
        <v>27000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217">
        <f t="shared" si="2"/>
        <v>1600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217">
        <f t="shared" si="2"/>
        <v>650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7">
        <v>13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201">
        <v>124950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201">
        <f>12160</f>
        <v>12160</v>
      </c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02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6</v>
      </c>
      <c r="D49" s="12">
        <f>C49*42</f>
        <v>252</v>
      </c>
      <c r="F49" s="242" t="s">
        <v>86</v>
      </c>
      <c r="G49" s="189">
        <f>H34+H35+H36+H37+H38+H39+H40+H41+G42+H44+H45+H46</f>
        <v>236373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13</v>
      </c>
      <c r="D50" s="12">
        <f>C50*1.5</f>
        <v>19.5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7.75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54225.75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321</v>
      </c>
      <c r="D6" s="13">
        <f t="shared" ref="D6:D28" si="1">C6*L6</f>
        <v>236577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5</v>
      </c>
      <c r="D7" s="13">
        <f t="shared" si="1"/>
        <v>3625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56</v>
      </c>
      <c r="D9" s="13">
        <f t="shared" si="1"/>
        <v>39592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3</v>
      </c>
      <c r="D10" s="13">
        <f t="shared" si="1"/>
        <v>2916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11</v>
      </c>
      <c r="D13" s="48">
        <f t="shared" si="1"/>
        <v>3377</v>
      </c>
      <c r="F13" s="162" t="s">
        <v>36</v>
      </c>
      <c r="G13" s="163"/>
      <c r="H13" s="164">
        <f>D29</f>
        <v>287879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5</v>
      </c>
      <c r="D14" s="31">
        <f t="shared" si="1"/>
        <v>55</v>
      </c>
      <c r="F14" s="167" t="s">
        <v>39</v>
      </c>
      <c r="G14" s="168"/>
      <c r="H14" s="169">
        <f>D54</f>
        <v>37788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250091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1788</f>
        <v>1788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199">
        <v>66009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1</v>
      </c>
      <c r="D28" s="48">
        <f t="shared" si="1"/>
        <v>785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287879</v>
      </c>
      <c r="F29" s="185" t="s">
        <v>55</v>
      </c>
      <c r="G29" s="186"/>
      <c r="H29" s="189">
        <f>H15-H16-H17-H18-H19-H20-H22-H23-H24+H26+H27</f>
        <v>182294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17">
        <f>F34*G34</f>
        <v>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17">
        <f>F35*G35</f>
        <v>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7">
        <f t="shared" ref="H36:H39" si="2">F36*G36</f>
        <v>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217">
        <f t="shared" si="2"/>
        <v>100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201">
        <v>180316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8</v>
      </c>
      <c r="D49" s="12">
        <f>C49*42</f>
        <v>336</v>
      </c>
      <c r="F49" s="242" t="s">
        <v>86</v>
      </c>
      <c r="G49" s="189">
        <f>H34+H35+H36+H37+H38+H39+H40+H41+G42+H44+H45+H46</f>
        <v>182166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-128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37788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176</v>
      </c>
      <c r="D6" s="13">
        <f t="shared" ref="D6:D28" si="1">C6*L6</f>
        <v>129712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11</v>
      </c>
      <c r="D7" s="13">
        <f t="shared" si="1"/>
        <v>7975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1</v>
      </c>
      <c r="D8" s="13">
        <f t="shared" si="1"/>
        <v>1033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20</v>
      </c>
      <c r="D9" s="13">
        <f t="shared" si="1"/>
        <v>14140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2</v>
      </c>
      <c r="D10" s="13">
        <f t="shared" si="1"/>
        <v>1944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>
        <v>1</v>
      </c>
      <c r="D11" s="13">
        <f t="shared" si="1"/>
        <v>1125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13</v>
      </c>
      <c r="D13" s="48">
        <f t="shared" si="1"/>
        <v>3991</v>
      </c>
      <c r="F13" s="162" t="s">
        <v>36</v>
      </c>
      <c r="G13" s="163"/>
      <c r="H13" s="164">
        <f>D29</f>
        <v>164646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10</v>
      </c>
      <c r="D14" s="31">
        <f t="shared" si="1"/>
        <v>110</v>
      </c>
      <c r="F14" s="167" t="s">
        <v>39</v>
      </c>
      <c r="G14" s="168"/>
      <c r="H14" s="169">
        <f>D54</f>
        <v>24639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140007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1</v>
      </c>
      <c r="D28" s="48">
        <f t="shared" si="1"/>
        <v>785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164646</v>
      </c>
      <c r="F29" s="185" t="s">
        <v>55</v>
      </c>
      <c r="G29" s="186"/>
      <c r="H29" s="189">
        <f>H15-H16-H17-H18-H19-H20-H22-H23-H24+H26+H27+H28</f>
        <v>140007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217">
        <f t="shared" ref="H34:H39" si="2">F34*G34</f>
        <v>101000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217">
        <f t="shared" si="2"/>
        <v>34500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217">
        <f t="shared" si="2"/>
        <v>400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217">
        <f t="shared" si="2"/>
        <v>3900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217">
        <f t="shared" si="2"/>
        <v>150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7">
        <v>142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3</v>
      </c>
      <c r="D44" s="12">
        <f>C44*120</f>
        <v>360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>
        <v>1</v>
      </c>
      <c r="D45" s="12">
        <f>C45*84</f>
        <v>84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15</v>
      </c>
      <c r="D46" s="12">
        <f>C46*1.5</f>
        <v>22.5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140092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54</v>
      </c>
      <c r="D50" s="12">
        <f>C50*1.5</f>
        <v>81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85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184</v>
      </c>
      <c r="D6" s="13">
        <f t="shared" ref="D6:D28" si="1">C6*L6</f>
        <v>135608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14</v>
      </c>
      <c r="D9" s="13">
        <f t="shared" si="1"/>
        <v>9898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6</v>
      </c>
      <c r="D13" s="48">
        <f t="shared" si="1"/>
        <v>1842</v>
      </c>
      <c r="F13" s="162" t="s">
        <v>36</v>
      </c>
      <c r="G13" s="163"/>
      <c r="H13" s="164">
        <f>D29</f>
        <v>148388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8</v>
      </c>
      <c r="D14" s="31">
        <f t="shared" si="1"/>
        <v>88</v>
      </c>
      <c r="F14" s="167" t="s">
        <v>39</v>
      </c>
      <c r="G14" s="168"/>
      <c r="H14" s="169">
        <f>D54</f>
        <v>28828.5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119559.5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800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148388</v>
      </c>
      <c r="F29" s="185" t="s">
        <v>55</v>
      </c>
      <c r="G29" s="186"/>
      <c r="H29" s="189">
        <f>H15-H16-H17-H18-H19-H20-H22-H23-H24+H26+H27</f>
        <v>118759.5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217">
        <f>F34*G34</f>
        <v>117000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17">
        <f t="shared" ref="H35:H39" si="2">F35*G35</f>
        <v>4500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17">
        <f>F36*G36</f>
        <v>1200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57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1</v>
      </c>
      <c r="D45" s="12">
        <f>C45*84</f>
        <v>84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17</v>
      </c>
      <c r="D46" s="12">
        <f>C46*1.5</f>
        <v>25.5</v>
      </c>
      <c r="F46" s="37"/>
      <c r="G46" s="102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</v>
      </c>
      <c r="D49" s="12">
        <f>C49*42</f>
        <v>42</v>
      </c>
      <c r="F49" s="242" t="s">
        <v>86</v>
      </c>
      <c r="G49" s="189">
        <f>H34+H35+H36+H37+H38+H39+H40+H41+G42+H44+H45+H46</f>
        <v>122807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23</v>
      </c>
      <c r="D50" s="12">
        <f>C50*1.5</f>
        <v>34.5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4047.5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28828.5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418</v>
      </c>
      <c r="D6" s="13">
        <f t="shared" ref="D6:D28" si="1">C6*L6</f>
        <v>308066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20</v>
      </c>
      <c r="D7" s="13">
        <f t="shared" si="1"/>
        <v>14500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136</v>
      </c>
      <c r="D9" s="13">
        <f t="shared" si="1"/>
        <v>96152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3</v>
      </c>
      <c r="D12" s="48">
        <f t="shared" si="1"/>
        <v>2856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22</v>
      </c>
      <c r="D13" s="48">
        <f t="shared" si="1"/>
        <v>6754</v>
      </c>
      <c r="F13" s="162" t="s">
        <v>36</v>
      </c>
      <c r="G13" s="163"/>
      <c r="H13" s="164">
        <f>D29</f>
        <v>429683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5</v>
      </c>
      <c r="D14" s="31">
        <f t="shared" si="1"/>
        <v>55</v>
      </c>
      <c r="F14" s="167" t="s">
        <v>39</v>
      </c>
      <c r="G14" s="168"/>
      <c r="H14" s="169">
        <f>D54</f>
        <v>52871.25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376811.75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714+498</f>
        <v>1212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v>50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199">
        <v>237643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04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429683</v>
      </c>
      <c r="F29" s="185" t="s">
        <v>55</v>
      </c>
      <c r="G29" s="186"/>
      <c r="H29" s="189">
        <f>H15-H16-H17-H18-H19-H20-H22-H23-H24+H26+H27</f>
        <v>137906.75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217">
        <f>F34*G34</f>
        <v>77000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17">
        <f>F35*G35</f>
        <v>11500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217">
        <f t="shared" si="2"/>
        <v>100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1</v>
      </c>
      <c r="D42" s="12">
        <f>C42*2.25</f>
        <v>2.25</v>
      </c>
      <c r="F42" s="39" t="s">
        <v>79</v>
      </c>
      <c r="G42" s="217">
        <v>13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01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201">
        <v>49749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3</v>
      </c>
      <c r="D46" s="12">
        <f>C46*1.5</f>
        <v>4.5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12</v>
      </c>
      <c r="D49" s="12">
        <f>C49*42</f>
        <v>504</v>
      </c>
      <c r="F49" s="242" t="s">
        <v>86</v>
      </c>
      <c r="G49" s="189">
        <f>H34+H35+H36+H37+H38+H39+H40+H41+G42+H44+H45+H46</f>
        <v>138362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17</v>
      </c>
      <c r="D50" s="12">
        <f>C50*1.5</f>
        <v>25.5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455.25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52871.25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20">
        <v>121</v>
      </c>
      <c r="D6" s="13">
        <f t="shared" ref="D6:D28" si="1">C6*L6</f>
        <v>89177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20">
        <v>1</v>
      </c>
      <c r="D7" s="13">
        <f t="shared" si="1"/>
        <v>725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2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20">
        <v>10</v>
      </c>
      <c r="D9" s="13">
        <f t="shared" si="1"/>
        <v>7070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2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2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2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20">
        <v>2</v>
      </c>
      <c r="D13" s="48">
        <f t="shared" si="1"/>
        <v>614</v>
      </c>
      <c r="F13" s="162" t="s">
        <v>36</v>
      </c>
      <c r="G13" s="163"/>
      <c r="H13" s="164">
        <f>D29</f>
        <v>102414.375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20">
        <v>22</v>
      </c>
      <c r="D14" s="31">
        <f t="shared" si="1"/>
        <v>242</v>
      </c>
      <c r="F14" s="167" t="s">
        <v>39</v>
      </c>
      <c r="G14" s="168"/>
      <c r="H14" s="169">
        <f>D54</f>
        <v>14185.5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20">
        <v>1</v>
      </c>
      <c r="D15" s="31">
        <f t="shared" si="1"/>
        <v>620</v>
      </c>
      <c r="F15" s="172" t="s">
        <v>40</v>
      </c>
      <c r="G15" s="163"/>
      <c r="H15" s="173">
        <f>H13-H14</f>
        <v>88228.875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2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2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2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2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2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2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20">
        <v>9</v>
      </c>
      <c r="D23" s="48">
        <f t="shared" si="1"/>
        <v>390.375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2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2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2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20">
        <v>12</v>
      </c>
      <c r="D27" s="44">
        <f t="shared" si="1"/>
        <v>434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20">
        <v>2</v>
      </c>
      <c r="D28" s="48">
        <f t="shared" si="1"/>
        <v>1570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102414.375</v>
      </c>
      <c r="F29" s="185" t="s">
        <v>55</v>
      </c>
      <c r="G29" s="186"/>
      <c r="H29" s="189">
        <f>H15-H16-H17-H18-H19-H20-H22-H23-H24+H26+H27+H28</f>
        <v>88228.875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217">
        <f t="shared" ref="H34:H39" si="2">F34*G34</f>
        <v>71000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17">
        <f t="shared" si="2"/>
        <v>12000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7">
        <f t="shared" si="2"/>
        <v>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217">
        <f t="shared" si="2"/>
        <v>2800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8</v>
      </c>
      <c r="D42" s="12">
        <f>C42*2.25</f>
        <v>18</v>
      </c>
      <c r="F42" s="39" t="s">
        <v>79</v>
      </c>
      <c r="G42" s="217">
        <v>2974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4</v>
      </c>
      <c r="D44" s="12">
        <f>C44*120</f>
        <v>480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>
        <v>1</v>
      </c>
      <c r="D45" s="12">
        <f>C45*84</f>
        <v>84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13</v>
      </c>
      <c r="D46" s="12">
        <f>C46*1.5</f>
        <v>19.5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</v>
      </c>
      <c r="D49" s="12">
        <f>C49*42</f>
        <v>42</v>
      </c>
      <c r="F49" s="242" t="s">
        <v>86</v>
      </c>
      <c r="G49" s="189">
        <f>H34+H35+H36+H37+H38+H39+H40+H41+G42+H44+H45+H46</f>
        <v>89024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15</v>
      </c>
      <c r="D50" s="12">
        <f>C50*1.5</f>
        <v>22.5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795.125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102</v>
      </c>
      <c r="D6" s="13">
        <f t="shared" ref="D6:D28" si="1">C6*L6</f>
        <v>75174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16</v>
      </c>
      <c r="D9" s="13">
        <f t="shared" si="1"/>
        <v>11312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1</v>
      </c>
      <c r="D12" s="48">
        <f t="shared" si="1"/>
        <v>952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5</v>
      </c>
      <c r="D13" s="48">
        <f t="shared" si="1"/>
        <v>1535</v>
      </c>
      <c r="F13" s="162" t="s">
        <v>36</v>
      </c>
      <c r="G13" s="163"/>
      <c r="H13" s="164">
        <f>D29</f>
        <v>90179.5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6</v>
      </c>
      <c r="D14" s="31">
        <f t="shared" si="1"/>
        <v>66</v>
      </c>
      <c r="F14" s="167" t="s">
        <v>39</v>
      </c>
      <c r="G14" s="168"/>
      <c r="H14" s="169">
        <f>D54</f>
        <v>12148.5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78031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90179.5</v>
      </c>
      <c r="F29" s="185" t="s">
        <v>55</v>
      </c>
      <c r="G29" s="186"/>
      <c r="H29" s="189">
        <f>H15-H16-H17-H18-H19-H20-H22-H23-H24+H26+H27</f>
        <v>78031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217">
        <f>F34*G34</f>
        <v>61000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17">
        <f t="shared" ref="H35:H39" si="2">F35*G35</f>
        <v>12000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217">
        <f t="shared" si="2"/>
        <v>800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7">
        <v>225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2</v>
      </c>
      <c r="D45" s="12">
        <f>C45*84</f>
        <v>168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4</v>
      </c>
      <c r="D46" s="12">
        <f>C46*1.5</f>
        <v>6</v>
      </c>
      <c r="F46" s="37"/>
      <c r="G46" s="111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74095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7</v>
      </c>
      <c r="D50" s="12">
        <f>C50*1.5</f>
        <v>10.5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160</v>
      </c>
      <c r="G51" s="257">
        <f>G49-H29</f>
        <v>-3936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12148.5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158</v>
      </c>
      <c r="D6" s="13">
        <f t="shared" ref="D6:D28" si="1">C6*L6</f>
        <v>116446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18</v>
      </c>
      <c r="D7" s="13">
        <f t="shared" si="1"/>
        <v>13050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30</v>
      </c>
      <c r="D9" s="13">
        <f t="shared" si="1"/>
        <v>21210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8</v>
      </c>
      <c r="D13" s="48">
        <f t="shared" si="1"/>
        <v>2456</v>
      </c>
      <c r="F13" s="162" t="s">
        <v>36</v>
      </c>
      <c r="G13" s="163"/>
      <c r="H13" s="164">
        <f>D29</f>
        <v>153173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</v>
      </c>
      <c r="D14" s="31">
        <f t="shared" si="1"/>
        <v>11</v>
      </c>
      <c r="F14" s="167" t="s">
        <v>39</v>
      </c>
      <c r="G14" s="168"/>
      <c r="H14" s="169">
        <f>D54</f>
        <v>53683.5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99489.5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312+312</f>
        <v>624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205">
        <v>172047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153173</v>
      </c>
      <c r="F29" s="185" t="s">
        <v>55</v>
      </c>
      <c r="G29" s="186"/>
      <c r="H29" s="189">
        <f>H15-H16-H17-H18-H19-H20-H22-H23-H24+H26+H27</f>
        <v>270912.5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217">
        <f>F34*G34</f>
        <v>194000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217">
        <f>F35*G35</f>
        <v>54500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7">
        <f t="shared" ref="H36:H39" si="2">F36*G36</f>
        <v>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217">
        <f t="shared" si="2"/>
        <v>12600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217">
        <f t="shared" si="2"/>
        <v>10150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262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>
        <v>2</v>
      </c>
      <c r="D45" s="12">
        <f>C45*84</f>
        <v>168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17</v>
      </c>
      <c r="D46" s="12">
        <f>C46*1.5</f>
        <v>25.5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9</v>
      </c>
      <c r="D49" s="12">
        <f>C49*42</f>
        <v>378</v>
      </c>
      <c r="F49" s="242" t="s">
        <v>86</v>
      </c>
      <c r="G49" s="189">
        <f>H34+H35+H36+H37+H38+H39+H40+H41+G42+H44+H45+H46</f>
        <v>271712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20</v>
      </c>
      <c r="D50" s="12">
        <f>C50*1.5</f>
        <v>30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799.5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53683.5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45945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550</v>
      </c>
      <c r="D6" s="13">
        <f t="shared" ref="D6:D28" si="1">C6*L6</f>
        <v>405350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23</v>
      </c>
      <c r="D13" s="48">
        <f t="shared" si="1"/>
        <v>7061</v>
      </c>
      <c r="F13" s="162" t="s">
        <v>36</v>
      </c>
      <c r="G13" s="163"/>
      <c r="H13" s="164">
        <f>D29</f>
        <v>412455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4</v>
      </c>
      <c r="D14" s="31">
        <f t="shared" si="1"/>
        <v>44</v>
      </c>
      <c r="F14" s="167" t="s">
        <v>39</v>
      </c>
      <c r="G14" s="168"/>
      <c r="H14" s="169">
        <f>D54</f>
        <v>21643.5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390811.5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5058</f>
        <v>5058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412455</v>
      </c>
      <c r="F29" s="185" t="s">
        <v>55</v>
      </c>
      <c r="G29" s="186"/>
      <c r="H29" s="189">
        <f>H15-H16-H17-H18-H19-H20-H22-H23-H24+H26+H27+H28</f>
        <v>385753.5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260</v>
      </c>
      <c r="H34" s="217">
        <f t="shared" ref="H34:H39" si="2">F34*G34</f>
        <v>260000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250</v>
      </c>
      <c r="H35" s="217">
        <f t="shared" si="2"/>
        <v>125000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186</v>
      </c>
      <c r="D37" s="12">
        <f>C37*111</f>
        <v>20646</v>
      </c>
      <c r="F37" s="12">
        <v>100</v>
      </c>
      <c r="G37" s="39">
        <v>5</v>
      </c>
      <c r="H37" s="217">
        <f t="shared" si="2"/>
        <v>500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217">
        <f t="shared" si="2"/>
        <v>50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6</v>
      </c>
      <c r="D42" s="12">
        <f>C42*2.25</f>
        <v>13.5</v>
      </c>
      <c r="F42" s="39" t="s">
        <v>79</v>
      </c>
      <c r="G42" s="217">
        <v>5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1</v>
      </c>
      <c r="D44" s="12">
        <f>C44*120</f>
        <v>120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5</v>
      </c>
      <c r="D49" s="12">
        <f>C49*42</f>
        <v>210</v>
      </c>
      <c r="F49" s="242" t="s">
        <v>86</v>
      </c>
      <c r="G49" s="189">
        <f>H34+H35+H36+H37+H38+H39+H40+H41+G42+H44+H45+H46</f>
        <v>385555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10</v>
      </c>
      <c r="D50" s="12">
        <f>C50*1.5</f>
        <v>15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-198.5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21643.5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45945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1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45945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45946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45946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351</v>
      </c>
      <c r="D6" s="13">
        <f t="shared" ref="D6:D28" si="1">C6*L6</f>
        <v>258687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80</v>
      </c>
      <c r="D9" s="13">
        <f t="shared" si="1"/>
        <v>56560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17</v>
      </c>
      <c r="D13" s="48">
        <f t="shared" si="1"/>
        <v>5219</v>
      </c>
      <c r="F13" s="162" t="s">
        <v>36</v>
      </c>
      <c r="G13" s="163"/>
      <c r="H13" s="164">
        <f>D29</f>
        <v>320510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4</v>
      </c>
      <c r="D14" s="31">
        <f t="shared" si="1"/>
        <v>44</v>
      </c>
      <c r="F14" s="167" t="s">
        <v>39</v>
      </c>
      <c r="G14" s="168"/>
      <c r="H14" s="169">
        <f>D54</f>
        <v>38290.5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282219.5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3501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320510</v>
      </c>
      <c r="F29" s="185" t="s">
        <v>55</v>
      </c>
      <c r="G29" s="186"/>
      <c r="H29" s="189">
        <f>H15-H16-H17-H18-H19-H20-H22-H23-H24+H26+H27</f>
        <v>278718.5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227</v>
      </c>
      <c r="H34" s="217">
        <f>F34*G34</f>
        <v>227000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98</v>
      </c>
      <c r="H35" s="217">
        <f t="shared" ref="H35:H39" si="2">F35*G35</f>
        <v>49000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7">
        <f>F36*G36</f>
        <v>200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334</v>
      </c>
      <c r="D37" s="12">
        <f>C37*111</f>
        <v>37074</v>
      </c>
      <c r="F37" s="12">
        <v>100</v>
      </c>
      <c r="G37" s="39">
        <v>10</v>
      </c>
      <c r="H37" s="217">
        <f t="shared" si="2"/>
        <v>1000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217">
        <f t="shared" si="2"/>
        <v>200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>
        <v>103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>
        <v>1220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1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>
        <v>17</v>
      </c>
      <c r="D49" s="12">
        <f>C49*42</f>
        <v>714</v>
      </c>
      <c r="F49" s="242" t="s">
        <v>86</v>
      </c>
      <c r="G49" s="189">
        <f>H34+H35+H36+H37+H38+H39+H40+H41+G42+H44+H45+H46</f>
        <v>278723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4</v>
      </c>
      <c r="D50" s="12">
        <f>C50*1.5</f>
        <v>6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4.5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38290.5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45946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190</v>
      </c>
      <c r="D6" s="13">
        <f t="shared" ref="D6:D28" si="1">C6*L6</f>
        <v>140030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16</v>
      </c>
      <c r="D7" s="13">
        <f t="shared" si="1"/>
        <v>11600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32</v>
      </c>
      <c r="D9" s="13">
        <f t="shared" si="1"/>
        <v>22624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2</v>
      </c>
      <c r="D10" s="13">
        <f t="shared" si="1"/>
        <v>1944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>
        <v>1</v>
      </c>
      <c r="D11" s="13">
        <f t="shared" si="1"/>
        <v>1125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2</v>
      </c>
      <c r="D12" s="48">
        <f t="shared" si="1"/>
        <v>1904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7</v>
      </c>
      <c r="D13" s="48">
        <f t="shared" si="1"/>
        <v>2149</v>
      </c>
      <c r="F13" s="162" t="s">
        <v>36</v>
      </c>
      <c r="G13" s="163"/>
      <c r="H13" s="164">
        <f>D29</f>
        <v>184373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2</v>
      </c>
      <c r="D14" s="31">
        <f t="shared" si="1"/>
        <v>22</v>
      </c>
      <c r="F14" s="167" t="s">
        <v>39</v>
      </c>
      <c r="G14" s="168"/>
      <c r="H14" s="169">
        <f>D54</f>
        <v>47623.5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136749.5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 t="s">
        <v>158</v>
      </c>
      <c r="G22" s="74">
        <v>6382</v>
      </c>
      <c r="H22" s="199">
        <v>222436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 t="s">
        <v>150</v>
      </c>
      <c r="G26" s="60">
        <v>6077</v>
      </c>
      <c r="H26" s="205">
        <v>327612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3</v>
      </c>
      <c r="D28" s="48">
        <f t="shared" si="1"/>
        <v>2355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184373</v>
      </c>
      <c r="F29" s="185" t="s">
        <v>55</v>
      </c>
      <c r="G29" s="186"/>
      <c r="H29" s="189">
        <f>H15-H16-H17-H18-H19-H20-H22-H23-H24+H26+H27</f>
        <v>241925.5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101</v>
      </c>
      <c r="H34" s="217">
        <f>F34*G34</f>
        <v>101000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>
        <v>162</v>
      </c>
      <c r="H35" s="217">
        <f>F35*G35</f>
        <v>81000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397</v>
      </c>
      <c r="D37" s="12">
        <f>C37*111</f>
        <v>44067</v>
      </c>
      <c r="F37" s="12">
        <v>100</v>
      </c>
      <c r="G37" s="39">
        <v>1</v>
      </c>
      <c r="H37" s="217">
        <f t="shared" si="2"/>
        <v>100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2</v>
      </c>
      <c r="H38" s="217">
        <f t="shared" si="2"/>
        <v>100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8</v>
      </c>
      <c r="D39" s="31">
        <f>C39*4.5</f>
        <v>36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7">
        <v>26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>
        <v>2</v>
      </c>
      <c r="D44" s="12">
        <f>C44*120</f>
        <v>240</v>
      </c>
      <c r="F44" s="121" t="s">
        <v>162</v>
      </c>
      <c r="G44" s="122" t="s">
        <v>150</v>
      </c>
      <c r="H44" s="201">
        <v>60000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122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242226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300.5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47623.5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206</v>
      </c>
      <c r="D6" s="13">
        <f t="shared" ref="D6:D28" si="1">C6*L6</f>
        <v>151822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13</v>
      </c>
      <c r="D7" s="13">
        <f t="shared" si="1"/>
        <v>9425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>
        <v>29</v>
      </c>
      <c r="D8" s="13">
        <f t="shared" si="1"/>
        <v>29957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24</v>
      </c>
      <c r="D9" s="13">
        <f t="shared" si="1"/>
        <v>16968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>
        <v>3</v>
      </c>
      <c r="D11" s="13">
        <f t="shared" si="1"/>
        <v>3375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4</v>
      </c>
      <c r="D12" s="48">
        <f t="shared" si="1"/>
        <v>3808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10</v>
      </c>
      <c r="D13" s="48">
        <f t="shared" si="1"/>
        <v>3070</v>
      </c>
      <c r="F13" s="162" t="s">
        <v>36</v>
      </c>
      <c r="G13" s="163"/>
      <c r="H13" s="164">
        <f>D29</f>
        <v>231308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4</v>
      </c>
      <c r="D14" s="31">
        <f t="shared" si="1"/>
        <v>44</v>
      </c>
      <c r="F14" s="167" t="s">
        <v>39</v>
      </c>
      <c r="G14" s="168"/>
      <c r="H14" s="169">
        <f>D54</f>
        <v>33848.25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197459.75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>
        <v>1</v>
      </c>
      <c r="D22" s="48">
        <f t="shared" si="1"/>
        <v>1582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180</v>
      </c>
      <c r="C26" s="10">
        <v>12</v>
      </c>
      <c r="D26" s="48">
        <f t="shared" si="1"/>
        <v>268</v>
      </c>
      <c r="F26" s="76"/>
      <c r="G26" s="66"/>
      <c r="H26" s="201"/>
      <c r="I26" s="201"/>
      <c r="J26" s="201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>
        <v>12</v>
      </c>
      <c r="D27" s="44">
        <f t="shared" si="1"/>
        <v>434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11</v>
      </c>
      <c r="D28" s="48">
        <f t="shared" si="1"/>
        <v>8635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231308</v>
      </c>
      <c r="F29" s="185" t="s">
        <v>55</v>
      </c>
      <c r="G29" s="186"/>
      <c r="H29" s="189">
        <f>H15-H16-H17-H18-H19-H20-H22-H23-H24+H26+H27+H28</f>
        <v>197459.75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243</v>
      </c>
      <c r="D37" s="12">
        <f>C37*111</f>
        <v>26973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3</v>
      </c>
      <c r="D42" s="12">
        <f>C42*2.25</f>
        <v>6.75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>
        <v>38</v>
      </c>
      <c r="D44" s="12">
        <f>C44*120</f>
        <v>4560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18</v>
      </c>
      <c r="D46" s="12">
        <f>C46*1.5</f>
        <v>27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2</v>
      </c>
      <c r="D50" s="12">
        <f>C50*1.5</f>
        <v>3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-197459.75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33848.25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288</v>
      </c>
      <c r="D6" s="13">
        <f t="shared" ref="D6:D28" si="1">C6*L6</f>
        <v>212256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1</v>
      </c>
      <c r="D7" s="13">
        <f t="shared" si="1"/>
        <v>725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9</v>
      </c>
      <c r="D13" s="48">
        <f t="shared" si="1"/>
        <v>2763</v>
      </c>
      <c r="F13" s="162" t="s">
        <v>36</v>
      </c>
      <c r="G13" s="163"/>
      <c r="H13" s="164">
        <f>D29</f>
        <v>215843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9</v>
      </c>
      <c r="D14" s="31">
        <f t="shared" si="1"/>
        <v>99</v>
      </c>
      <c r="F14" s="167" t="s">
        <v>39</v>
      </c>
      <c r="G14" s="168"/>
      <c r="H14" s="169">
        <f>D54</f>
        <v>3778.5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212064.5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2025</f>
        <v>2025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215843</v>
      </c>
      <c r="F29" s="185" t="s">
        <v>55</v>
      </c>
      <c r="G29" s="186"/>
      <c r="H29" s="189">
        <f>H15-H16-H17-H18-H19-H20-H22-H23-H24+H26+H27</f>
        <v>210039.5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155</v>
      </c>
      <c r="H34" s="217">
        <f>F34*G34</f>
        <v>155000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28</v>
      </c>
      <c r="D37" s="12">
        <f>C37*111</f>
        <v>3108</v>
      </c>
      <c r="F37" s="12">
        <v>100</v>
      </c>
      <c r="G37" s="39">
        <v>1</v>
      </c>
      <c r="H37" s="217">
        <f t="shared" si="2"/>
        <v>100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217">
        <f t="shared" si="2"/>
        <v>80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6</v>
      </c>
      <c r="D42" s="12">
        <f>C42*2.25</f>
        <v>13.5</v>
      </c>
      <c r="F42" s="39" t="s">
        <v>79</v>
      </c>
      <c r="G42" s="217">
        <v>25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 t="s">
        <v>179</v>
      </c>
      <c r="G44" s="63"/>
      <c r="H44" s="201">
        <v>45700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1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200905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>
        <v>3</v>
      </c>
      <c r="D50" s="12">
        <f>C50*1.5</f>
        <v>4.5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160</v>
      </c>
      <c r="G51" s="257">
        <f>G49-H29</f>
        <v>-9134.5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3778.5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>
        <v>474</v>
      </c>
      <c r="D6" s="13">
        <f t="shared" ref="D6:D28" si="1">C6*L6</f>
        <v>349338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>
        <v>20</v>
      </c>
      <c r="D7" s="13">
        <f t="shared" si="1"/>
        <v>14500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>
        <v>49</v>
      </c>
      <c r="D9" s="13">
        <f t="shared" si="1"/>
        <v>34643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>
        <v>1</v>
      </c>
      <c r="D10" s="13">
        <f t="shared" si="1"/>
        <v>972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>
        <v>2</v>
      </c>
      <c r="D12" s="48">
        <f t="shared" si="1"/>
        <v>1904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>
        <v>5</v>
      </c>
      <c r="D13" s="48">
        <f t="shared" si="1"/>
        <v>1535</v>
      </c>
      <c r="F13" s="162" t="s">
        <v>36</v>
      </c>
      <c r="G13" s="163"/>
      <c r="H13" s="164">
        <f>D29</f>
        <v>408596.33333333331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>
        <v>17</v>
      </c>
      <c r="D14" s="31">
        <f t="shared" si="1"/>
        <v>187</v>
      </c>
      <c r="F14" s="167" t="s">
        <v>39</v>
      </c>
      <c r="G14" s="168"/>
      <c r="H14" s="169">
        <f>D54</f>
        <v>38358.75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370237.58333333331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1338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 t="s">
        <v>150</v>
      </c>
      <c r="G22" s="74">
        <v>6384</v>
      </c>
      <c r="H22" s="199">
        <v>255412</v>
      </c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145</v>
      </c>
      <c r="C25" s="10">
        <v>1</v>
      </c>
      <c r="D25" s="48">
        <f t="shared" si="1"/>
        <v>22.333333333333332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 t="s">
        <v>151</v>
      </c>
      <c r="G26" s="60">
        <v>6368</v>
      </c>
      <c r="H26" s="205">
        <v>66009</v>
      </c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>
        <v>7</v>
      </c>
      <c r="D28" s="48">
        <f t="shared" si="1"/>
        <v>5495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408596.33333333331</v>
      </c>
      <c r="F29" s="185" t="s">
        <v>55</v>
      </c>
      <c r="G29" s="186"/>
      <c r="H29" s="189">
        <f>H15-H16-H17-H18-H19-H20-H22-H23-H24+H26+H27</f>
        <v>179496.58333333331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17">
        <f>F34*G34</f>
        <v>41000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</v>
      </c>
      <c r="H35" s="217">
        <f>F35*G35</f>
        <v>1500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>
        <v>19</v>
      </c>
      <c r="D36" s="12">
        <f>C36*1.5</f>
        <v>28.5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v>2</v>
      </c>
      <c r="H37" s="217">
        <f t="shared" si="2"/>
        <v>200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2</v>
      </c>
      <c r="H38" s="217">
        <f t="shared" si="2"/>
        <v>100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7">
        <f t="shared" si="2"/>
        <v>20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>
        <v>3</v>
      </c>
      <c r="D42" s="12">
        <f>C42*2.25</f>
        <v>6.75</v>
      </c>
      <c r="F42" s="39" t="s">
        <v>79</v>
      </c>
      <c r="G42" s="217">
        <v>11</v>
      </c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 t="s">
        <v>152</v>
      </c>
      <c r="G44" s="63" t="s">
        <v>178</v>
      </c>
      <c r="H44" s="201">
        <v>136580</v>
      </c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>
        <v>2</v>
      </c>
      <c r="D46" s="12">
        <f>C46*1.5</f>
        <v>3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179411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149</v>
      </c>
      <c r="G51" s="257">
        <f>G49-H29</f>
        <v>-85.583333333313931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38358.75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45948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45948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1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45948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3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0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45950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45950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6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45950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45951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45951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6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45951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45952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45952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6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45952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45953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45953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6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45953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45954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45954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6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45954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45955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45955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6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45955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4" t="s">
        <v>7</v>
      </c>
      <c r="B4" s="125"/>
      <c r="C4" s="125"/>
      <c r="D4" s="126"/>
      <c r="F4" s="127" t="s">
        <v>8</v>
      </c>
      <c r="G4" s="129"/>
      <c r="H4" s="131" t="s">
        <v>9</v>
      </c>
      <c r="I4" s="133"/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8"/>
      <c r="B6" s="16"/>
      <c r="C6" s="10"/>
      <c r="D6" s="13">
        <f t="shared" ref="D6:D28" si="1">C6*L6</f>
        <v>0</v>
      </c>
      <c r="F6" s="140" t="s">
        <v>16</v>
      </c>
      <c r="G6" s="142"/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8"/>
      <c r="B7" s="16"/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8"/>
      <c r="B8" s="16"/>
      <c r="C8" s="10"/>
      <c r="D8" s="13">
        <f t="shared" si="1"/>
        <v>0</v>
      </c>
      <c r="F8" s="148" t="s">
        <v>21</v>
      </c>
      <c r="G8" s="150"/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8"/>
      <c r="B9" s="16"/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8"/>
      <c r="C10" s="10"/>
      <c r="D10" s="13">
        <f t="shared" si="1"/>
        <v>0</v>
      </c>
      <c r="F10" s="140" t="s">
        <v>26</v>
      </c>
      <c r="G10" s="156"/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9" ht="15.75" x14ac:dyDescent="0.25">
      <c r="A11" s="138"/>
      <c r="B11" s="17"/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8"/>
      <c r="B12" s="17"/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8"/>
      <c r="B13" s="17"/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8"/>
      <c r="B14" s="14"/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8"/>
      <c r="B15" s="14"/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8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/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/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/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/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/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/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/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/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/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/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/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/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/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/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138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1</v>
      </c>
      <c r="H4" s="131" t="s">
        <v>9</v>
      </c>
      <c r="I4" s="133">
        <v>45957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139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112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142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131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49"/>
      <c r="I19" s="149"/>
      <c r="J19" s="149"/>
      <c r="L19" s="6">
        <v>1102</v>
      </c>
      <c r="Q19" s="4"/>
      <c r="R19" s="5">
        <f t="shared" si="0"/>
        <v>0</v>
      </c>
    </row>
    <row r="20" spans="1:18" ht="15.75" x14ac:dyDescent="0.25">
      <c r="A20" s="138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135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110</v>
      </c>
      <c r="C26" s="10"/>
      <c r="D26" s="48">
        <f t="shared" si="1"/>
        <v>0</v>
      </c>
      <c r="F26" s="76"/>
      <c r="G26" s="66"/>
      <c r="H26" s="201"/>
      <c r="I26" s="201"/>
      <c r="J26" s="20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H15-H16-H17-H18-H19-H20-H22-H23-H24+H26+H27+H28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7">
        <f t="shared" ref="H34:H39" si="2"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si="2"/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si="2"/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01"/>
      <c r="I46" s="201"/>
      <c r="J46" s="201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137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2</v>
      </c>
      <c r="H4" s="131" t="s">
        <v>9</v>
      </c>
      <c r="I4" s="133">
        <v>45957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124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114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115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93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49"/>
      <c r="I20" s="149"/>
      <c r="J20" s="14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3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25"/>
      <c r="G23" s="37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128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1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14"/>
      <c r="G27" s="14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 t="shared" ref="H35:H39" si="2"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63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63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116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140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3" t="s">
        <v>1</v>
      </c>
      <c r="O1" s="123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4" t="s">
        <v>7</v>
      </c>
      <c r="B4" s="125"/>
      <c r="C4" s="125"/>
      <c r="D4" s="126"/>
      <c r="F4" s="127" t="s">
        <v>8</v>
      </c>
      <c r="G4" s="129">
        <v>3</v>
      </c>
      <c r="H4" s="131" t="s">
        <v>9</v>
      </c>
      <c r="I4" s="133">
        <v>45957</v>
      </c>
      <c r="J4" s="134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7" t="s">
        <v>7</v>
      </c>
      <c r="B5" s="15" t="s">
        <v>11</v>
      </c>
      <c r="C5" s="9" t="s">
        <v>12</v>
      </c>
      <c r="D5" s="25" t="s">
        <v>13</v>
      </c>
      <c r="F5" s="128"/>
      <c r="G5" s="130"/>
      <c r="H5" s="132"/>
      <c r="I5" s="135"/>
      <c r="J5" s="136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8"/>
      <c r="B6" s="16" t="s">
        <v>15</v>
      </c>
      <c r="C6" s="10"/>
      <c r="D6" s="13">
        <f t="shared" ref="D6:D28" si="1">C6*L6</f>
        <v>0</v>
      </c>
      <c r="F6" s="140" t="s">
        <v>16</v>
      </c>
      <c r="G6" s="142" t="s">
        <v>111</v>
      </c>
      <c r="H6" s="143"/>
      <c r="I6" s="143"/>
      <c r="J6" s="14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8"/>
      <c r="B7" s="16" t="s">
        <v>18</v>
      </c>
      <c r="C7" s="10"/>
      <c r="D7" s="13">
        <f t="shared" si="1"/>
        <v>0</v>
      </c>
      <c r="F7" s="141"/>
      <c r="G7" s="145"/>
      <c r="H7" s="146"/>
      <c r="I7" s="146"/>
      <c r="J7" s="14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8"/>
      <c r="B8" s="16" t="s">
        <v>20</v>
      </c>
      <c r="C8" s="10"/>
      <c r="D8" s="13">
        <f t="shared" si="1"/>
        <v>0</v>
      </c>
      <c r="F8" s="148" t="s">
        <v>21</v>
      </c>
      <c r="G8" s="150" t="s">
        <v>120</v>
      </c>
      <c r="H8" s="151"/>
      <c r="I8" s="151"/>
      <c r="J8" s="152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8"/>
      <c r="B9" s="16" t="s">
        <v>23</v>
      </c>
      <c r="C9" s="10"/>
      <c r="D9" s="13">
        <f t="shared" si="1"/>
        <v>0</v>
      </c>
      <c r="F9" s="141"/>
      <c r="G9" s="153"/>
      <c r="H9" s="154"/>
      <c r="I9" s="154"/>
      <c r="J9" s="155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8"/>
      <c r="B10" t="s">
        <v>25</v>
      </c>
      <c r="C10" s="10"/>
      <c r="D10" s="13">
        <f t="shared" si="1"/>
        <v>0</v>
      </c>
      <c r="F10" s="140" t="s">
        <v>26</v>
      </c>
      <c r="G10" s="156" t="s">
        <v>143</v>
      </c>
      <c r="H10" s="157"/>
      <c r="I10" s="157"/>
      <c r="J10" s="158"/>
      <c r="K10" s="8"/>
      <c r="L10" s="6">
        <f>R36</f>
        <v>972</v>
      </c>
      <c r="P10" s="4"/>
      <c r="Q10" s="4"/>
      <c r="R10" s="5"/>
    </row>
    <row r="11" spans="1:18" ht="15.75" x14ac:dyDescent="0.25">
      <c r="A11" s="138"/>
      <c r="B11" s="17" t="s">
        <v>28</v>
      </c>
      <c r="C11" s="10"/>
      <c r="D11" s="13">
        <f t="shared" si="1"/>
        <v>0</v>
      </c>
      <c r="F11" s="141"/>
      <c r="G11" s="153"/>
      <c r="H11" s="154"/>
      <c r="I11" s="154"/>
      <c r="J11" s="155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8"/>
      <c r="B12" s="17" t="s">
        <v>30</v>
      </c>
      <c r="C12" s="10"/>
      <c r="D12" s="48">
        <f t="shared" si="1"/>
        <v>0</v>
      </c>
      <c r="F12" s="159" t="s">
        <v>33</v>
      </c>
      <c r="G12" s="160"/>
      <c r="H12" s="160"/>
      <c r="I12" s="160"/>
      <c r="J12" s="161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8"/>
      <c r="B13" s="17" t="s">
        <v>32</v>
      </c>
      <c r="C13" s="10"/>
      <c r="D13" s="48">
        <f t="shared" si="1"/>
        <v>0</v>
      </c>
      <c r="F13" s="162" t="s">
        <v>36</v>
      </c>
      <c r="G13" s="163"/>
      <c r="H13" s="164">
        <f>D29</f>
        <v>0</v>
      </c>
      <c r="I13" s="165"/>
      <c r="J13" s="166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8"/>
      <c r="B14" s="14" t="s">
        <v>35</v>
      </c>
      <c r="C14" s="10"/>
      <c r="D14" s="31">
        <f t="shared" si="1"/>
        <v>0</v>
      </c>
      <c r="F14" s="167" t="s">
        <v>39</v>
      </c>
      <c r="G14" s="168"/>
      <c r="H14" s="169">
        <f>D54</f>
        <v>0</v>
      </c>
      <c r="I14" s="170"/>
      <c r="J14" s="171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8"/>
      <c r="B15" s="14" t="s">
        <v>38</v>
      </c>
      <c r="C15" s="10"/>
      <c r="D15" s="31">
        <f t="shared" si="1"/>
        <v>0</v>
      </c>
      <c r="F15" s="172" t="s">
        <v>40</v>
      </c>
      <c r="G15" s="163"/>
      <c r="H15" s="173">
        <f>H13-H14</f>
        <v>0</v>
      </c>
      <c r="I15" s="174"/>
      <c r="J15" s="175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8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8"/>
      <c r="B17" t="s">
        <v>113</v>
      </c>
      <c r="C17" s="10"/>
      <c r="D17" s="48">
        <f t="shared" si="1"/>
        <v>0</v>
      </c>
      <c r="F17" s="57"/>
      <c r="G17" s="67" t="s">
        <v>45</v>
      </c>
      <c r="H17" s="149"/>
      <c r="I17" s="149"/>
      <c r="J17" s="14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8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9"/>
      <c r="I18" s="149"/>
      <c r="J18" s="14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8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5"/>
      <c r="I19" s="195"/>
      <c r="J19" s="19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8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8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96" t="s">
        <v>13</v>
      </c>
      <c r="I21" s="197"/>
      <c r="J21" s="19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8"/>
      <c r="B22" s="46" t="s">
        <v>104</v>
      </c>
      <c r="C22" s="10"/>
      <c r="D22" s="48">
        <f t="shared" si="1"/>
        <v>0</v>
      </c>
      <c r="F22" s="78"/>
      <c r="G22" s="74"/>
      <c r="H22" s="199"/>
      <c r="I22" s="199"/>
      <c r="J22" s="19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8"/>
      <c r="B23" s="14" t="s">
        <v>107</v>
      </c>
      <c r="C23" s="10"/>
      <c r="D23" s="48">
        <f t="shared" si="1"/>
        <v>0</v>
      </c>
      <c r="F23" s="79"/>
      <c r="G23" s="80"/>
      <c r="H23" s="200"/>
      <c r="I23" s="201"/>
      <c r="J23" s="20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8"/>
      <c r="B24" s="14" t="s">
        <v>101</v>
      </c>
      <c r="C24" s="10"/>
      <c r="D24" s="48">
        <f t="shared" si="1"/>
        <v>0</v>
      </c>
      <c r="F24" s="38"/>
      <c r="G24" s="37"/>
      <c r="H24" s="200"/>
      <c r="I24" s="201"/>
      <c r="J24" s="20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8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2" t="s">
        <v>13</v>
      </c>
      <c r="I25" s="203"/>
      <c r="J25" s="204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8"/>
      <c r="B26" s="14" t="s">
        <v>105</v>
      </c>
      <c r="C26" s="10"/>
      <c r="D26" s="48">
        <f t="shared" si="1"/>
        <v>0</v>
      </c>
      <c r="F26" s="65"/>
      <c r="G26" s="60"/>
      <c r="H26" s="205"/>
      <c r="I26" s="206"/>
      <c r="J26" s="207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8"/>
      <c r="B27" s="14" t="s">
        <v>109</v>
      </c>
      <c r="C27" s="10"/>
      <c r="D27" s="44">
        <f t="shared" si="1"/>
        <v>0</v>
      </c>
      <c r="F27" s="25"/>
      <c r="G27" s="81"/>
      <c r="H27" s="208"/>
      <c r="I27" s="209"/>
      <c r="J27" s="210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9"/>
      <c r="B28" s="46" t="s">
        <v>97</v>
      </c>
      <c r="C28" s="10"/>
      <c r="D28" s="48">
        <f t="shared" si="1"/>
        <v>0</v>
      </c>
      <c r="F28" s="118"/>
      <c r="G28" s="62"/>
      <c r="H28" s="211"/>
      <c r="I28" s="212"/>
      <c r="J28" s="21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85" t="s">
        <v>55</v>
      </c>
      <c r="G29" s="186"/>
      <c r="H29" s="189">
        <f>H15-H16-H17-H18-H19-H20-H22-H23-H24+H26+H27</f>
        <v>0</v>
      </c>
      <c r="I29" s="190"/>
      <c r="J29" s="19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87"/>
      <c r="G30" s="188"/>
      <c r="H30" s="192"/>
      <c r="I30" s="193"/>
      <c r="J30" s="19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4" t="s">
        <v>58</v>
      </c>
      <c r="B32" s="125"/>
      <c r="C32" s="125"/>
      <c r="D32" s="126"/>
      <c r="F32" s="214" t="s">
        <v>59</v>
      </c>
      <c r="G32" s="215"/>
      <c r="H32" s="215"/>
      <c r="I32" s="215"/>
      <c r="J32" s="216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4" t="s">
        <v>13</v>
      </c>
      <c r="I33" s="215"/>
      <c r="J33" s="216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7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7">
        <f>F34*G34</f>
        <v>0</v>
      </c>
      <c r="I34" s="218"/>
      <c r="J34" s="21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8"/>
      <c r="B35" s="27" t="s">
        <v>68</v>
      </c>
      <c r="C35" s="52"/>
      <c r="D35" s="30">
        <f>C35*84</f>
        <v>0</v>
      </c>
      <c r="F35" s="59">
        <v>500</v>
      </c>
      <c r="G35" s="41"/>
      <c r="H35" s="217">
        <f>F35*G35</f>
        <v>0</v>
      </c>
      <c r="I35" s="218"/>
      <c r="J35" s="21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9"/>
      <c r="B36" s="26" t="s">
        <v>70</v>
      </c>
      <c r="C36" s="10"/>
      <c r="D36" s="12">
        <f>C36*1.5</f>
        <v>0</v>
      </c>
      <c r="F36" s="12">
        <v>200</v>
      </c>
      <c r="G36" s="37"/>
      <c r="H36" s="217">
        <f t="shared" ref="H36:H39" si="2">F36*G36</f>
        <v>0</v>
      </c>
      <c r="I36" s="218"/>
      <c r="J36" s="21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7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7">
        <f t="shared" si="2"/>
        <v>0</v>
      </c>
      <c r="I37" s="218"/>
      <c r="J37" s="21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8"/>
      <c r="B38" s="29" t="s">
        <v>68</v>
      </c>
      <c r="C38" s="54"/>
      <c r="D38" s="12">
        <f>C38*84</f>
        <v>0</v>
      </c>
      <c r="F38" s="30">
        <v>50</v>
      </c>
      <c r="G38" s="39"/>
      <c r="H38" s="217">
        <f t="shared" si="2"/>
        <v>0</v>
      </c>
      <c r="I38" s="218"/>
      <c r="J38" s="21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9"/>
      <c r="B39" s="29" t="s">
        <v>70</v>
      </c>
      <c r="C39" s="52"/>
      <c r="D39" s="31">
        <f>C39*4.5</f>
        <v>0</v>
      </c>
      <c r="F39" s="12">
        <v>20</v>
      </c>
      <c r="G39" s="37"/>
      <c r="H39" s="217">
        <f t="shared" si="2"/>
        <v>0</v>
      </c>
      <c r="I39" s="218"/>
      <c r="J39" s="21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7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7"/>
      <c r="I40" s="218"/>
      <c r="J40" s="21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8"/>
      <c r="B41" s="27" t="s">
        <v>68</v>
      </c>
      <c r="C41" s="10"/>
      <c r="D41" s="12">
        <f>C41*84</f>
        <v>0</v>
      </c>
      <c r="F41" s="12">
        <v>5</v>
      </c>
      <c r="G41" s="42"/>
      <c r="H41" s="217"/>
      <c r="I41" s="218"/>
      <c r="J41" s="21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9"/>
      <c r="B42" s="27" t="s">
        <v>70</v>
      </c>
      <c r="C42" s="11"/>
      <c r="D42" s="12">
        <f>C42*2.25</f>
        <v>0</v>
      </c>
      <c r="F42" s="39" t="s">
        <v>79</v>
      </c>
      <c r="G42" s="217"/>
      <c r="H42" s="218"/>
      <c r="I42" s="218"/>
      <c r="J42" s="21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0" t="s">
        <v>81</v>
      </c>
      <c r="C43" s="11"/>
      <c r="D43" s="12"/>
      <c r="F43" s="60" t="s">
        <v>82</v>
      </c>
      <c r="G43" s="115" t="s">
        <v>83</v>
      </c>
      <c r="H43" s="223" t="s">
        <v>13</v>
      </c>
      <c r="I43" s="224"/>
      <c r="J43" s="225"/>
      <c r="K43" s="21"/>
      <c r="P43" s="4"/>
      <c r="Q43" s="4"/>
      <c r="R43" s="5"/>
    </row>
    <row r="44" spans="1:18" ht="15.75" x14ac:dyDescent="0.25">
      <c r="A44" s="221"/>
      <c r="B44" s="27" t="s">
        <v>66</v>
      </c>
      <c r="C44" s="10"/>
      <c r="D44" s="12">
        <f>C44*120</f>
        <v>0</v>
      </c>
      <c r="F44" s="37"/>
      <c r="G44" s="77"/>
      <c r="H44" s="201"/>
      <c r="I44" s="201"/>
      <c r="J44" s="201"/>
      <c r="K44" s="21"/>
      <c r="P44" s="4"/>
      <c r="Q44" s="4"/>
      <c r="R44" s="5"/>
    </row>
    <row r="45" spans="1:18" ht="15.75" x14ac:dyDescent="0.25">
      <c r="A45" s="221"/>
      <c r="B45" s="27" t="s">
        <v>68</v>
      </c>
      <c r="C45" s="33"/>
      <c r="D45" s="12">
        <f>C45*84</f>
        <v>0</v>
      </c>
      <c r="F45" s="37"/>
      <c r="G45" s="77"/>
      <c r="H45" s="201"/>
      <c r="I45" s="201"/>
      <c r="J45" s="201"/>
      <c r="K45" s="21"/>
      <c r="P45" s="4"/>
      <c r="Q45" s="4"/>
      <c r="R45" s="5"/>
    </row>
    <row r="46" spans="1:18" ht="15.75" x14ac:dyDescent="0.25">
      <c r="A46" s="221"/>
      <c r="B46" s="49" t="s">
        <v>70</v>
      </c>
      <c r="C46" s="82"/>
      <c r="D46" s="12">
        <f>C46*1.5</f>
        <v>0</v>
      </c>
      <c r="F46" s="37"/>
      <c r="G46" s="63"/>
      <c r="H46" s="226"/>
      <c r="I46" s="226"/>
      <c r="J46" s="226"/>
      <c r="K46" s="21"/>
      <c r="P46" s="4"/>
      <c r="Q46" s="4"/>
      <c r="R46" s="5"/>
    </row>
    <row r="47" spans="1:18" ht="15.75" x14ac:dyDescent="0.25">
      <c r="A47" s="222"/>
      <c r="B47" s="27"/>
      <c r="C47" s="11"/>
      <c r="D47" s="12"/>
      <c r="F47" s="60"/>
      <c r="G47" s="60"/>
      <c r="H47" s="227"/>
      <c r="I47" s="228"/>
      <c r="J47" s="229"/>
      <c r="K47" s="21"/>
      <c r="P47" s="4"/>
      <c r="Q47" s="4"/>
      <c r="R47" s="5"/>
    </row>
    <row r="48" spans="1:18" ht="15" customHeight="1" x14ac:dyDescent="0.25">
      <c r="A48" s="220" t="s">
        <v>32</v>
      </c>
      <c r="B48" s="27" t="s">
        <v>66</v>
      </c>
      <c r="C48" s="10"/>
      <c r="D48" s="12">
        <f>C48*78</f>
        <v>0</v>
      </c>
      <c r="F48" s="60"/>
      <c r="G48" s="60"/>
      <c r="H48" s="227"/>
      <c r="I48" s="228"/>
      <c r="J48" s="229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1"/>
      <c r="B49" s="29" t="s">
        <v>68</v>
      </c>
      <c r="C49" s="33"/>
      <c r="D49" s="12">
        <f>C49*42</f>
        <v>0</v>
      </c>
      <c r="F49" s="242" t="s">
        <v>86</v>
      </c>
      <c r="G49" s="189">
        <f>H34+H35+H36+H37+H38+H39+H40+H41+G42+H44+H45+H46</f>
        <v>0</v>
      </c>
      <c r="H49" s="190"/>
      <c r="I49" s="190"/>
      <c r="J49" s="19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1"/>
      <c r="B50" s="32" t="s">
        <v>70</v>
      </c>
      <c r="C50" s="11"/>
      <c r="D50" s="12">
        <f>C50*1.5</f>
        <v>0</v>
      </c>
      <c r="F50" s="243"/>
      <c r="G50" s="192"/>
      <c r="H50" s="193"/>
      <c r="I50" s="193"/>
      <c r="J50" s="194"/>
      <c r="P50" s="4"/>
      <c r="Q50" s="4"/>
      <c r="R50" s="5"/>
    </row>
    <row r="51" spans="1:18" ht="15" customHeight="1" x14ac:dyDescent="0.25">
      <c r="A51" s="221"/>
      <c r="B51" s="27"/>
      <c r="C51" s="10"/>
      <c r="D51" s="31"/>
      <c r="F51" s="244" t="s">
        <v>141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1"/>
      <c r="B52" s="29"/>
      <c r="C52" s="33"/>
      <c r="D52" s="45"/>
      <c r="F52" s="245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2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5" t="s">
        <v>90</v>
      </c>
      <c r="B54" s="230"/>
      <c r="C54" s="231"/>
      <c r="D54" s="234">
        <f>SUM(D34:D53)</f>
        <v>0</v>
      </c>
      <c r="F54" s="21"/>
      <c r="J54" s="34"/>
    </row>
    <row r="55" spans="1:18" x14ac:dyDescent="0.25">
      <c r="A55" s="187"/>
      <c r="B55" s="232"/>
      <c r="C55" s="233"/>
      <c r="D55" s="235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6" t="s">
        <v>91</v>
      </c>
      <c r="B58" s="237"/>
      <c r="C58" s="237"/>
      <c r="D58" s="238"/>
      <c r="F58" s="236" t="s">
        <v>92</v>
      </c>
      <c r="G58" s="237"/>
      <c r="H58" s="237"/>
      <c r="I58" s="237"/>
      <c r="J58" s="238"/>
    </row>
    <row r="59" spans="1:18" x14ac:dyDescent="0.25">
      <c r="A59" s="239"/>
      <c r="B59" s="240"/>
      <c r="C59" s="240"/>
      <c r="D59" s="241"/>
      <c r="F59" s="239"/>
      <c r="G59" s="240"/>
      <c r="H59" s="240"/>
      <c r="I59" s="240"/>
      <c r="J59" s="241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93</vt:i4>
      </vt:variant>
      <vt:variant>
        <vt:lpstr>Named Ranges</vt:lpstr>
      </vt:variant>
      <vt:variant>
        <vt:i4>92</vt:i4>
      </vt:variant>
    </vt:vector>
  </HeadingPairs>
  <TitlesOfParts>
    <vt:vector size="185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 No Trip</vt:lpstr>
      <vt:lpstr>15,10 R3 No Trip</vt:lpstr>
      <vt:lpstr>(16)</vt:lpstr>
      <vt:lpstr>16,10 R1 No Trip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</vt:lpstr>
      <vt:lpstr>22,10 R2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'(3)'!Print_Area</vt:lpstr>
      <vt:lpstr>'(4)'!Print_Area</vt:lpstr>
      <vt:lpstr>'(6)'!Print_Area</vt:lpstr>
      <vt:lpstr>'(7)'!Print_Area</vt:lpstr>
      <vt:lpstr>'(8)'!Print_Area</vt:lpstr>
      <vt:lpstr>'(9)'!Print_Area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 No Trip'!Print_Area</vt:lpstr>
      <vt:lpstr>'15,10 R3 No Trip'!Print_Area</vt:lpstr>
      <vt:lpstr>'16,10 R1 No Trip'!Print_Area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R1'!Print_Area</vt:lpstr>
      <vt:lpstr>'22,10 R2'!Print_Area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2025-10-18T00:15:25Z</cp:lastPrinted>
  <dcterms:created xsi:type="dcterms:W3CDTF">2024-09-01T23:36:50Z</dcterms:created>
  <dcterms:modified xsi:type="dcterms:W3CDTF">2025-10-18T00:16:59Z</dcterms:modified>
</cp:coreProperties>
</file>