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871B6B59-0D9D-4AF8-AAB8-9EE9E1F9E603}" xr6:coauthVersionLast="45" xr6:coauthVersionMax="47" xr10:uidLastSave="{00000000-0000-0000-0000-000000000000}"/>
  <bookViews>
    <workbookView xWindow="-120" yWindow="-120" windowWidth="29040" windowHeight="15840" firstSheet="22" activeTab="30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5)" sheetId="1284" r:id="rId49"/>
  </sheets>
  <definedNames>
    <definedName name="_xlnm.Print_Area" localSheetId="1">'(1)'!$A$1:$J$60</definedName>
    <definedName name="_xlnm.Print_Area" localSheetId="32">'(10)'!$A$1:$J$60</definedName>
    <definedName name="_xlnm.Print_Area" localSheetId="36">'(11)'!$A$1:$J$60</definedName>
    <definedName name="_xlnm.Print_Area" localSheetId="40">'(12)'!$A$1:$J$60</definedName>
    <definedName name="_xlnm.Print_Area" localSheetId="44">'(13)'!$A$1:$J$60</definedName>
    <definedName name="_xlnm.Print_Area" localSheetId="48">'(15)'!$A$1:$J$60</definedName>
    <definedName name="_xlnm.Print_Area" localSheetId="4">'(2)'!$A$1:$J$60</definedName>
    <definedName name="_xlnm.Print_Area" localSheetId="8">'(3)'!$A$1:$J$60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266" l="1"/>
  <c r="H29" i="1261" l="1"/>
  <c r="H16" i="1267" l="1"/>
  <c r="H16" i="1265"/>
  <c r="H16" i="1263" l="1"/>
  <c r="H16" i="1262"/>
  <c r="H16" i="1261"/>
  <c r="C21" i="1261"/>
  <c r="L25" i="1259" l="1"/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D54" i="1283" s="1"/>
  <c r="H14" i="1283" s="1"/>
  <c r="R34" i="1283"/>
  <c r="H34" i="1283"/>
  <c r="G49" i="1283" s="1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L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D29" i="1283" s="1"/>
  <c r="H13" i="1283" s="1"/>
  <c r="H15" i="1283" s="1"/>
  <c r="H29" i="1283" s="1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G49" i="1282" s="1"/>
  <c r="D34" i="1282"/>
  <c r="D54" i="1282" s="1"/>
  <c r="H14" i="1282" s="1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D54" i="1281" s="1"/>
  <c r="H14" i="1281" s="1"/>
  <c r="R34" i="1281"/>
  <c r="L12" i="1281" s="1"/>
  <c r="D12" i="1281" s="1"/>
  <c r="H34" i="1281"/>
  <c r="G49" i="1281" s="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D54" i="1279" s="1"/>
  <c r="H14" i="1279" s="1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G49" i="1279" s="1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G49" i="1278" s="1"/>
  <c r="D37" i="1278"/>
  <c r="R36" i="1278"/>
  <c r="H36" i="1278"/>
  <c r="D36" i="1278"/>
  <c r="R35" i="1278"/>
  <c r="H35" i="1278"/>
  <c r="D35" i="1278"/>
  <c r="R34" i="1278"/>
  <c r="H34" i="1278"/>
  <c r="D34" i="1278"/>
  <c r="D54" i="1278" s="1"/>
  <c r="H14" i="1278" s="1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G49" i="1277" s="1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D54" i="1277" s="1"/>
  <c r="H14" i="1277" s="1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D29" i="1277" s="1"/>
  <c r="H13" i="1277" s="1"/>
  <c r="H15" i="1277" s="1"/>
  <c r="H29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G49" i="1271" s="1"/>
  <c r="D34" i="1271"/>
  <c r="D54" i="1271" s="1"/>
  <c r="H14" i="1271" s="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G49" i="1270" s="1"/>
  <c r="D37" i="1270"/>
  <c r="R36" i="1270"/>
  <c r="H36" i="1270"/>
  <c r="D36" i="1270"/>
  <c r="R35" i="1270"/>
  <c r="H35" i="1270"/>
  <c r="D35" i="1270"/>
  <c r="R34" i="1270"/>
  <c r="H34" i="1270"/>
  <c r="D34" i="1270"/>
  <c r="D54" i="1270" s="1"/>
  <c r="H14" i="1270" s="1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D54" i="1269" s="1"/>
  <c r="H14" i="1269" s="1"/>
  <c r="R35" i="1269"/>
  <c r="H35" i="1269"/>
  <c r="G49" i="1269" s="1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D34" i="1267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D34" i="1266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D34" i="1263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D35" i="126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G49" i="1266" l="1"/>
  <c r="G49" i="1267"/>
  <c r="G49" i="1265"/>
  <c r="D54" i="1267"/>
  <c r="H14" i="1267" s="1"/>
  <c r="D54" i="1266"/>
  <c r="H14" i="1266" s="1"/>
  <c r="D54" i="1265"/>
  <c r="H14" i="1265" s="1"/>
  <c r="G49" i="1263"/>
  <c r="G49" i="1262"/>
  <c r="G49" i="1261"/>
  <c r="D54" i="1263"/>
  <c r="H14" i="1263" s="1"/>
  <c r="D54" i="1262"/>
  <c r="H14" i="1262" s="1"/>
  <c r="D54" i="1261"/>
  <c r="H14" i="1261" s="1"/>
  <c r="D29" i="1284"/>
  <c r="H13" i="1284" s="1"/>
  <c r="H15" i="1284" s="1"/>
  <c r="H29" i="1284" s="1"/>
  <c r="G51" i="1284" s="1"/>
  <c r="G51" i="1283"/>
  <c r="D29" i="1282"/>
  <c r="H13" i="1282" s="1"/>
  <c r="H15" i="1282" s="1"/>
  <c r="H29" i="1282" s="1"/>
  <c r="G51" i="1282"/>
  <c r="D29" i="1281"/>
  <c r="H13" i="1281" s="1"/>
  <c r="H15" i="1281" s="1"/>
  <c r="H29" i="1281" s="1"/>
  <c r="G51" i="1281" s="1"/>
  <c r="D29" i="1279"/>
  <c r="H13" i="1279" s="1"/>
  <c r="H15" i="1279" s="1"/>
  <c r="H29" i="1279" s="1"/>
  <c r="G51" i="1279" s="1"/>
  <c r="D29" i="1278"/>
  <c r="H13" i="1278" s="1"/>
  <c r="H15" i="1278" s="1"/>
  <c r="H29" i="1278" s="1"/>
  <c r="G51" i="1278" s="1"/>
  <c r="G51" i="1277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H15" i="1271" s="1"/>
  <c r="H29" i="1271" s="1"/>
  <c r="G51" i="1271" s="1"/>
  <c r="D29" i="1270"/>
  <c r="H13" i="1270" s="1"/>
  <c r="H15" i="1270" s="1"/>
  <c r="H29" i="1270" s="1"/>
  <c r="G51" i="1270" s="1"/>
  <c r="D29" i="1269"/>
  <c r="H13" i="1269" s="1"/>
  <c r="H15" i="1269" s="1"/>
  <c r="H29" i="1269" s="1"/>
  <c r="G51" i="1269" s="1"/>
  <c r="D29" i="1268"/>
  <c r="H13" i="1268" s="1"/>
  <c r="H15" i="1268" s="1"/>
  <c r="H29" i="1268" s="1"/>
  <c r="G51" i="1268" s="1"/>
  <c r="D29" i="1267"/>
  <c r="H13" i="1267" s="1"/>
  <c r="D29" i="1266"/>
  <c r="H13" i="1266" s="1"/>
  <c r="D29" i="1265"/>
  <c r="H13" i="1265" s="1"/>
  <c r="D29" i="1264"/>
  <c r="H13" i="1264" s="1"/>
  <c r="H15" i="1264" s="1"/>
  <c r="H29" i="1264" s="1"/>
  <c r="G51" i="1264" s="1"/>
  <c r="D29" i="1263"/>
  <c r="H13" i="1263" s="1"/>
  <c r="D29" i="1262"/>
  <c r="H13" i="1262" s="1"/>
  <c r="D29" i="1261"/>
  <c r="H13" i="1261" s="1"/>
  <c r="L22" i="1255"/>
  <c r="H15" i="1267" l="1"/>
  <c r="H29" i="1267" s="1"/>
  <c r="G51" i="1267" s="1"/>
  <c r="H15" i="1266"/>
  <c r="H29" i="1266" s="1"/>
  <c r="G51" i="1266" s="1"/>
  <c r="H15" i="1265"/>
  <c r="H29" i="1265" s="1"/>
  <c r="G51" i="1265" s="1"/>
  <c r="H15" i="1263"/>
  <c r="H29" i="1263" s="1"/>
  <c r="G51" i="1263" s="1"/>
  <c r="H15" i="1262"/>
  <c r="H29" i="1262" s="1"/>
  <c r="G51" i="1262" s="1"/>
  <c r="H15" i="1261"/>
  <c r="G51" i="1261" s="1"/>
  <c r="H16" i="1255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D35" i="1259"/>
  <c r="R34" i="1259"/>
  <c r="H34" i="1259"/>
  <c r="D34" i="1259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D34" i="1258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D34" i="1257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8" l="1"/>
  <c r="D54" i="1259"/>
  <c r="H14" i="1259" s="1"/>
  <c r="D54" i="1258"/>
  <c r="H14" i="1258" s="1"/>
  <c r="D54" i="1257"/>
  <c r="H14" i="1257" s="1"/>
  <c r="G49" i="1259"/>
  <c r="G49" i="1257"/>
  <c r="G49" i="1255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D29" i="1258"/>
  <c r="H13" i="1258" s="1"/>
  <c r="D29" i="1257"/>
  <c r="H13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9" l="1"/>
  <c r="H29" i="1259" s="1"/>
  <c r="G51" i="1259" s="1"/>
  <c r="H15" i="1258"/>
  <c r="H29" i="1258" s="1"/>
  <c r="G51" i="1258" s="1"/>
  <c r="H15" i="1257"/>
  <c r="H29" i="1257" s="1"/>
  <c r="G51" i="1257" s="1"/>
  <c r="H15" i="1255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<sst xmlns="http://schemas.openxmlformats.org/spreadsheetml/2006/main" count="6304" uniqueCount="180">
  <si>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</si>
  <si>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</si>
  <si>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</si>
  <si>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</si>
  <si>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</si>
  <si>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</si>
  <si>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</si>
  <si>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</si>
  <si>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</si>
  <si>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</si>
  <si>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</si>
  <si>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</si>
  <si>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</si>
  <si>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</si>
  <si>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</si>
  <si>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</si>
  <si>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</si>
  <si>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</si>
  <si>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</si>
  <si>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</si>
  <si>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</si>
  <si>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</si>
  <si>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</si>
  <si>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</si>
  <si>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</si>
  <si>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</si>
  <si>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</si>
  <si>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</si>
  <si>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</si>
  <si>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</si>
  <si>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</si>
  <si>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</si>
  <si>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</si>
  <si>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</si>
  <si>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</si>
  <si>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</si>
  <si>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</si>
  <si>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</si>
  <si>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</si>
  <si>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</si>
  <si>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</si>
  <si>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</si>
  <si>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</si>
  <si>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</si>
  <si>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</si>
  <si>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</si>
  <si>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</si>
  <si>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</si>
  <si>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</si>
  <si>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</si>
  <si>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</si>
  <si>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</si>
  <si>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</si>
  <si>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</si>
  <si>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</si>
  <si>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</si>
  <si>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</si>
  <si>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</si>
  <si>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</si>
  <si>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</si>
  <si>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</si>
  <si>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</si>
  <si>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</si>
  <si>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</si>
  <si>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</si>
  <si>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</si>
  <si>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</si>
  <si>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</si>
  <si>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</si>
  <si>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</si>
  <si>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</si>
  <si>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</si>
  <si>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</si>
  <si>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</si>
  <si>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</si>
  <si>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</si>
  <si>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</si>
  <si>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</si>
  <si>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</si>
  <si>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</si>
  <si>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</si>
  <si>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</si>
  <si>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</si>
  <si>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</si>
  <si>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</si>
  <si>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</si>
  <si>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</si>
  <si>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</si>
  <si>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</si>
  <si>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</si>
  <si>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</si>
  <si>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</si>
  <si>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</si>
  <si>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</si>
  <si>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</si>
  <si>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</si>
  <si>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</si>
  <si>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</si>
  <si>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</si>
  <si>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</si>
  <si>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</si>
  <si>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</si>
  <si>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</si>
  <si>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</si>
  <si>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</si>
  <si>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</si>
  <si>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</si>
  <si>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</si>
  <si>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</si>
  <si>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</si>
  <si>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</si>
  <si>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</si>
  <si>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</si>
  <si>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</si>
  <si>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</si>
  <si>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</si>
  <si>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</si>
  <si>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</si>
  <si>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</si>
  <si>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</si>
  <si>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</si>
  <si>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</si>
  <si>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</si>
  <si>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</si>
  <si>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</si>
  <si>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</si>
  <si>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</si>
  <si>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</si>
  <si>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</si>
  <si>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</si>
  <si>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</si>
  <si>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</si>
  <si>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</si>
  <si>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</si>
  <si>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</si>
  <si>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</si>
  <si>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</si>
  <si>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</si>
  <si>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</si>
  <si>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</si>
  <si>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</si>
  <si>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</si>
  <si>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</si>
  <si>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</si>
  <si>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</si>
  <si>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</si>
  <si>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</si>
  <si>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</si>
  <si>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</si>
  <si>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</si>
  <si>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</si>
  <si>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</si>
  <si>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</si>
  <si>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</si>
  <si>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</si>
  <si>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</si>
  <si>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</si>
  <si>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</si>
  <si>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</si>
  <si>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</si>
  <si>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</si>
  <si>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</si>
  <si>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</si>
  <si>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</si>
  <si>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</si>
  <si>
    <t>PSBC</t>
  </si>
  <si>
    <t>2120007463</t>
  </si>
  <si>
    <t>G-CASH</t>
  </si>
  <si>
    <t>PNB</t>
  </si>
  <si>
    <t>2000005380</t>
  </si>
  <si>
    <t>AIRA TENG</t>
  </si>
  <si>
    <t>PATRICIO STORE</t>
  </si>
  <si>
    <t>SOUND CHECK</t>
  </si>
  <si>
    <t>LANIE SUERTE</t>
  </si>
  <si>
    <t>JAY TABASA</t>
  </si>
  <si>
    <t>DELIA VILLARIN</t>
  </si>
  <si>
    <t>ELIZABETH HENSON</t>
  </si>
  <si>
    <t>142688</t>
  </si>
  <si>
    <t>YAKEN STORE</t>
  </si>
  <si>
    <t>139555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</si>
</sst>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9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16" xfId="0" applyFont="1" applyFill="1" applyBorder="1"/>
    <xf numFmtId="0" fontId="23" fillId="0" borderId="16" xfId="0" applyFont="1" applyBorder="1" applyAlignment="1">
      <alignment horizontal="center"/>
    </xf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89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H15-H16-H17-H18-H19-H20-H22-H23-H24+H26+H27+H28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8">
        <f t="shared" ref="H34:H39" si="2"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si="2"/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ref="H35:H39" si="2"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90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121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45904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>
        <v>179</v>
      </c>
      <c r="D6" s="13">
        <f t="shared" ref="D6:D28" si="1">C6*L6</f>
        <v>131923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>
        <v>3</v>
      </c>
      <c r="D7" s="13">
        <f t="shared" si="1"/>
        <v>2175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>
        <v>20</v>
      </c>
      <c r="D9" s="13">
        <f t="shared" si="1"/>
        <v>14140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>
        <v>3</v>
      </c>
      <c r="D12" s="48">
        <f t="shared" si="1"/>
        <v>2856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>
        <v>7</v>
      </c>
      <c r="D13" s="48">
        <f t="shared" si="1"/>
        <v>2149</v>
      </c>
      <c r="F13" s="242" t="s">
        <v>36</v>
      </c>
      <c r="G13" s="206"/>
      <c r="H13" s="197">
        <f>D29</f>
        <v>153915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>
        <v>2</v>
      </c>
      <c r="D14" s="31">
        <f t="shared" si="1"/>
        <v>22</v>
      </c>
      <c r="F14" s="200" t="s">
        <v>39</v>
      </c>
      <c r="G14" s="201"/>
      <c r="H14" s="202">
        <f>D54</f>
        <v>23154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130761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89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153915</v>
      </c>
      <c r="F29" s="114" t="s">
        <v>55</v>
      </c>
      <c r="G29" s="176"/>
      <c r="H29" s="136">
        <f>H15-H16-H17-H18-H19-H20-H22-H23-H24+H26+H27+H28</f>
        <v>130761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158">
        <f t="shared" ref="H34:H39" si="2">F34*G34</f>
        <v>110000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158">
        <f t="shared" si="2"/>
        <v>16000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158">
        <f t="shared" si="2"/>
        <v>4100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158">
        <f t="shared" si="2"/>
        <v>400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158">
        <f t="shared" si="2"/>
        <v>40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14</v>
      </c>
      <c r="D42" s="12">
        <f>C42*2.25</f>
        <v>31.5</v>
      </c>
      <c r="F42" s="39" t="s">
        <v>79</v>
      </c>
      <c r="G42" s="158">
        <v>99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>
        <v>2</v>
      </c>
      <c r="D44" s="12">
        <f>C44*120</f>
        <v>240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>
        <v>2</v>
      </c>
      <c r="D45" s="12">
        <f>C45*84</f>
        <v>168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29</v>
      </c>
      <c r="D46" s="12">
        <f>C46*1.5</f>
        <v>43.5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</v>
      </c>
      <c r="D49" s="12">
        <f>C49*42</f>
        <v>84</v>
      </c>
      <c r="F49" s="134" t="s">
        <v>86</v>
      </c>
      <c r="G49" s="136">
        <f>H34+H35+H36+H37+H38+H39+H40+H41+G42+H44+H45+H46</f>
        <v>130639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31</v>
      </c>
      <c r="D50" s="12">
        <f>C50*1.5</f>
        <v>46.5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-122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45904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190</v>
      </c>
      <c r="D6" s="13">
        <f t="shared" ref="D6:D28" si="1">C6*L6</f>
        <v>140030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2</v>
      </c>
      <c r="D7" s="13">
        <f t="shared" si="1"/>
        <v>1450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40</v>
      </c>
      <c r="D9" s="13">
        <f t="shared" si="1"/>
        <v>28280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8</v>
      </c>
      <c r="D13" s="48">
        <f t="shared" si="1"/>
        <v>2456</v>
      </c>
      <c r="F13" s="242" t="s">
        <v>36</v>
      </c>
      <c r="G13" s="206"/>
      <c r="H13" s="197">
        <f>D29</f>
        <v>173984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18</v>
      </c>
      <c r="D14" s="31">
        <f t="shared" si="1"/>
        <v>198</v>
      </c>
      <c r="F14" s="200" t="s">
        <v>39</v>
      </c>
      <c r="G14" s="201"/>
      <c r="H14" s="202">
        <f>D54</f>
        <v>22511.25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151472.75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1248</f>
        <v>1248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173984</v>
      </c>
      <c r="F29" s="114" t="s">
        <v>55</v>
      </c>
      <c r="G29" s="176"/>
      <c r="H29" s="136">
        <f>H15-H16-H17-H18-H19-H20-H22-H23-H24+H26+H27</f>
        <v>150224.75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158">
        <f>F34*G34</f>
        <v>37000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158">
        <f t="shared" ref="H35:H39" si="2">F35*G35</f>
        <v>12000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158">
        <f t="shared" si="2"/>
        <v>900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158">
        <f t="shared" si="2"/>
        <v>150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58">
        <f>24+1000</f>
        <v>1024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53">
        <v>97542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>
        <v>2</v>
      </c>
      <c r="D45" s="12">
        <f>C45*84</f>
        <v>168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10</v>
      </c>
      <c r="D46" s="12">
        <f>C46*1.5</f>
        <v>15</v>
      </c>
      <c r="F46" s="37"/>
      <c r="G46" s="90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7</v>
      </c>
      <c r="D49" s="12">
        <f>C49*42</f>
        <v>294</v>
      </c>
      <c r="F49" s="134" t="s">
        <v>86</v>
      </c>
      <c r="G49" s="136">
        <f>H34+H35+H36+H37+H38+H39+H40+H41+G42+H44+H45+H46</f>
        <v>148616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20</v>
      </c>
      <c r="D50" s="12">
        <f>C50*1.5</f>
        <v>30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-1608.75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22511.25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45904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266</v>
      </c>
      <c r="D6" s="13">
        <f t="shared" ref="D6:D28" si="1">C6*L6</f>
        <v>196042</v>
      </c>
      <c r="F6" s="221" t="s">
        <v>16</v>
      </c>
      <c r="G6" s="223" t="s">
        <v>147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14</v>
      </c>
      <c r="D7" s="13">
        <f t="shared" si="1"/>
        <v>10150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43</v>
      </c>
      <c r="D9" s="13">
        <f t="shared" si="1"/>
        <v>30401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>
        <v>1</v>
      </c>
      <c r="D12" s="48">
        <f t="shared" si="1"/>
        <v>952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8</v>
      </c>
      <c r="D13" s="48">
        <f t="shared" si="1"/>
        <v>2456</v>
      </c>
      <c r="F13" s="242" t="s">
        <v>36</v>
      </c>
      <c r="G13" s="206"/>
      <c r="H13" s="197">
        <f>D29</f>
        <v>241297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7</v>
      </c>
      <c r="D14" s="31">
        <f t="shared" si="1"/>
        <v>77</v>
      </c>
      <c r="F14" s="200" t="s">
        <v>39</v>
      </c>
      <c r="G14" s="201"/>
      <c r="H14" s="202">
        <f>D54</f>
        <v>16107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225190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183">
        <v>183793</v>
      </c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>
        <v>12</v>
      </c>
      <c r="D26" s="48">
        <f t="shared" si="1"/>
        <v>434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1</v>
      </c>
      <c r="D28" s="48">
        <f t="shared" si="1"/>
        <v>785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241297</v>
      </c>
      <c r="F29" s="114" t="s">
        <v>55</v>
      </c>
      <c r="G29" s="176"/>
      <c r="H29" s="136">
        <f>H15-H16-H17-H18-H19-H20-H22-H23-H24+H26+H27</f>
        <v>41397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158">
        <f>F34*G34</f>
        <v>40000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58">
        <f>F35*G35</f>
        <v>1500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158">
        <f t="shared" si="2"/>
        <v>500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58">
        <f t="shared" si="2"/>
        <v>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2</v>
      </c>
      <c r="D42" s="12">
        <f>C42*2.25</f>
        <v>4.5</v>
      </c>
      <c r="F42" s="39" t="s">
        <v>79</v>
      </c>
      <c r="G42" s="158">
        <v>236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1</v>
      </c>
      <c r="D44" s="12">
        <f>C44*120</f>
        <v>120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12</v>
      </c>
      <c r="D46" s="12">
        <f>C46*1.5</f>
        <v>18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1</v>
      </c>
      <c r="D49" s="12">
        <f>C49*42</f>
        <v>42</v>
      </c>
      <c r="F49" s="134" t="s">
        <v>86</v>
      </c>
      <c r="G49" s="136">
        <f>H34+H35+H36+H37+H38+H39+H40+H41+G42+H44+H45+H46</f>
        <v>42286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7</v>
      </c>
      <c r="D50" s="12">
        <f>C50*1.5</f>
        <v>10.5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156</v>
      </c>
      <c r="G51" s="144">
        <f>G49-H29</f>
        <v>889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16107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45905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>
        <v>219</v>
      </c>
      <c r="D6" s="13">
        <f t="shared" ref="D6:D28" si="1">C6*L6</f>
        <v>161403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>
        <v>10</v>
      </c>
      <c r="D7" s="13">
        <f t="shared" si="1"/>
        <v>7250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>
        <v>71</v>
      </c>
      <c r="D9" s="13">
        <f t="shared" si="1"/>
        <v>50197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>
        <v>4</v>
      </c>
      <c r="D10" s="13">
        <f t="shared" si="1"/>
        <v>3888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>
        <v>3</v>
      </c>
      <c r="D11" s="13">
        <f t="shared" si="1"/>
        <v>3375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>
        <v>10</v>
      </c>
      <c r="D12" s="48">
        <f t="shared" si="1"/>
        <v>9520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>
        <v>14</v>
      </c>
      <c r="D13" s="48">
        <f t="shared" si="1"/>
        <v>4298</v>
      </c>
      <c r="F13" s="242" t="s">
        <v>36</v>
      </c>
      <c r="G13" s="206"/>
      <c r="H13" s="197">
        <f>D29</f>
        <v>244297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>
        <v>11</v>
      </c>
      <c r="D14" s="31">
        <f t="shared" si="1"/>
        <v>121</v>
      </c>
      <c r="F14" s="200" t="s">
        <v>39</v>
      </c>
      <c r="G14" s="201"/>
      <c r="H14" s="202">
        <f>D54</f>
        <v>44481.75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>
        <v>1</v>
      </c>
      <c r="D15" s="31">
        <f t="shared" si="1"/>
        <v>620</v>
      </c>
      <c r="F15" s="205" t="s">
        <v>40</v>
      </c>
      <c r="G15" s="206"/>
      <c r="H15" s="207">
        <f>H13-H14</f>
        <v>199815.25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v>2394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98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3</v>
      </c>
      <c r="D28" s="48">
        <f t="shared" si="1"/>
        <v>2355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244297</v>
      </c>
      <c r="F29" s="114" t="s">
        <v>55</v>
      </c>
      <c r="G29" s="176"/>
      <c r="H29" s="136">
        <f>H15-H16-H17-H18-H19-H20-H22-H23-H24+H26+H27+H28</f>
        <v>197421.25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158">
        <f t="shared" ref="H34:H39" si="2">F34*G34</f>
        <v>155000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158">
        <f t="shared" si="2"/>
        <v>39000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158">
        <f t="shared" si="2"/>
        <v>200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158">
        <f t="shared" si="2"/>
        <v>2600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158">
        <f t="shared" si="2"/>
        <v>700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58">
        <f t="shared" si="2"/>
        <v>60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5</v>
      </c>
      <c r="D42" s="12">
        <f>C42*2.25</f>
        <v>11.25</v>
      </c>
      <c r="F42" s="39" t="s">
        <v>79</v>
      </c>
      <c r="G42" s="158">
        <v>176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>
        <v>14</v>
      </c>
      <c r="D44" s="12">
        <f>C44*120</f>
        <v>1680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30</v>
      </c>
      <c r="D46" s="12">
        <f>C46*1.5</f>
        <v>45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21</v>
      </c>
      <c r="D49" s="12">
        <f>C49*42</f>
        <v>882</v>
      </c>
      <c r="F49" s="134" t="s">
        <v>86</v>
      </c>
      <c r="G49" s="136">
        <f>H34+H35+H36+H37+H38+H39+H40+H41+G42+H44+H45+H46</f>
        <v>197736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21</v>
      </c>
      <c r="D50" s="12">
        <f>C50*1.5</f>
        <v>31.5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314.75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45905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238</v>
      </c>
      <c r="D6" s="13">
        <f t="shared" ref="D6:D28" si="1">C6*L6</f>
        <v>175406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5</v>
      </c>
      <c r="D7" s="13">
        <f t="shared" si="1"/>
        <v>3625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39</v>
      </c>
      <c r="D9" s="13">
        <f t="shared" si="1"/>
        <v>27573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>
        <v>2</v>
      </c>
      <c r="D11" s="13">
        <f t="shared" si="1"/>
        <v>2250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>
        <v>2</v>
      </c>
      <c r="D12" s="48">
        <f t="shared" si="1"/>
        <v>1904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9</v>
      </c>
      <c r="D13" s="48">
        <f t="shared" si="1"/>
        <v>2763</v>
      </c>
      <c r="F13" s="242" t="s">
        <v>36</v>
      </c>
      <c r="G13" s="206"/>
      <c r="H13" s="197">
        <f>D29</f>
        <v>217493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44244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173249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1376+1872</f>
        <v>3248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188">
        <v>73700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191">
        <v>122895</v>
      </c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217493</v>
      </c>
      <c r="F29" s="114" t="s">
        <v>55</v>
      </c>
      <c r="G29" s="176"/>
      <c r="H29" s="136">
        <f>H15-H16-H17-H18-H19-H20-H22-H23-H24+H26+H27</f>
        <v>366596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158">
        <f>F34*G34</f>
        <v>101000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158">
        <f t="shared" ref="H35:H39" si="2">F35*G35</f>
        <v>15000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158">
        <f t="shared" si="2"/>
        <v>1000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158">
        <f t="shared" si="2"/>
        <v>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2</v>
      </c>
      <c r="D42" s="12">
        <f>C42*2.25</f>
        <v>4.5</v>
      </c>
      <c r="F42" s="39" t="s">
        <v>79</v>
      </c>
      <c r="G42" s="158">
        <v>7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53">
        <v>122895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53">
        <v>126698</v>
      </c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97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10</v>
      </c>
      <c r="D49" s="12">
        <f>C49*42</f>
        <v>420</v>
      </c>
      <c r="F49" s="134" t="s">
        <v>86</v>
      </c>
      <c r="G49" s="136">
        <f>H34+H35+H36+H37+H38+H39+H40+H41+G42+H44+H45+H46</f>
        <v>366650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16</v>
      </c>
      <c r="D50" s="12">
        <f>C50*1.5</f>
        <v>24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154</v>
      </c>
      <c r="G51" s="144">
        <f>G49-H29</f>
        <v>54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44244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5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45905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293</v>
      </c>
      <c r="D6" s="13">
        <f t="shared" ref="D6:D28" si="1">C6*L6</f>
        <v>215941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3</v>
      </c>
      <c r="D7" s="13">
        <f t="shared" si="1"/>
        <v>2175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114</v>
      </c>
      <c r="D9" s="13">
        <f t="shared" si="1"/>
        <v>80598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147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>
        <v>10</v>
      </c>
      <c r="D12" s="48">
        <f t="shared" si="1"/>
        <v>9520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19</v>
      </c>
      <c r="D13" s="48">
        <f t="shared" si="1"/>
        <v>5833</v>
      </c>
      <c r="F13" s="242" t="s">
        <v>36</v>
      </c>
      <c r="G13" s="206"/>
      <c r="H13" s="197">
        <f>D29</f>
        <v>320954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17</v>
      </c>
      <c r="D14" s="31">
        <f t="shared" si="1"/>
        <v>187</v>
      </c>
      <c r="F14" s="200" t="s">
        <v>39</v>
      </c>
      <c r="G14" s="201"/>
      <c r="H14" s="202">
        <f>D54</f>
        <v>87987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232967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2112</f>
        <v>2112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>
        <v>10</v>
      </c>
      <c r="D22" s="48">
        <f t="shared" si="1"/>
        <v>6700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320954</v>
      </c>
      <c r="F29" s="114" t="s">
        <v>55</v>
      </c>
      <c r="G29" s="176"/>
      <c r="H29" s="136">
        <f>H15-H16-H17-H18-H19-H20-H22-H23-H24+H26+H27</f>
        <v>230855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58">
        <f>F34*G34</f>
        <v>1000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158">
        <f>F35*G35</f>
        <v>2000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158">
        <f t="shared" ref="H36:H39" si="2">F36*G36</f>
        <v>800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158">
        <f t="shared" si="2"/>
        <v>2000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158">
        <f t="shared" si="2"/>
        <v>350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58">
        <f t="shared" si="2"/>
        <v>60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8">
        <v>130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53">
        <v>224064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1</v>
      </c>
      <c r="D49" s="12">
        <f>C49*42</f>
        <v>42</v>
      </c>
      <c r="F49" s="134" t="s">
        <v>86</v>
      </c>
      <c r="G49" s="136">
        <f>H34+H35+H36+H37+H38+H39+H40+H41+G42+H44+H45+H46</f>
        <v>230404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18</v>
      </c>
      <c r="D50" s="12">
        <f>C50*1.5</f>
        <v>27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-451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87987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45906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>
        <v>221</v>
      </c>
      <c r="D6" s="13">
        <f t="shared" ref="D6:D28" si="1">C6*L6</f>
        <v>162877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>
        <v>6</v>
      </c>
      <c r="D7" s="13">
        <f t="shared" si="1"/>
        <v>4350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>
        <v>25</v>
      </c>
      <c r="D8" s="13">
        <f t="shared" si="1"/>
        <v>25825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>
        <v>11</v>
      </c>
      <c r="D9" s="13">
        <f t="shared" si="1"/>
        <v>7777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>
        <v>1</v>
      </c>
      <c r="D12" s="48">
        <f t="shared" si="1"/>
        <v>952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>
        <v>5</v>
      </c>
      <c r="D13" s="48">
        <f t="shared" si="1"/>
        <v>1535</v>
      </c>
      <c r="F13" s="242" t="s">
        <v>36</v>
      </c>
      <c r="G13" s="206"/>
      <c r="H13" s="197">
        <f>D29</f>
        <v>205759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>
        <v>23</v>
      </c>
      <c r="D14" s="31">
        <f t="shared" si="1"/>
        <v>253</v>
      </c>
      <c r="F14" s="200" t="s">
        <v>39</v>
      </c>
      <c r="G14" s="201"/>
      <c r="H14" s="202">
        <f>D54</f>
        <v>30394.5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175364.5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 t="s">
        <v>172</v>
      </c>
      <c r="G22" s="74">
        <v>5793</v>
      </c>
      <c r="H22" s="183">
        <v>22825</v>
      </c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 t="s">
        <v>173</v>
      </c>
      <c r="G26" s="66">
        <v>5628</v>
      </c>
      <c r="H26" s="153">
        <v>7850</v>
      </c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98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205759</v>
      </c>
      <c r="F29" s="114" t="s">
        <v>55</v>
      </c>
      <c r="G29" s="176"/>
      <c r="H29" s="136">
        <f>H15-H16-H17-H18-H19-H20-H22-H23-H24+H26+H27+H28</f>
        <v>160389.5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55</v>
      </c>
      <c r="H34" s="158">
        <f t="shared" ref="H34:H39" si="2">F34*G34</f>
        <v>55000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70</v>
      </c>
      <c r="H35" s="158">
        <f t="shared" si="2"/>
        <v>35000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230</v>
      </c>
      <c r="D37" s="12">
        <f>C37*111</f>
        <v>25530</v>
      </c>
      <c r="F37" s="12">
        <v>100</v>
      </c>
      <c r="G37" s="39">
        <v>36</v>
      </c>
      <c r="H37" s="158">
        <f t="shared" si="2"/>
        <v>3600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16</v>
      </c>
      <c r="H38" s="158">
        <f t="shared" si="2"/>
        <v>800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158">
        <f t="shared" si="2"/>
        <v>20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8">
        <v>40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>
        <v>27</v>
      </c>
      <c r="D44" s="12">
        <f>C44*120</f>
        <v>3240</v>
      </c>
      <c r="F44" s="37" t="s">
        <v>165</v>
      </c>
      <c r="G44" s="107" t="s">
        <v>166</v>
      </c>
      <c r="H44" s="153">
        <v>50562</v>
      </c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 t="s">
        <v>167</v>
      </c>
      <c r="G45" s="63"/>
      <c r="H45" s="153">
        <v>15381</v>
      </c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35</v>
      </c>
      <c r="D46" s="12">
        <f>C46*1.5</f>
        <v>52.5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3</v>
      </c>
      <c r="D49" s="12">
        <f>C49*42</f>
        <v>126</v>
      </c>
      <c r="F49" s="134" t="s">
        <v>86</v>
      </c>
      <c r="G49" s="136">
        <f>H34+H35+H36+H37+H38+H39+H40+H41+G42+H44+H45+H46</f>
        <v>160403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26</v>
      </c>
      <c r="D50" s="12">
        <f>C50*1.5</f>
        <v>39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13.5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30394.5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45906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96</v>
      </c>
      <c r="D6" s="13">
        <f t="shared" ref="D6:D28" si="1">C6*L6</f>
        <v>70752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2</v>
      </c>
      <c r="D7" s="13">
        <f t="shared" si="1"/>
        <v>1450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>
        <v>1</v>
      </c>
      <c r="D8" s="13">
        <f t="shared" si="1"/>
        <v>1033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31</v>
      </c>
      <c r="D9" s="13">
        <f t="shared" si="1"/>
        <v>21917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7</v>
      </c>
      <c r="D13" s="48">
        <f t="shared" si="1"/>
        <v>2149</v>
      </c>
      <c r="F13" s="242" t="s">
        <v>36</v>
      </c>
      <c r="G13" s="206"/>
      <c r="H13" s="197">
        <f>D29</f>
        <v>98240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14</v>
      </c>
      <c r="D14" s="31">
        <f t="shared" si="1"/>
        <v>154</v>
      </c>
      <c r="F14" s="200" t="s">
        <v>39</v>
      </c>
      <c r="G14" s="201"/>
      <c r="H14" s="202">
        <f>D54</f>
        <v>26333.25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71906.75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 t="s">
        <v>171</v>
      </c>
      <c r="G22" s="74">
        <v>5675</v>
      </c>
      <c r="H22" s="183">
        <v>44220</v>
      </c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 t="s">
        <v>170</v>
      </c>
      <c r="G26" s="10">
        <v>4141</v>
      </c>
      <c r="H26" s="188">
        <v>1348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08" t="s">
        <v>162</v>
      </c>
      <c r="G27" s="10">
        <v>5287</v>
      </c>
      <c r="H27" s="191">
        <v>113620</v>
      </c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1</v>
      </c>
      <c r="D28" s="48">
        <f t="shared" si="1"/>
        <v>785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98240</v>
      </c>
      <c r="F29" s="114" t="s">
        <v>55</v>
      </c>
      <c r="G29" s="176"/>
      <c r="H29" s="136">
        <f>H15-H16-H17-H18-H19-H20-H22-H23-H24+H26+H27</f>
        <v>142654.75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130</v>
      </c>
      <c r="H34" s="158">
        <f>F34*G34</f>
        <v>130000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17</v>
      </c>
      <c r="H35" s="158">
        <f t="shared" ref="H35:H39" si="2">F35*G35</f>
        <v>8500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221</v>
      </c>
      <c r="D37" s="12">
        <f>C37*111</f>
        <v>24531</v>
      </c>
      <c r="F37" s="12">
        <v>100</v>
      </c>
      <c r="G37" s="39">
        <v>37</v>
      </c>
      <c r="H37" s="158">
        <f t="shared" si="2"/>
        <v>3700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58">
        <f t="shared" si="2"/>
        <v>450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58">
        <f t="shared" si="2"/>
        <v>20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8">
        <v>42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1</v>
      </c>
      <c r="D44" s="12">
        <f>C44*120</f>
        <v>120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97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3</v>
      </c>
      <c r="D49" s="12">
        <f>C49*42</f>
        <v>126</v>
      </c>
      <c r="F49" s="134" t="s">
        <v>86</v>
      </c>
      <c r="G49" s="136">
        <f>H34+H35+H36+H37+H38+H39+H40+H41+G42+H44+H45+H46</f>
        <v>142712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11</v>
      </c>
      <c r="D50" s="12">
        <f>C50*1.5</f>
        <v>16.5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154</v>
      </c>
      <c r="G51" s="144">
        <f>G49-H29</f>
        <v>57.25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26333.25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45906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170</v>
      </c>
      <c r="D6" s="13">
        <f t="shared" ref="D6:D28" si="1">C6*L6</f>
        <v>125290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13</v>
      </c>
      <c r="D9" s="13">
        <f t="shared" si="1"/>
        <v>9191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>
        <v>3</v>
      </c>
      <c r="D10" s="13">
        <f t="shared" si="1"/>
        <v>2916</v>
      </c>
      <c r="F10" s="221" t="s">
        <v>26</v>
      </c>
      <c r="G10" s="236" t="s">
        <v>147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>
        <v>1</v>
      </c>
      <c r="D11" s="13">
        <f t="shared" si="1"/>
        <v>1125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>
        <v>2</v>
      </c>
      <c r="D12" s="48">
        <f t="shared" si="1"/>
        <v>1904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7</v>
      </c>
      <c r="D13" s="48">
        <f t="shared" si="1"/>
        <v>2149</v>
      </c>
      <c r="F13" s="242" t="s">
        <v>36</v>
      </c>
      <c r="G13" s="206"/>
      <c r="H13" s="197">
        <f>D29</f>
        <v>155334.5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4</v>
      </c>
      <c r="D14" s="31">
        <f t="shared" si="1"/>
        <v>44</v>
      </c>
      <c r="F14" s="200" t="s">
        <v>39</v>
      </c>
      <c r="G14" s="201"/>
      <c r="H14" s="202">
        <f>D54</f>
        <v>31404.75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123929.75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v>721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>
        <v>10</v>
      </c>
      <c r="D20" s="13">
        <f t="shared" si="1"/>
        <v>11020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>
        <v>1</v>
      </c>
      <c r="D23" s="48">
        <f t="shared" si="1"/>
        <v>1175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155334.5</v>
      </c>
      <c r="F29" s="114" t="s">
        <v>55</v>
      </c>
      <c r="G29" s="176"/>
      <c r="H29" s="136">
        <f>H15-H16-H17-H18-H19-H20-H22-H23-H24+H26+H27</f>
        <v>123208.75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40</v>
      </c>
      <c r="H34" s="158">
        <f>F34*G34</f>
        <v>40000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26</v>
      </c>
      <c r="H35" s="158">
        <f>F35*G35</f>
        <v>13000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272</v>
      </c>
      <c r="D37" s="12">
        <f>C37*111</f>
        <v>30192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8">
        <v>41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168</v>
      </c>
      <c r="G44" s="77" t="s">
        <v>169</v>
      </c>
      <c r="H44" s="153">
        <v>70148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>
        <v>1</v>
      </c>
      <c r="D45" s="12">
        <f>C45*84</f>
        <v>84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12</v>
      </c>
      <c r="D46" s="12">
        <f>C46*1.5</f>
        <v>18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4</v>
      </c>
      <c r="D49" s="12">
        <f>C49*42</f>
        <v>168</v>
      </c>
      <c r="F49" s="134" t="s">
        <v>86</v>
      </c>
      <c r="G49" s="136">
        <f>H34+H35+H36+H37+H38+H39+H40+H41+G42+H44+H45+H46</f>
        <v>123189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4</v>
      </c>
      <c r="D50" s="12">
        <f>C50*1.5</f>
        <v>6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-19.75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31404.75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98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45908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12">
        <v>185</v>
      </c>
      <c r="D6" s="13">
        <f t="shared" ref="D6:D28" si="1">C6*L6</f>
        <v>136345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12">
        <v>10</v>
      </c>
      <c r="D7" s="13">
        <f t="shared" si="1"/>
        <v>7250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12">
        <v>2</v>
      </c>
      <c r="D8" s="13">
        <f t="shared" si="1"/>
        <v>2066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12">
        <v>215</v>
      </c>
      <c r="D9" s="13">
        <f t="shared" si="1"/>
        <v>152005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12">
        <v>4</v>
      </c>
      <c r="D10" s="13">
        <f t="shared" si="1"/>
        <v>3888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12">
        <v>2</v>
      </c>
      <c r="D11" s="13">
        <f t="shared" si="1"/>
        <v>2250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12">
        <v>4</v>
      </c>
      <c r="D12" s="48">
        <f t="shared" si="1"/>
        <v>3808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12">
        <v>15</v>
      </c>
      <c r="D13" s="48">
        <f t="shared" si="1"/>
        <v>4605</v>
      </c>
      <c r="F13" s="242" t="s">
        <v>36</v>
      </c>
      <c r="G13" s="206"/>
      <c r="H13" s="197">
        <f>D29</f>
        <v>328219.5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12">
        <v>3</v>
      </c>
      <c r="D14" s="31">
        <f t="shared" si="1"/>
        <v>33</v>
      </c>
      <c r="F14" s="200" t="s">
        <v>39</v>
      </c>
      <c r="G14" s="201"/>
      <c r="H14" s="202">
        <f>D54</f>
        <v>213686.25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12"/>
      <c r="D15" s="31">
        <f t="shared" si="1"/>
        <v>0</v>
      </c>
      <c r="F15" s="205" t="s">
        <v>40</v>
      </c>
      <c r="G15" s="206"/>
      <c r="H15" s="207">
        <f>H13-H14</f>
        <v>114533.25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12"/>
      <c r="D16" s="48">
        <f t="shared" si="1"/>
        <v>0</v>
      </c>
      <c r="F16" s="68" t="s">
        <v>42</v>
      </c>
      <c r="G16" s="67" t="s">
        <v>43</v>
      </c>
      <c r="H16" s="167">
        <f>1935</f>
        <v>1935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12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12">
        <v>1</v>
      </c>
      <c r="D18" s="48">
        <f t="shared" si="1"/>
        <v>620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12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12">
        <v>1</v>
      </c>
      <c r="D20" s="13">
        <f t="shared" si="1"/>
        <v>1175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12">
        <f>5+4</f>
        <v>9</v>
      </c>
      <c r="D21" s="48">
        <f t="shared" si="1"/>
        <v>5850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12"/>
      <c r="D22" s="48">
        <f t="shared" si="1"/>
        <v>0</v>
      </c>
      <c r="F22" s="78" t="s">
        <v>174</v>
      </c>
      <c r="G22" s="74">
        <v>5851</v>
      </c>
      <c r="H22" s="183">
        <v>103785</v>
      </c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12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12">
        <v>12</v>
      </c>
      <c r="D24" s="48">
        <f t="shared" si="1"/>
        <v>474.5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12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12"/>
      <c r="D26" s="48">
        <f t="shared" si="1"/>
        <v>0</v>
      </c>
      <c r="F26" s="76" t="s">
        <v>174</v>
      </c>
      <c r="G26" s="66">
        <v>5603</v>
      </c>
      <c r="H26" s="153">
        <v>84657</v>
      </c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12"/>
      <c r="D27" s="44">
        <f t="shared" si="1"/>
        <v>0</v>
      </c>
      <c r="F27" s="72" t="s">
        <v>175</v>
      </c>
      <c r="G27" s="105">
        <v>5634</v>
      </c>
      <c r="H27" s="252">
        <v>66997</v>
      </c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12">
        <v>10</v>
      </c>
      <c r="D28" s="48">
        <f t="shared" si="1"/>
        <v>7850</v>
      </c>
      <c r="F28" s="109" t="s">
        <v>172</v>
      </c>
      <c r="G28" s="106">
        <v>5793</v>
      </c>
      <c r="H28" s="252">
        <v>22825</v>
      </c>
      <c r="I28" s="253"/>
      <c r="J28" s="253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328219.5</v>
      </c>
      <c r="F29" s="114" t="s">
        <v>55</v>
      </c>
      <c r="G29" s="176"/>
      <c r="H29" s="136">
        <f>H15-H16-H17-H18-H19-H20-H22-H23-H24+H26+H27+H28</f>
        <v>183292.25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23</v>
      </c>
      <c r="D34" s="30">
        <f>C34*120</f>
        <v>2760</v>
      </c>
      <c r="F34" s="12">
        <v>1000</v>
      </c>
      <c r="G34" s="40">
        <v>169</v>
      </c>
      <c r="H34" s="158">
        <f t="shared" ref="H34:H39" si="2">F34*G34</f>
        <v>169000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81</v>
      </c>
      <c r="H35" s="158">
        <f t="shared" si="2"/>
        <v>40500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24</v>
      </c>
      <c r="D36" s="12">
        <f>C36*1.5</f>
        <v>36</v>
      </c>
      <c r="F36" s="12">
        <v>200</v>
      </c>
      <c r="G36" s="37">
        <v>1</v>
      </c>
      <c r="H36" s="158">
        <f t="shared" si="2"/>
        <v>200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1765</v>
      </c>
      <c r="D37" s="12">
        <f>C37*111</f>
        <v>195915</v>
      </c>
      <c r="F37" s="12">
        <v>100</v>
      </c>
      <c r="G37" s="39">
        <v>19</v>
      </c>
      <c r="H37" s="158">
        <f t="shared" si="2"/>
        <v>1900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25</v>
      </c>
      <c r="D38" s="12">
        <f>C38*84</f>
        <v>2100</v>
      </c>
      <c r="F38" s="30">
        <v>50</v>
      </c>
      <c r="G38" s="39">
        <v>13</v>
      </c>
      <c r="H38" s="158">
        <f t="shared" si="2"/>
        <v>650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7</v>
      </c>
      <c r="D39" s="31">
        <f>C39*4.5</f>
        <v>31.5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51</v>
      </c>
      <c r="D40" s="12">
        <f>C40*111</f>
        <v>5661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5</v>
      </c>
      <c r="D41" s="12">
        <f>C41*84</f>
        <v>420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8">
        <v>172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>
        <v>25</v>
      </c>
      <c r="D44" s="12">
        <f>C44*120</f>
        <v>3000</v>
      </c>
      <c r="F44" s="37" t="s">
        <v>167</v>
      </c>
      <c r="G44" s="63"/>
      <c r="H44" s="153">
        <v>3900</v>
      </c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>
        <v>8</v>
      </c>
      <c r="D45" s="12">
        <f>C45*84</f>
        <v>672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35</v>
      </c>
      <c r="D46" s="12">
        <f>C46*1.5</f>
        <v>52.5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24</v>
      </c>
      <c r="D48" s="12">
        <f>C48*78</f>
        <v>1872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22</v>
      </c>
      <c r="D49" s="12">
        <f>C49*42</f>
        <v>924</v>
      </c>
      <c r="F49" s="134" t="s">
        <v>86</v>
      </c>
      <c r="G49" s="136">
        <f>H34+H35+H36+H37+H38+H39+H40+H41+G42+H44+H45+H46</f>
        <v>216322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36</v>
      </c>
      <c r="D50" s="12">
        <f>C50*1.5</f>
        <v>54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33029.75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213686.25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45908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218</v>
      </c>
      <c r="D6" s="13">
        <f t="shared" ref="D6:D28" si="1">C6*L6</f>
        <v>160666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2</v>
      </c>
      <c r="D7" s="13">
        <f t="shared" si="1"/>
        <v>1450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21</v>
      </c>
      <c r="D9" s="13">
        <f t="shared" si="1"/>
        <v>14847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>
        <v>1</v>
      </c>
      <c r="D10" s="13">
        <f t="shared" si="1"/>
        <v>972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>
        <v>1</v>
      </c>
      <c r="D12" s="48">
        <f t="shared" si="1"/>
        <v>952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4</v>
      </c>
      <c r="D13" s="48">
        <f t="shared" si="1"/>
        <v>1228</v>
      </c>
      <c r="F13" s="242" t="s">
        <v>36</v>
      </c>
      <c r="G13" s="206"/>
      <c r="H13" s="197">
        <f>D29</f>
        <v>183431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16</v>
      </c>
      <c r="D14" s="31">
        <f t="shared" si="1"/>
        <v>176</v>
      </c>
      <c r="F14" s="200" t="s">
        <v>39</v>
      </c>
      <c r="G14" s="201"/>
      <c r="H14" s="202">
        <f>D54</f>
        <v>28144.5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155286.5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688</f>
        <v>688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4</v>
      </c>
      <c r="D28" s="48">
        <f t="shared" si="1"/>
        <v>3140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183431</v>
      </c>
      <c r="F29" s="114" t="s">
        <v>55</v>
      </c>
      <c r="G29" s="176"/>
      <c r="H29" s="136">
        <f>H15-H16-H17-H18-H19-H20-H22-H23-H24+H26+H27</f>
        <v>154598.5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126</v>
      </c>
      <c r="H34" s="158">
        <f>F34*G34</f>
        <v>126000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47</v>
      </c>
      <c r="H35" s="158">
        <f t="shared" ref="H35:H39" si="2">F35*G35</f>
        <v>23500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241</v>
      </c>
      <c r="D37" s="12">
        <f>C37*111</f>
        <v>26751</v>
      </c>
      <c r="F37" s="12">
        <v>100</v>
      </c>
      <c r="G37" s="39">
        <v>6</v>
      </c>
      <c r="H37" s="158">
        <f t="shared" si="2"/>
        <v>600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3</v>
      </c>
      <c r="H38" s="158">
        <f t="shared" si="2"/>
        <v>150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12</v>
      </c>
      <c r="D42" s="12">
        <f>C42*2.25</f>
        <v>27</v>
      </c>
      <c r="F42" s="39" t="s">
        <v>79</v>
      </c>
      <c r="G42" s="158">
        <v>2948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2</v>
      </c>
      <c r="D44" s="12">
        <f>C44*120</f>
        <v>240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</v>
      </c>
      <c r="D49" s="12">
        <f>C49*42</f>
        <v>84</v>
      </c>
      <c r="F49" s="134" t="s">
        <v>86</v>
      </c>
      <c r="G49" s="136">
        <f>H34+H35+H36+H37+H38+H39+H40+H41+G42+H44+H45+H46</f>
        <v>153198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-1400.5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28144.5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45908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242</v>
      </c>
      <c r="D6" s="13">
        <f t="shared" ref="D6:D28" si="1">C6*L6</f>
        <v>178354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6</v>
      </c>
      <c r="D7" s="13">
        <f t="shared" si="1"/>
        <v>4350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10</v>
      </c>
      <c r="D9" s="13">
        <f t="shared" si="1"/>
        <v>7070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147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>
        <v>1</v>
      </c>
      <c r="D12" s="48">
        <f t="shared" si="1"/>
        <v>952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9</v>
      </c>
      <c r="D13" s="48">
        <f t="shared" si="1"/>
        <v>2763</v>
      </c>
      <c r="F13" s="242" t="s">
        <v>36</v>
      </c>
      <c r="G13" s="206"/>
      <c r="H13" s="197">
        <f>D29</f>
        <v>195312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23</v>
      </c>
      <c r="D14" s="31">
        <f t="shared" si="1"/>
        <v>253</v>
      </c>
      <c r="F14" s="200" t="s">
        <v>39</v>
      </c>
      <c r="G14" s="201"/>
      <c r="H14" s="202">
        <f>D54</f>
        <v>73222.5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122089.5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498+312</f>
        <v>810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4">
        <v>50</v>
      </c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111" t="s">
        <v>176</v>
      </c>
      <c r="G22" s="74">
        <v>5476</v>
      </c>
      <c r="H22" s="183">
        <v>67913</v>
      </c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110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195312</v>
      </c>
      <c r="F29" s="114" t="s">
        <v>55</v>
      </c>
      <c r="G29" s="176"/>
      <c r="H29" s="136">
        <f>H15-H16-H17-H18-H19-H20-H22-H23-H24+H26+H27</f>
        <v>53316.5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36</v>
      </c>
      <c r="H34" s="158">
        <f>F34*G34</f>
        <v>36000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158">
        <f>F35*G35</f>
        <v>12000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158">
        <f t="shared" ref="H36:H39" si="2">F36*G36</f>
        <v>400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642</v>
      </c>
      <c r="D37" s="12">
        <f>C37*111</f>
        <v>71262</v>
      </c>
      <c r="F37" s="12">
        <v>100</v>
      </c>
      <c r="G37" s="39">
        <v>45</v>
      </c>
      <c r="H37" s="158">
        <f t="shared" si="2"/>
        <v>4500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158">
        <f t="shared" si="2"/>
        <v>100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2</v>
      </c>
      <c r="D42" s="12">
        <f>C42*2.25</f>
        <v>4.5</v>
      </c>
      <c r="F42" s="39" t="s">
        <v>79</v>
      </c>
      <c r="G42" s="158">
        <v>55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1</v>
      </c>
      <c r="D44" s="12">
        <f>C44*120</f>
        <v>120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6</v>
      </c>
      <c r="D49" s="12">
        <f>C49*42</f>
        <v>252</v>
      </c>
      <c r="F49" s="134" t="s">
        <v>86</v>
      </c>
      <c r="G49" s="136">
        <f>H34+H35+H36+H37+H38+H39+H40+H41+G42+H44+H45+H46</f>
        <v>53055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7</v>
      </c>
      <c r="D50" s="12">
        <f>C50*1.5</f>
        <v>10.5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-261.5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73222.5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45901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181</v>
      </c>
      <c r="D6" s="13">
        <f t="shared" ref="D6:D28" si="1">C6*L6</f>
        <v>133397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4</v>
      </c>
      <c r="D7" s="13">
        <f t="shared" si="1"/>
        <v>2900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13</v>
      </c>
      <c r="D9" s="13">
        <f t="shared" si="1"/>
        <v>9191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5</v>
      </c>
      <c r="D13" s="48">
        <f t="shared" si="1"/>
        <v>1535</v>
      </c>
      <c r="F13" s="242" t="s">
        <v>36</v>
      </c>
      <c r="G13" s="206"/>
      <c r="H13" s="197">
        <f>D29</f>
        <v>151025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7</v>
      </c>
      <c r="D14" s="31">
        <f t="shared" si="1"/>
        <v>77</v>
      </c>
      <c r="F14" s="200" t="s">
        <v>39</v>
      </c>
      <c r="G14" s="201"/>
      <c r="H14" s="202">
        <f>D54</f>
        <v>22636.5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128388.5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648+584</f>
        <v>1232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5</v>
      </c>
      <c r="D28" s="48">
        <f t="shared" si="1"/>
        <v>3925</v>
      </c>
      <c r="F28" s="5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151025</v>
      </c>
      <c r="F29" s="114" t="s">
        <v>55</v>
      </c>
      <c r="G29" s="176"/>
      <c r="H29" s="136">
        <f>H15-H16-H17-H18-H19-H20-H22-H23-H24+H26+H27</f>
        <v>127156.5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58">
        <f>F34*G34</f>
        <v>121000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58">
        <f t="shared" ref="H35:H39" si="2">F35*G35</f>
        <v>4500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158">
        <f t="shared" si="2"/>
        <v>600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158">
        <f t="shared" si="2"/>
        <v>100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58">
        <f t="shared" si="2"/>
        <v>20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8">
        <v>3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86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</v>
      </c>
      <c r="D49" s="12">
        <f>C49*42</f>
        <v>84</v>
      </c>
      <c r="F49" s="134" t="s">
        <v>86</v>
      </c>
      <c r="G49" s="136">
        <f>H34+H35+H36+H37+H38+H39+H40+H41+G42+H44+H45+H46</f>
        <v>126223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9</v>
      </c>
      <c r="D50" s="12">
        <f>C50*1.5</f>
        <v>13.5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-933.5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22636.5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45909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>
        <v>239</v>
      </c>
      <c r="D6" s="13">
        <f t="shared" ref="D6:D28" si="1">C6*L6</f>
        <v>176143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>
        <v>2</v>
      </c>
      <c r="D7" s="13">
        <f t="shared" si="1"/>
        <v>1450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>
        <v>5</v>
      </c>
      <c r="D13" s="48">
        <f t="shared" si="1"/>
        <v>1535</v>
      </c>
      <c r="F13" s="242" t="s">
        <v>36</v>
      </c>
      <c r="G13" s="206"/>
      <c r="H13" s="197">
        <f>D29</f>
        <v>179161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>
        <v>3</v>
      </c>
      <c r="D14" s="31">
        <f t="shared" si="1"/>
        <v>33</v>
      </c>
      <c r="F14" s="200" t="s">
        <v>39</v>
      </c>
      <c r="G14" s="201"/>
      <c r="H14" s="202">
        <f>D54</f>
        <v>106446.75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72714.25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1989</f>
        <v>1989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53">
        <v>62600</v>
      </c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10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179161</v>
      </c>
      <c r="F29" s="114" t="s">
        <v>55</v>
      </c>
      <c r="G29" s="176"/>
      <c r="H29" s="136">
        <f>H15-H16-H17-H18-H19-H20-H22-H23-H24+H26+H27+H28</f>
        <v>133325.25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56</v>
      </c>
      <c r="H34" s="158">
        <f t="shared" ref="H34:H39" si="2">F34*G34</f>
        <v>56000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158">
        <f t="shared" si="2"/>
        <v>14000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940</v>
      </c>
      <c r="D37" s="12">
        <f>C37*111</f>
        <v>104340</v>
      </c>
      <c r="F37" s="12">
        <v>100</v>
      </c>
      <c r="G37" s="39">
        <v>34</v>
      </c>
      <c r="H37" s="158">
        <f t="shared" si="2"/>
        <v>3400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12</v>
      </c>
      <c r="H38" s="158">
        <f t="shared" si="2"/>
        <v>600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58">
        <v>6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150</v>
      </c>
      <c r="G44" s="63" t="s">
        <v>177</v>
      </c>
      <c r="H44" s="153">
        <v>63815</v>
      </c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 t="s">
        <v>167</v>
      </c>
      <c r="G45" s="63"/>
      <c r="H45" s="153">
        <v>1300</v>
      </c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24</v>
      </c>
      <c r="D49" s="12">
        <f>C49*42</f>
        <v>1008</v>
      </c>
      <c r="F49" s="134" t="s">
        <v>86</v>
      </c>
      <c r="G49" s="136">
        <f>H34+H35+H36+H37+H38+H39+H40+H41+G42+H44+H45+H46</f>
        <v>139121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3</v>
      </c>
      <c r="D50" s="12">
        <f>C50*1.5</f>
        <v>4.5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5795.75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106446.75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45909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192</v>
      </c>
      <c r="D6" s="13">
        <f t="shared" ref="D6:D28" si="1">C6*L6</f>
        <v>141504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7</v>
      </c>
      <c r="D7" s="13">
        <f t="shared" si="1"/>
        <v>5075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26</v>
      </c>
      <c r="D9" s="13">
        <f t="shared" si="1"/>
        <v>18382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>
        <v>2</v>
      </c>
      <c r="D10" s="13">
        <f t="shared" si="1"/>
        <v>1944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8</v>
      </c>
      <c r="D13" s="48">
        <f t="shared" si="1"/>
        <v>2456</v>
      </c>
      <c r="F13" s="242" t="s">
        <v>36</v>
      </c>
      <c r="G13" s="206"/>
      <c r="H13" s="197">
        <f>D29</f>
        <v>171501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20</v>
      </c>
      <c r="D14" s="31">
        <f t="shared" si="1"/>
        <v>220</v>
      </c>
      <c r="F14" s="200" t="s">
        <v>39</v>
      </c>
      <c r="G14" s="201"/>
      <c r="H14" s="202">
        <f>D54</f>
        <v>22729.5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148771.5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v>1845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171501</v>
      </c>
      <c r="F29" s="114" t="s">
        <v>55</v>
      </c>
      <c r="G29" s="176"/>
      <c r="H29" s="136">
        <f>H15-H16-H17-H18-H19-H20-H22-H23-H24+H26+H27</f>
        <v>146926.5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</v>
      </c>
      <c r="H34" s="158">
        <f>F34*G34</f>
        <v>15000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58">
        <f t="shared" ref="H35:H39" si="2">F35*G35</f>
        <v>1500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15</v>
      </c>
      <c r="H37" s="158">
        <f t="shared" si="2"/>
        <v>1500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</v>
      </c>
      <c r="H38" s="158">
        <f t="shared" si="2"/>
        <v>800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8</v>
      </c>
      <c r="D39" s="31">
        <f>C39*4.5</f>
        <v>36</v>
      </c>
      <c r="F39" s="12">
        <v>20</v>
      </c>
      <c r="G39" s="37">
        <v>2</v>
      </c>
      <c r="H39" s="158">
        <f t="shared" si="2"/>
        <v>40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2</v>
      </c>
      <c r="D42" s="12">
        <f>C42*2.25</f>
        <v>4.5</v>
      </c>
      <c r="F42" s="39" t="s">
        <v>79</v>
      </c>
      <c r="G42" s="158">
        <v>12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150</v>
      </c>
      <c r="G44" s="63" t="s">
        <v>179</v>
      </c>
      <c r="H44" s="153">
        <v>127949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>
        <v>1</v>
      </c>
      <c r="D45" s="12">
        <f>C45*84</f>
        <v>84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11</v>
      </c>
      <c r="D49" s="12">
        <f>C49*42</f>
        <v>462</v>
      </c>
      <c r="F49" s="134" t="s">
        <v>86</v>
      </c>
      <c r="G49" s="136">
        <f>H34+H35+H36+H37+H38+H39+H40+H41+G42+H44+H45+H46</f>
        <v>146801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34</v>
      </c>
      <c r="D50" s="12">
        <f>C50*1.5</f>
        <v>51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-125.5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22729.5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45909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185</v>
      </c>
      <c r="D6" s="13">
        <f t="shared" ref="D6:D28" si="1">C6*L6</f>
        <v>136345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4</v>
      </c>
      <c r="D7" s="13">
        <f t="shared" si="1"/>
        <v>2900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9</v>
      </c>
      <c r="D9" s="13">
        <f t="shared" si="1"/>
        <v>6363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>
        <v>1</v>
      </c>
      <c r="D10" s="13">
        <f t="shared" si="1"/>
        <v>972</v>
      </c>
      <c r="F10" s="221" t="s">
        <v>26</v>
      </c>
      <c r="G10" s="236" t="s">
        <v>147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9</v>
      </c>
      <c r="D13" s="48">
        <f t="shared" si="1"/>
        <v>2763</v>
      </c>
      <c r="F13" s="242" t="s">
        <v>36</v>
      </c>
      <c r="G13" s="206"/>
      <c r="H13" s="197">
        <f>D29</f>
        <v>149387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4</v>
      </c>
      <c r="D14" s="31">
        <f t="shared" si="1"/>
        <v>44</v>
      </c>
      <c r="F14" s="200" t="s">
        <v>39</v>
      </c>
      <c r="G14" s="201"/>
      <c r="H14" s="202">
        <f>D54</f>
        <v>64248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85139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936+336</f>
        <v>1272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 t="s">
        <v>178</v>
      </c>
      <c r="G26" s="60">
        <v>5459</v>
      </c>
      <c r="H26" s="188">
        <v>229115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13" t="s">
        <v>146</v>
      </c>
      <c r="G27" s="81"/>
      <c r="H27" s="191">
        <v>50905</v>
      </c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149387</v>
      </c>
      <c r="F29" s="114" t="s">
        <v>55</v>
      </c>
      <c r="G29" s="176"/>
      <c r="H29" s="136">
        <f>H15-H16-H17-H18-H19-H20-H22-H23-H24+H26+H27</f>
        <v>363887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295</v>
      </c>
      <c r="H34" s="158">
        <f>F34*G34</f>
        <v>295000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135</v>
      </c>
      <c r="H35" s="158">
        <f>F35*G35</f>
        <v>67500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1</v>
      </c>
      <c r="H36" s="158">
        <f t="shared" ref="H36:H39" si="2">F36*G36</f>
        <v>200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539</v>
      </c>
      <c r="D37" s="12">
        <f>C37*111</f>
        <v>59829</v>
      </c>
      <c r="F37" s="12">
        <v>100</v>
      </c>
      <c r="G37" s="39">
        <v>8</v>
      </c>
      <c r="H37" s="158">
        <f t="shared" si="2"/>
        <v>800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</v>
      </c>
      <c r="H38" s="158">
        <f t="shared" si="2"/>
        <v>350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2</v>
      </c>
      <c r="H39" s="158">
        <f t="shared" si="2"/>
        <v>40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12</v>
      </c>
      <c r="D42" s="12">
        <f>C42*2.25</f>
        <v>27</v>
      </c>
      <c r="F42" s="39" t="s">
        <v>79</v>
      </c>
      <c r="G42" s="158">
        <v>34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2</v>
      </c>
      <c r="D44" s="12">
        <f>C44*120</f>
        <v>240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>
        <v>1</v>
      </c>
      <c r="D45" s="12">
        <f>C45*84</f>
        <v>84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</v>
      </c>
      <c r="D46" s="12">
        <f>C46*1.5</f>
        <v>1.5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8</v>
      </c>
      <c r="D49" s="12">
        <f>C49*42</f>
        <v>336</v>
      </c>
      <c r="F49" s="134" t="s">
        <v>86</v>
      </c>
      <c r="G49" s="136">
        <f>H34+H35+H36+H37+H38+H39+H40+H41+G42+H44+H45+H46</f>
        <v>363924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12</v>
      </c>
      <c r="D50" s="12">
        <f>C50*1.5</f>
        <v>18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156</v>
      </c>
      <c r="G51" s="144">
        <f>G49-H29</f>
        <v>37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64248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45910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10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H15-H16-H17-H18-H19-H20-H22-H23-H24+H26+H27+H28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8">
        <f t="shared" ref="H34:H39" si="2"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si="2"/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45910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ref="H35:H39" si="2"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45910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121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45911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10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H15-H16-H17-H18-H19-H20-H22-H23-H24+H26+H27+H28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8">
        <f t="shared" ref="H34:H39" si="2"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si="2"/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45911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ref="H35:H39" si="2"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45901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142</v>
      </c>
      <c r="D6" s="13">
        <f t="shared" ref="D6:D28" si="1">C6*L6</f>
        <v>104654</v>
      </c>
      <c r="F6" s="221" t="s">
        <v>16</v>
      </c>
      <c r="G6" s="223" t="s">
        <v>147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9</v>
      </c>
      <c r="D7" s="13">
        <f t="shared" si="1"/>
        <v>6525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38</v>
      </c>
      <c r="D9" s="13">
        <f t="shared" si="1"/>
        <v>26866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>
        <v>2</v>
      </c>
      <c r="D12" s="48">
        <f t="shared" si="1"/>
        <v>1904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5</v>
      </c>
      <c r="D13" s="48">
        <f t="shared" si="1"/>
        <v>1535</v>
      </c>
      <c r="F13" s="242" t="s">
        <v>36</v>
      </c>
      <c r="G13" s="206"/>
      <c r="H13" s="197">
        <f>D29</f>
        <v>144668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19</v>
      </c>
      <c r="D14" s="31">
        <f t="shared" si="1"/>
        <v>209</v>
      </c>
      <c r="F14" s="200" t="s">
        <v>39</v>
      </c>
      <c r="G14" s="201"/>
      <c r="H14" s="202">
        <f>D54</f>
        <v>45607.5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99060.5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372</f>
        <v>372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188">
        <v>80264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3</v>
      </c>
      <c r="D28" s="48">
        <f t="shared" si="1"/>
        <v>2355</v>
      </c>
      <c r="F28" s="5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144668</v>
      </c>
      <c r="F29" s="114" t="s">
        <v>55</v>
      </c>
      <c r="G29" s="176"/>
      <c r="H29" s="136">
        <f>H15-H16-H17-H18-H19-H20-H22-H23-H24+H26+H27</f>
        <v>178952.5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158">
        <f>F34*G34</f>
        <v>125000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158">
        <f>F35*G35</f>
        <v>43500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158">
        <f t="shared" si="2"/>
        <v>1800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158">
        <f t="shared" si="2"/>
        <v>1500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8">
        <v>305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53">
        <v>6230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</v>
      </c>
      <c r="D46" s="12">
        <f>C46*1.5</f>
        <v>1.5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4</v>
      </c>
      <c r="D49" s="12">
        <f>C49*42</f>
        <v>168</v>
      </c>
      <c r="F49" s="134" t="s">
        <v>86</v>
      </c>
      <c r="G49" s="136">
        <f>H34+H35+H36+H37+H38+H39+H40+H41+G42+H44+H45+H46</f>
        <v>178335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23</v>
      </c>
      <c r="D50" s="12">
        <f>C50*1.5</f>
        <v>34.5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-617.5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45607.5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45911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121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45912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10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H15-H16-H17-H18-H19-H20-H22-H23-H24+H26+H27+H28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8">
        <f t="shared" ref="H34:H39" si="2"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si="2"/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45912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ref="H35:H39" si="2"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45912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121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45913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20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/>
      <c r="G26" s="66"/>
      <c r="H26" s="153"/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10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H15-H16-H17-H18-H19-H20-H22-H23-H24+H26+H27+H28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8">
        <f t="shared" ref="H34:H39" si="2"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si="2"/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si="2"/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141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45913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 t="shared" ref="H35:H39" si="2"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63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104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142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45913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/>
      <c r="D6" s="13">
        <f t="shared" ref="D6:D28" si="1">C6*L6</f>
        <v>0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121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>
        <f>F34*G34</f>
        <v>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>
        <f>F35*G35</f>
        <v>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 t="shared" ref="H36:H39" si="2"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>
        <f t="shared" si="2"/>
        <v>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>
        <f t="shared" si="2"/>
        <v>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105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1</v>
      </c>
      <c r="H4" s="215" t="s">
        <v>9</v>
      </c>
      <c r="I4" s="217">
        <v>45902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149</v>
      </c>
      <c r="D6" s="13">
        <f t="shared" ref="D6:D28" si="1">C6*L6</f>
        <v>109813</v>
      </c>
      <c r="F6" s="221" t="s">
        <v>16</v>
      </c>
      <c r="G6" s="223" t="s">
        <v>126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9</v>
      </c>
      <c r="D7" s="13">
        <f t="shared" si="1"/>
        <v>6525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>
        <v>1</v>
      </c>
      <c r="D8" s="13">
        <f t="shared" si="1"/>
        <v>1033</v>
      </c>
      <c r="F8" s="229" t="s">
        <v>21</v>
      </c>
      <c r="G8" s="230" t="s">
        <v>112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29</v>
      </c>
      <c r="D9" s="13">
        <f t="shared" si="1"/>
        <v>20503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130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>
        <v>1</v>
      </c>
      <c r="D11" s="13">
        <f t="shared" si="1"/>
        <v>1125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>
        <v>3</v>
      </c>
      <c r="D12" s="48">
        <f t="shared" si="1"/>
        <v>2856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6</v>
      </c>
      <c r="D13" s="48">
        <f t="shared" si="1"/>
        <v>1842</v>
      </c>
      <c r="F13" s="242" t="s">
        <v>36</v>
      </c>
      <c r="G13" s="206"/>
      <c r="H13" s="197">
        <f>D29</f>
        <v>147958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11</v>
      </c>
      <c r="D14" s="31">
        <f t="shared" si="1"/>
        <v>121</v>
      </c>
      <c r="F14" s="200" t="s">
        <v>39</v>
      </c>
      <c r="G14" s="201"/>
      <c r="H14" s="202">
        <f>D54</f>
        <v>21412.5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>
        <v>1</v>
      </c>
      <c r="D15" s="31">
        <f t="shared" si="1"/>
        <v>620</v>
      </c>
      <c r="F15" s="205" t="s">
        <v>40</v>
      </c>
      <c r="G15" s="206"/>
      <c r="H15" s="207">
        <f>H13-H14</f>
        <v>126545.5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135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v>1102</v>
      </c>
      <c r="Q19" s="4"/>
      <c r="R19" s="5">
        <f t="shared" si="0"/>
        <v>0</v>
      </c>
    </row>
    <row r="20" spans="1:18" ht="15.75" x14ac:dyDescent="0.25">
      <c r="A20" s="156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139</v>
      </c>
      <c r="C22" s="10"/>
      <c r="D22" s="48">
        <f t="shared" si="1"/>
        <v>0</v>
      </c>
      <c r="F22" s="78"/>
      <c r="G22" s="74"/>
      <c r="H22" s="183"/>
      <c r="I22" s="183"/>
      <c r="J22" s="183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123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124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53">
        <v>71442</v>
      </c>
      <c r="I26" s="153"/>
      <c r="J26" s="153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119</v>
      </c>
      <c r="C27" s="10"/>
      <c r="D27" s="44">
        <f t="shared" si="1"/>
        <v>0</v>
      </c>
      <c r="F27" s="72"/>
      <c r="G27" s="89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147958</v>
      </c>
      <c r="F29" s="114" t="s">
        <v>55</v>
      </c>
      <c r="G29" s="176"/>
      <c r="H29" s="136">
        <f>H15-H16-H17-H18-H19-H20-H22-H23-H24+H26+H27+H28</f>
        <v>197987.5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158">
        <f t="shared" ref="H34:H39" si="2">F34*G34</f>
        <v>93000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158">
        <f t="shared" si="2"/>
        <v>17000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58">
        <f t="shared" si="2"/>
        <v>400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158">
        <f t="shared" si="2"/>
        <v>1400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158">
        <f t="shared" si="2"/>
        <v>350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58">
        <f t="shared" si="2"/>
        <v>60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12</v>
      </c>
      <c r="D42" s="12">
        <f>C42*2.25</f>
        <v>27</v>
      </c>
      <c r="F42" s="39" t="s">
        <v>79</v>
      </c>
      <c r="G42" s="158">
        <v>3055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144</v>
      </c>
      <c r="G44" s="63"/>
      <c r="H44" s="153">
        <v>10200</v>
      </c>
      <c r="I44" s="153"/>
      <c r="J44" s="153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29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53">
        <v>71442</v>
      </c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14</v>
      </c>
      <c r="D46" s="12">
        <f>C46*1.5</f>
        <v>21</v>
      </c>
      <c r="F46" s="37"/>
      <c r="G46" s="63"/>
      <c r="H46" s="153"/>
      <c r="I46" s="153"/>
      <c r="J46" s="153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196907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12</v>
      </c>
      <c r="D50" s="12">
        <f>C50*1.5</f>
        <v>18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133</v>
      </c>
      <c r="G51" s="244">
        <f>G49-H29</f>
        <v>-1080.5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1" t="s">
        <v>7</v>
      </c>
      <c r="B4" s="162"/>
      <c r="C4" s="162"/>
      <c r="D4" s="163"/>
      <c r="F4" s="211" t="s">
        <v>8</v>
      </c>
      <c r="G4" s="213">
        <v>2</v>
      </c>
      <c r="H4" s="215" t="s">
        <v>9</v>
      </c>
      <c r="I4" s="217">
        <v>45902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6"/>
      <c r="B6" s="16" t="s">
        <v>15</v>
      </c>
      <c r="C6" s="10">
        <v>246</v>
      </c>
      <c r="D6" s="13">
        <f t="shared" ref="D6:D28" si="1">C6*L6</f>
        <v>181302</v>
      </c>
      <c r="F6" s="221" t="s">
        <v>16</v>
      </c>
      <c r="G6" s="223" t="s">
        <v>125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6"/>
      <c r="B7" s="16" t="s">
        <v>18</v>
      </c>
      <c r="C7" s="10">
        <v>10</v>
      </c>
      <c r="D7" s="13">
        <f t="shared" si="1"/>
        <v>7250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114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6"/>
      <c r="B9" s="16" t="s">
        <v>23</v>
      </c>
      <c r="C9" s="10">
        <v>4</v>
      </c>
      <c r="D9" s="13">
        <f t="shared" si="1"/>
        <v>2828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6"/>
      <c r="B10" t="s">
        <v>25</v>
      </c>
      <c r="C10" s="10"/>
      <c r="D10" s="13">
        <f t="shared" si="1"/>
        <v>0</v>
      </c>
      <c r="F10" s="221" t="s">
        <v>26</v>
      </c>
      <c r="G10" s="236" t="s">
        <v>115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8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6"/>
      <c r="B13" s="17" t="s">
        <v>32</v>
      </c>
      <c r="C13" s="10">
        <v>9</v>
      </c>
      <c r="D13" s="48">
        <f t="shared" si="1"/>
        <v>2763</v>
      </c>
      <c r="F13" s="242" t="s">
        <v>36</v>
      </c>
      <c r="G13" s="206"/>
      <c r="H13" s="197">
        <f>D29</f>
        <v>195845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6"/>
      <c r="B14" s="14" t="s">
        <v>35</v>
      </c>
      <c r="C14" s="10">
        <v>12</v>
      </c>
      <c r="D14" s="31">
        <f t="shared" si="1"/>
        <v>132</v>
      </c>
      <c r="F14" s="200" t="s">
        <v>39</v>
      </c>
      <c r="G14" s="201"/>
      <c r="H14" s="202">
        <f>D54</f>
        <v>44124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151721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>
        <f>2115</f>
        <v>2115</v>
      </c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93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67">
        <v>20</v>
      </c>
      <c r="I19" s="167"/>
      <c r="J19" s="1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78"/>
      <c r="I20" s="178"/>
      <c r="J20" s="17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73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25"/>
      <c r="G23" s="37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131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2</v>
      </c>
      <c r="D28" s="48">
        <f t="shared" si="1"/>
        <v>1570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195845</v>
      </c>
      <c r="F29" s="114" t="s">
        <v>55</v>
      </c>
      <c r="G29" s="176"/>
      <c r="H29" s="136">
        <f>H15-H16-H17-H18-H19-H20-H22-H23-H24+H26+H27</f>
        <v>149586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158">
        <f>F34*G34</f>
        <v>17000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158">
        <f t="shared" ref="H35:H39" si="2">F35*G35</f>
        <v>1500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>
        <f>F36*G36</f>
        <v>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158">
        <f t="shared" si="2"/>
        <v>900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58">
        <f t="shared" si="2"/>
        <v>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8">
        <f t="shared" si="2"/>
        <v>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>
        <v>155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53">
        <v>130091</v>
      </c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63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90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3</v>
      </c>
      <c r="D49" s="12">
        <f>C49*42</f>
        <v>126</v>
      </c>
      <c r="F49" s="134" t="s">
        <v>86</v>
      </c>
      <c r="G49" s="136">
        <f>H34+H35+H36+H37+H38+H39+H40+H41+G42+H44+H45+H46</f>
        <v>149696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154</v>
      </c>
      <c r="G51" s="144">
        <f>G49-H29</f>
        <v>110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44124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>
        <v>3</v>
      </c>
      <c r="H4" s="215" t="s">
        <v>9</v>
      </c>
      <c r="I4" s="217">
        <v>45902</v>
      </c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 t="s">
        <v>15</v>
      </c>
      <c r="C6" s="10">
        <v>156</v>
      </c>
      <c r="D6" s="13">
        <f t="shared" ref="D6:D28" si="1">C6*L6</f>
        <v>114972</v>
      </c>
      <c r="F6" s="221" t="s">
        <v>16</v>
      </c>
      <c r="G6" s="223" t="s">
        <v>111</v>
      </c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 t="s">
        <v>18</v>
      </c>
      <c r="C7" s="10">
        <v>5</v>
      </c>
      <c r="D7" s="13">
        <f t="shared" si="1"/>
        <v>3625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 t="s">
        <v>20</v>
      </c>
      <c r="C8" s="10"/>
      <c r="D8" s="13">
        <f t="shared" si="1"/>
        <v>0</v>
      </c>
      <c r="F8" s="229" t="s">
        <v>21</v>
      </c>
      <c r="G8" s="230" t="s">
        <v>120</v>
      </c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 t="s">
        <v>23</v>
      </c>
      <c r="C9" s="10">
        <v>31</v>
      </c>
      <c r="D9" s="13">
        <f t="shared" si="1"/>
        <v>21917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B10" t="s">
        <v>25</v>
      </c>
      <c r="C10" s="10">
        <v>3</v>
      </c>
      <c r="D10" s="13">
        <f t="shared" si="1"/>
        <v>2916</v>
      </c>
      <c r="F10" s="221" t="s">
        <v>26</v>
      </c>
      <c r="G10" s="236" t="s">
        <v>147</v>
      </c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 t="s">
        <v>28</v>
      </c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 t="s">
        <v>30</v>
      </c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 t="s">
        <v>32</v>
      </c>
      <c r="C13" s="10">
        <v>4</v>
      </c>
      <c r="D13" s="48">
        <f t="shared" si="1"/>
        <v>1228</v>
      </c>
      <c r="F13" s="242" t="s">
        <v>36</v>
      </c>
      <c r="G13" s="206"/>
      <c r="H13" s="197">
        <f>D29</f>
        <v>149746.5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 t="s">
        <v>35</v>
      </c>
      <c r="C14" s="10">
        <v>19</v>
      </c>
      <c r="D14" s="31">
        <f t="shared" si="1"/>
        <v>209</v>
      </c>
      <c r="F14" s="200" t="s">
        <v>39</v>
      </c>
      <c r="G14" s="201"/>
      <c r="H14" s="202">
        <f>D54</f>
        <v>36773.25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 t="s">
        <v>38</v>
      </c>
      <c r="C15" s="10"/>
      <c r="D15" s="31">
        <f t="shared" si="1"/>
        <v>0</v>
      </c>
      <c r="F15" s="205" t="s">
        <v>40</v>
      </c>
      <c r="G15" s="206"/>
      <c r="H15" s="207">
        <f>H13-H14</f>
        <v>112973.25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B17" t="s">
        <v>113</v>
      </c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183">
        <v>50905</v>
      </c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 t="s">
        <v>107</v>
      </c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 t="s">
        <v>101</v>
      </c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188">
        <v>118325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 t="s">
        <v>97</v>
      </c>
      <c r="C28" s="10">
        <v>5</v>
      </c>
      <c r="D28" s="48">
        <f t="shared" si="1"/>
        <v>3925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149746.5</v>
      </c>
      <c r="F29" s="114" t="s">
        <v>55</v>
      </c>
      <c r="G29" s="176"/>
      <c r="H29" s="136">
        <f>H15-H16-H17-H18-H19-H20-H22-H23-H24+H26+H27</f>
        <v>180393.25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158">
        <f>F34*G34</f>
        <v>152000</v>
      </c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158">
        <f>F35*G35</f>
        <v>24500</v>
      </c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158">
        <f t="shared" ref="H36:H39" si="2">F36*G36</f>
        <v>800</v>
      </c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158">
        <f t="shared" si="2"/>
        <v>3200</v>
      </c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158">
        <f t="shared" si="2"/>
        <v>350</v>
      </c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158">
        <f t="shared" si="2"/>
        <v>60</v>
      </c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>
        <v>7</v>
      </c>
      <c r="D42" s="12">
        <f>C42*2.25</f>
        <v>15.75</v>
      </c>
      <c r="F42" s="39" t="s">
        <v>79</v>
      </c>
      <c r="G42" s="158">
        <v>66</v>
      </c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>
        <v>1</v>
      </c>
      <c r="D44" s="12">
        <f>C44*120</f>
        <v>120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>
        <v>3</v>
      </c>
      <c r="D46" s="12">
        <f>C46*1.5</f>
        <v>4.5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>
        <v>1</v>
      </c>
      <c r="D49" s="12">
        <f>C49*42</f>
        <v>42</v>
      </c>
      <c r="F49" s="134" t="s">
        <v>86</v>
      </c>
      <c r="G49" s="136">
        <f>H34+H35+H36+H37+H38+H39+H40+H41+G42+H44+H45+H46</f>
        <v>180976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>
        <v>10</v>
      </c>
      <c r="D50" s="12">
        <f>C50*1.5</f>
        <v>15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156</v>
      </c>
      <c r="G51" s="144">
        <f>G49-H29</f>
        <v>582.75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36773.25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0" t="s">
        <v>1</v>
      </c>
      <c r="O1" s="210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1" t="s">
        <v>7</v>
      </c>
      <c r="B4" s="162"/>
      <c r="C4" s="162"/>
      <c r="D4" s="163"/>
      <c r="F4" s="211" t="s">
        <v>8</v>
      </c>
      <c r="G4" s="213"/>
      <c r="H4" s="215" t="s">
        <v>9</v>
      </c>
      <c r="I4" s="217"/>
      <c r="J4" s="218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5" t="s">
        <v>7</v>
      </c>
      <c r="B5" s="15" t="s">
        <v>11</v>
      </c>
      <c r="C5" s="9" t="s">
        <v>12</v>
      </c>
      <c r="D5" s="25" t="s">
        <v>13</v>
      </c>
      <c r="F5" s="212"/>
      <c r="G5" s="214"/>
      <c r="H5" s="216"/>
      <c r="I5" s="219"/>
      <c r="J5" s="220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6"/>
      <c r="B6" s="16"/>
      <c r="C6" s="10"/>
      <c r="D6" s="13">
        <f t="shared" ref="D6:D28" si="1">C6*L6</f>
        <v>0</v>
      </c>
      <c r="F6" s="221" t="s">
        <v>16</v>
      </c>
      <c r="G6" s="223"/>
      <c r="H6" s="224"/>
      <c r="I6" s="224"/>
      <c r="J6" s="225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6"/>
      <c r="B7" s="16"/>
      <c r="C7" s="10"/>
      <c r="D7" s="13">
        <f t="shared" si="1"/>
        <v>0</v>
      </c>
      <c r="F7" s="222"/>
      <c r="G7" s="226"/>
      <c r="H7" s="227"/>
      <c r="I7" s="227"/>
      <c r="J7" s="228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6"/>
      <c r="B8" s="16"/>
      <c r="C8" s="10"/>
      <c r="D8" s="13">
        <f t="shared" si="1"/>
        <v>0</v>
      </c>
      <c r="F8" s="229" t="s">
        <v>21</v>
      </c>
      <c r="G8" s="230"/>
      <c r="H8" s="231"/>
      <c r="I8" s="231"/>
      <c r="J8" s="232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6"/>
      <c r="B9" s="16"/>
      <c r="C9" s="10"/>
      <c r="D9" s="13">
        <f t="shared" si="1"/>
        <v>0</v>
      </c>
      <c r="F9" s="222"/>
      <c r="G9" s="233"/>
      <c r="H9" s="234"/>
      <c r="I9" s="234"/>
      <c r="J9" s="235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6"/>
      <c r="C10" s="10"/>
      <c r="D10" s="13">
        <f t="shared" si="1"/>
        <v>0</v>
      </c>
      <c r="F10" s="221" t="s">
        <v>26</v>
      </c>
      <c r="G10" s="236"/>
      <c r="H10" s="237"/>
      <c r="I10" s="237"/>
      <c r="J10" s="238"/>
      <c r="K10" s="8"/>
      <c r="L10" s="6">
        <f>R36</f>
        <v>972</v>
      </c>
      <c r="P10" s="4"/>
      <c r="Q10" s="4"/>
      <c r="R10" s="5"/>
    </row>
    <row r="11" spans="1:19" ht="15.75" x14ac:dyDescent="0.25">
      <c r="A11" s="156"/>
      <c r="B11" s="17"/>
      <c r="C11" s="10"/>
      <c r="D11" s="13">
        <f t="shared" si="1"/>
        <v>0</v>
      </c>
      <c r="F11" s="222"/>
      <c r="G11" s="233"/>
      <c r="H11" s="234"/>
      <c r="I11" s="234"/>
      <c r="J11" s="235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6"/>
      <c r="B12" s="17"/>
      <c r="C12" s="10"/>
      <c r="D12" s="48">
        <f t="shared" si="1"/>
        <v>0</v>
      </c>
      <c r="F12" s="239" t="s">
        <v>33</v>
      </c>
      <c r="G12" s="240"/>
      <c r="H12" s="240"/>
      <c r="I12" s="240"/>
      <c r="J12" s="241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6"/>
      <c r="B13" s="17"/>
      <c r="C13" s="10"/>
      <c r="D13" s="48">
        <f t="shared" si="1"/>
        <v>0</v>
      </c>
      <c r="F13" s="242" t="s">
        <v>36</v>
      </c>
      <c r="G13" s="206"/>
      <c r="H13" s="197">
        <f>D29</f>
        <v>0</v>
      </c>
      <c r="I13" s="198"/>
      <c r="J13" s="19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6"/>
      <c r="B14" s="14"/>
      <c r="C14" s="10"/>
      <c r="D14" s="31">
        <f t="shared" si="1"/>
        <v>0</v>
      </c>
      <c r="F14" s="200" t="s">
        <v>39</v>
      </c>
      <c r="G14" s="201"/>
      <c r="H14" s="202">
        <f>D54</f>
        <v>0</v>
      </c>
      <c r="I14" s="203"/>
      <c r="J14" s="20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6"/>
      <c r="B15" s="14"/>
      <c r="C15" s="10"/>
      <c r="D15" s="31">
        <f t="shared" si="1"/>
        <v>0</v>
      </c>
      <c r="F15" s="205" t="s">
        <v>40</v>
      </c>
      <c r="G15" s="206"/>
      <c r="H15" s="207">
        <f>H13-H14</f>
        <v>0</v>
      </c>
      <c r="I15" s="208"/>
      <c r="J15" s="209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7"/>
      <c r="I16" s="167"/>
      <c r="J16" s="167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6"/>
      <c r="C17" s="10"/>
      <c r="D17" s="48">
        <f t="shared" si="1"/>
        <v>0</v>
      </c>
      <c r="F17" s="57"/>
      <c r="G17" s="67" t="s">
        <v>45</v>
      </c>
      <c r="H17" s="178"/>
      <c r="I17" s="178"/>
      <c r="J17" s="178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6"/>
      <c r="B18" s="19"/>
      <c r="C18" s="10"/>
      <c r="D18" s="48">
        <f t="shared" si="1"/>
        <v>0</v>
      </c>
      <c r="F18" s="57"/>
      <c r="G18" s="67" t="s">
        <v>47</v>
      </c>
      <c r="H18" s="178"/>
      <c r="I18" s="178"/>
      <c r="J18" s="178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6"/>
      <c r="B19" s="14"/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6"/>
      <c r="B20" s="46"/>
      <c r="C20" s="10"/>
      <c r="D20" s="13">
        <f t="shared" si="1"/>
        <v>0</v>
      </c>
      <c r="F20" s="58"/>
      <c r="G20" s="71" t="s">
        <v>122</v>
      </c>
      <c r="H20" s="167"/>
      <c r="I20" s="167"/>
      <c r="J20" s="16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0" t="s">
        <v>13</v>
      </c>
      <c r="I21" s="181"/>
      <c r="J21" s="182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6"/>
      <c r="B22" s="46"/>
      <c r="C22" s="10"/>
      <c r="D22" s="48">
        <f t="shared" si="1"/>
        <v>0</v>
      </c>
      <c r="F22" s="78"/>
      <c r="G22" s="74"/>
      <c r="H22" s="183"/>
      <c r="I22" s="183"/>
      <c r="J22" s="183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6"/>
      <c r="B23" s="14"/>
      <c r="C23" s="10"/>
      <c r="D23" s="48">
        <f t="shared" si="1"/>
        <v>0</v>
      </c>
      <c r="F23" s="79"/>
      <c r="G23" s="80"/>
      <c r="H23" s="184"/>
      <c r="I23" s="153"/>
      <c r="J23" s="153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6"/>
      <c r="B24" s="14"/>
      <c r="C24" s="10"/>
      <c r="D24" s="48">
        <f t="shared" si="1"/>
        <v>0</v>
      </c>
      <c r="F24" s="38"/>
      <c r="G24" s="37"/>
      <c r="H24" s="184"/>
      <c r="I24" s="153"/>
      <c r="J24" s="153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6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6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7"/>
      <c r="B28" s="46"/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8" t="s">
        <v>36</v>
      </c>
      <c r="B29" s="169"/>
      <c r="C29" s="170"/>
      <c r="D29" s="174">
        <f>SUM(D6:D28)</f>
        <v>0</v>
      </c>
      <c r="F29" s="114" t="s">
        <v>55</v>
      </c>
      <c r="G29" s="176"/>
      <c r="H29" s="136">
        <f>H15-H16-H17-H18-H19-H20-H22-H23-H24+H26+H27</f>
        <v>0</v>
      </c>
      <c r="I29" s="137"/>
      <c r="J29" s="13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1"/>
      <c r="B30" s="172"/>
      <c r="C30" s="173"/>
      <c r="D30" s="175"/>
      <c r="F30" s="117"/>
      <c r="G30" s="177"/>
      <c r="H30" s="139"/>
      <c r="I30" s="140"/>
      <c r="J30" s="14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1" t="s">
        <v>58</v>
      </c>
      <c r="B32" s="162"/>
      <c r="C32" s="162"/>
      <c r="D32" s="163"/>
      <c r="F32" s="164" t="s">
        <v>59</v>
      </c>
      <c r="G32" s="165"/>
      <c r="H32" s="165"/>
      <c r="I32" s="165"/>
      <c r="J32" s="166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64" t="s">
        <v>13</v>
      </c>
      <c r="I33" s="165"/>
      <c r="J33" s="166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8"/>
      <c r="I34" s="159"/>
      <c r="J34" s="160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6"/>
      <c r="B35" s="27" t="s">
        <v>68</v>
      </c>
      <c r="C35" s="52"/>
      <c r="D35" s="30">
        <f>C35*84</f>
        <v>0</v>
      </c>
      <c r="F35" s="59">
        <v>500</v>
      </c>
      <c r="G35" s="41"/>
      <c r="H35" s="158"/>
      <c r="I35" s="159"/>
      <c r="J35" s="160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7"/>
      <c r="B36" s="26" t="s">
        <v>70</v>
      </c>
      <c r="C36" s="10"/>
      <c r="D36" s="12">
        <f>C36*1.5</f>
        <v>0</v>
      </c>
      <c r="F36" s="12">
        <v>200</v>
      </c>
      <c r="G36" s="37"/>
      <c r="H36" s="158"/>
      <c r="I36" s="159"/>
      <c r="J36" s="160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8"/>
      <c r="I37" s="159"/>
      <c r="J37" s="160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6"/>
      <c r="B38" s="29" t="s">
        <v>68</v>
      </c>
      <c r="C38" s="54"/>
      <c r="D38" s="12">
        <f>C38*84</f>
        <v>0</v>
      </c>
      <c r="F38" s="30">
        <v>50</v>
      </c>
      <c r="G38" s="39"/>
      <c r="H38" s="158"/>
      <c r="I38" s="159"/>
      <c r="J38" s="160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7"/>
      <c r="B39" s="29" t="s">
        <v>70</v>
      </c>
      <c r="C39" s="52"/>
      <c r="D39" s="31">
        <f>C39*4.5</f>
        <v>0</v>
      </c>
      <c r="F39" s="12">
        <v>20</v>
      </c>
      <c r="G39" s="37"/>
      <c r="H39" s="158"/>
      <c r="I39" s="159"/>
      <c r="J39" s="160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8"/>
      <c r="I40" s="159"/>
      <c r="J40" s="160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6"/>
      <c r="B41" s="27" t="s">
        <v>68</v>
      </c>
      <c r="C41" s="10"/>
      <c r="D41" s="12">
        <f>C41*84</f>
        <v>0</v>
      </c>
      <c r="F41" s="12">
        <v>5</v>
      </c>
      <c r="G41" s="42"/>
      <c r="H41" s="158"/>
      <c r="I41" s="159"/>
      <c r="J41" s="160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7"/>
      <c r="B42" s="27" t="s">
        <v>70</v>
      </c>
      <c r="C42" s="11"/>
      <c r="D42" s="12">
        <f>C42*2.25</f>
        <v>0</v>
      </c>
      <c r="F42" s="39" t="s">
        <v>79</v>
      </c>
      <c r="G42" s="158"/>
      <c r="H42" s="159"/>
      <c r="I42" s="159"/>
      <c r="J42" s="160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8" t="s">
        <v>81</v>
      </c>
      <c r="C43" s="11"/>
      <c r="D43" s="12"/>
      <c r="F43" s="60" t="s">
        <v>82</v>
      </c>
      <c r="G43" s="89" t="s">
        <v>83</v>
      </c>
      <c r="H43" s="150" t="s">
        <v>13</v>
      </c>
      <c r="I43" s="151"/>
      <c r="J43" s="152"/>
      <c r="K43" s="21"/>
      <c r="P43" s="4"/>
      <c r="Q43" s="4"/>
      <c r="R43" s="5"/>
    </row>
    <row r="44" spans="1:18" ht="15.75" x14ac:dyDescent="0.25">
      <c r="A44" s="129"/>
      <c r="B44" s="27" t="s">
        <v>66</v>
      </c>
      <c r="C44" s="10"/>
      <c r="D44" s="12">
        <f>C44*120</f>
        <v>0</v>
      </c>
      <c r="F44" s="37"/>
      <c r="G44" s="77"/>
      <c r="H44" s="153"/>
      <c r="I44" s="153"/>
      <c r="J44" s="153"/>
      <c r="K44" s="21"/>
      <c r="P44" s="4"/>
      <c r="Q44" s="4"/>
      <c r="R44" s="5"/>
    </row>
    <row r="45" spans="1:18" ht="15.75" x14ac:dyDescent="0.25">
      <c r="A45" s="129"/>
      <c r="B45" s="27" t="s">
        <v>68</v>
      </c>
      <c r="C45" s="33"/>
      <c r="D45" s="12">
        <f>C45*84</f>
        <v>0</v>
      </c>
      <c r="F45" s="37"/>
      <c r="G45" s="77"/>
      <c r="H45" s="153"/>
      <c r="I45" s="153"/>
      <c r="J45" s="153"/>
      <c r="K45" s="21"/>
      <c r="P45" s="4"/>
      <c r="Q45" s="4"/>
      <c r="R45" s="5"/>
    </row>
    <row r="46" spans="1:18" ht="15.75" x14ac:dyDescent="0.25">
      <c r="A46" s="129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0"/>
      <c r="B47" s="27"/>
      <c r="C47" s="11"/>
      <c r="D47" s="12"/>
      <c r="F47" s="60"/>
      <c r="G47" s="60"/>
      <c r="H47" s="131"/>
      <c r="I47" s="132"/>
      <c r="J47" s="133"/>
      <c r="K47" s="21"/>
      <c r="P47" s="4"/>
      <c r="Q47" s="4"/>
      <c r="R47" s="5"/>
    </row>
    <row r="48" spans="1:18" ht="15" customHeight="1" x14ac:dyDescent="0.25">
      <c r="A48" s="128" t="s">
        <v>32</v>
      </c>
      <c r="B48" s="27" t="s">
        <v>66</v>
      </c>
      <c r="C48" s="10"/>
      <c r="D48" s="12">
        <f>C48*78</f>
        <v>0</v>
      </c>
      <c r="F48" s="60"/>
      <c r="G48" s="60"/>
      <c r="H48" s="131"/>
      <c r="I48" s="132"/>
      <c r="J48" s="133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29"/>
      <c r="B49" s="29" t="s">
        <v>68</v>
      </c>
      <c r="C49" s="33"/>
      <c r="D49" s="12">
        <f>C49*42</f>
        <v>0</v>
      </c>
      <c r="F49" s="134" t="s">
        <v>86</v>
      </c>
      <c r="G49" s="136">
        <f>H34+H35+H36+H37+H38+H39+H40+H41+G42+H44+H45+H46</f>
        <v>0</v>
      </c>
      <c r="H49" s="137"/>
      <c r="I49" s="137"/>
      <c r="J49" s="13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29"/>
      <c r="B50" s="32" t="s">
        <v>70</v>
      </c>
      <c r="C50" s="11"/>
      <c r="D50" s="12">
        <f>C50*1.5</f>
        <v>0</v>
      </c>
      <c r="F50" s="135"/>
      <c r="G50" s="139"/>
      <c r="H50" s="140"/>
      <c r="I50" s="140"/>
      <c r="J50" s="141"/>
      <c r="P50" s="4"/>
      <c r="Q50" s="4"/>
      <c r="R50" s="5"/>
    </row>
    <row r="51" spans="1:18" ht="15" customHeight="1" x14ac:dyDescent="0.25">
      <c r="A51" s="129"/>
      <c r="B51" s="27"/>
      <c r="C51" s="10"/>
      <c r="D51" s="31"/>
      <c r="F51" s="142" t="s">
        <v>143</v>
      </c>
      <c r="G51" s="144">
        <f>G49-H29</f>
        <v>0</v>
      </c>
      <c r="H51" s="145"/>
      <c r="I51" s="145"/>
      <c r="J51" s="1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29"/>
      <c r="B52" s="29"/>
      <c r="C52" s="33"/>
      <c r="D52" s="45"/>
      <c r="F52" s="143"/>
      <c r="G52" s="147"/>
      <c r="H52" s="148"/>
      <c r="I52" s="148"/>
      <c r="J52" s="1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4" t="s">
        <v>90</v>
      </c>
      <c r="B54" s="115"/>
      <c r="C54" s="116"/>
      <c r="D54" s="120">
        <f>SUM(D34:D53)</f>
        <v>0</v>
      </c>
      <c r="F54" s="21"/>
      <c r="J54" s="34"/>
    </row>
    <row r="55" spans="1:18" x14ac:dyDescent="0.25">
      <c r="A55" s="117"/>
      <c r="B55" s="118"/>
      <c r="C55" s="119"/>
      <c r="D55" s="1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2" t="s">
        <v>91</v>
      </c>
      <c r="B58" s="123"/>
      <c r="C58" s="123"/>
      <c r="D58" s="124"/>
      <c r="F58" s="122" t="s">
        <v>92</v>
      </c>
      <c r="G58" s="123"/>
      <c r="H58" s="123"/>
      <c r="I58" s="123"/>
      <c r="J58" s="124"/>
    </row>
    <row r="59" spans="1:18" x14ac:dyDescent="0.25">
      <c r="A59" s="125"/>
      <c r="B59" s="126"/>
      <c r="C59" s="126"/>
      <c r="D59" s="127"/>
      <c r="F59" s="125"/>
      <c r="G59" s="126"/>
      <c r="H59" s="126"/>
      <c r="I59" s="126"/>
      <c r="J59" s="12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48</vt:i4>
      </vt:variant>
    </vt:vector>
  </HeadingPairs>
  <TitlesOfParts>
    <vt:vector size="97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(15)</vt:lpstr>
      <vt:lpstr>'(1)'!Print_Area</vt:lpstr>
      <vt:lpstr>'(10)'!Print_Area</vt:lpstr>
      <vt:lpstr>'(11)'!Print_Area</vt:lpstr>
      <vt:lpstr>'(12)'!Print_Area</vt:lpstr>
      <vt:lpstr>'(13)'!Print_Area</vt:lpstr>
      <vt:lpstr>'(15)'!Print_Area</vt:lpstr>
      <vt:lpstr>'(2)'!Print_Area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2025-09-10T02:22:37Z</cp:lastPrinted>
  <dcterms:created xsi:type="dcterms:W3CDTF">2024-09-01T23:36:50Z</dcterms:created>
  <dcterms:modified xsi:type="dcterms:W3CDTF">2025-09-10T02:22:39Z</dcterms:modified>
</cp:coreProperties>
</file>