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drawings/drawing90.xml" ContentType="application/vnd.openxmlformats-officedocument.drawing+xml"/>
  <Override PartName="/xl/drawings/drawing91.xml" ContentType="application/vnd.openxmlformats-officedocument.drawing+xml"/>
  <Override PartName="/xl/drawings/drawing92.xml" ContentType="application/vnd.openxmlformats-officedocument.drawing+xml"/>
  <Override PartName="/xl/drawings/drawing93.xml" ContentType="application/vnd.openxmlformats-officedocument.drawing+xml"/>
  <Override PartName="/xl/drawings/drawing94.xml" ContentType="application/vnd.openxmlformats-officedocument.drawing+xml"/>
  <Override PartName="/xl/drawings/drawing95.xml" ContentType="application/vnd.openxmlformats-officedocument.drawing+xml"/>
  <Override PartName="/xl/drawings/drawing96.xml" ContentType="application/vnd.openxmlformats-officedocument.drawing+xml"/>
  <Override PartName="/xl/drawings/drawing97.xml" ContentType="application/vnd.openxmlformats-officedocument.drawing+xml"/>
  <Override PartName="/xl/drawings/drawing9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F0E6199E-5C2B-4E6D-B396-47F6B9E39531}" xr6:coauthVersionLast="45" xr6:coauthVersionMax="47" xr10:uidLastSave="{00000000-0000-0000-0000-000000000000}"/>
  <bookViews>
    <workbookView xWindow="-120" yWindow="-120" windowWidth="29040" windowHeight="15840" firstSheet="72" activeTab="79" xr2:uid="{00000000-000D-0000-FFFF-FFFF00000000}"/>
  </bookViews>
  <sheets>
    <sheet name="(November 2025)" sheetId="814" r:id="rId1"/>
    <sheet name="(03)" sheetId="1426" r:id="rId2"/>
    <sheet name="03,11 R1" sheetId="1427" r:id="rId3"/>
    <sheet name="03,11 R2" sheetId="1428" r:id="rId4"/>
    <sheet name="03,11 R3" sheetId="1429" r:id="rId5"/>
    <sheet name="(4)" sheetId="1447" r:id="rId6"/>
    <sheet name="04,11 R1 No Trip" sheetId="1448" r:id="rId7"/>
    <sheet name="04,11 R2" sheetId="1449" r:id="rId8"/>
    <sheet name="04,11 R3-A" sheetId="1450" r:id="rId9"/>
    <sheet name="04,11 R3-B" sheetId="1471" r:id="rId10"/>
    <sheet name="(5)" sheetId="1451" r:id="rId11"/>
    <sheet name="05,11 R1" sheetId="1452" r:id="rId12"/>
    <sheet name="05,11 R2" sheetId="1453" r:id="rId13"/>
    <sheet name="05,11 R3" sheetId="1454" r:id="rId14"/>
    <sheet name="(6)" sheetId="1455" r:id="rId15"/>
    <sheet name="06,11 R1" sheetId="1456" r:id="rId16"/>
    <sheet name="06,11 R2" sheetId="1457" r:id="rId17"/>
    <sheet name="06,11 R3" sheetId="1458" r:id="rId18"/>
    <sheet name="(7)" sheetId="1459" r:id="rId19"/>
    <sheet name="07,11 R1" sheetId="1460" r:id="rId20"/>
    <sheet name="07,11 R2 No Trip" sheetId="1461" r:id="rId21"/>
    <sheet name="07,11 R3" sheetId="1462" r:id="rId22"/>
    <sheet name="(8)" sheetId="1463" r:id="rId23"/>
    <sheet name="08,11 R1" sheetId="1464" r:id="rId24"/>
    <sheet name="08,11 R2" sheetId="1465" r:id="rId25"/>
    <sheet name="08,11 R3" sheetId="1466" r:id="rId26"/>
    <sheet name="(10)" sheetId="1467" r:id="rId27"/>
    <sheet name="10,11 R1" sheetId="1468" r:id="rId28"/>
    <sheet name="10,11 R2" sheetId="1469" r:id="rId29"/>
    <sheet name="10,11 R3" sheetId="1470" r:id="rId30"/>
    <sheet name="(11)" sheetId="1472" r:id="rId31"/>
    <sheet name="11,11 R1" sheetId="1473" r:id="rId32"/>
    <sheet name="11,11 R2" sheetId="1474" r:id="rId33"/>
    <sheet name="11,11 R3" sheetId="1475" r:id="rId34"/>
    <sheet name="(12)" sheetId="1476" r:id="rId35"/>
    <sheet name="12,11 R1" sheetId="1477" r:id="rId36"/>
    <sheet name="12,11 R2" sheetId="1478" r:id="rId37"/>
    <sheet name="12,11 R3" sheetId="1479" r:id="rId38"/>
    <sheet name="(13)" sheetId="1480" r:id="rId39"/>
    <sheet name="13,11 R1 No Trip" sheetId="1481" r:id="rId40"/>
    <sheet name="13,11 R2" sheetId="1482" r:id="rId41"/>
    <sheet name="13,11 R3" sheetId="1483" r:id="rId42"/>
    <sheet name="(14)" sheetId="1484" r:id="rId43"/>
    <sheet name="14,11 R1" sheetId="1485" r:id="rId44"/>
    <sheet name="14,11 R2" sheetId="1486" r:id="rId45"/>
    <sheet name="14,11 R3" sheetId="1487" r:id="rId46"/>
    <sheet name="(15)" sheetId="1488" r:id="rId47"/>
    <sheet name="15,11 R1" sheetId="1490" r:id="rId48"/>
    <sheet name="15,11 R2 No Trip" sheetId="1489" r:id="rId49"/>
    <sheet name="15,11 R3" sheetId="1491" r:id="rId50"/>
    <sheet name="(17)" sheetId="1492" r:id="rId51"/>
    <sheet name="17,11 R1" sheetId="1493" r:id="rId52"/>
    <sheet name="17,11 R2" sheetId="1494" r:id="rId53"/>
    <sheet name="17,11 R3" sheetId="1495" r:id="rId54"/>
    <sheet name="(18)" sheetId="1496" r:id="rId55"/>
    <sheet name="18,11 R1" sheetId="1497" r:id="rId56"/>
    <sheet name="18,11 R2" sheetId="1498" r:id="rId57"/>
    <sheet name="18,11 R3" sheetId="1499" r:id="rId58"/>
    <sheet name="(19)" sheetId="1500" r:id="rId59"/>
    <sheet name="19,11 R1" sheetId="1501" r:id="rId60"/>
    <sheet name="19,11 R2" sheetId="1502" r:id="rId61"/>
    <sheet name="19,11 R3" sheetId="1503" r:id="rId62"/>
    <sheet name="(20)" sheetId="1504" r:id="rId63"/>
    <sheet name="20,11 R1" sheetId="1505" r:id="rId64"/>
    <sheet name="20,11 R2 No Trip" sheetId="1506" r:id="rId65"/>
    <sheet name="20,11 R3" sheetId="1507" r:id="rId66"/>
    <sheet name="(21)" sheetId="1508" r:id="rId67"/>
    <sheet name="21,11 R1" sheetId="1509" r:id="rId68"/>
    <sheet name="21,11 R2" sheetId="1510" r:id="rId69"/>
    <sheet name="21,11 R3" sheetId="1511" r:id="rId70"/>
    <sheet name="(22)" sheetId="1512" r:id="rId71"/>
    <sheet name="22,11 R1" sheetId="1513" r:id="rId72"/>
    <sheet name="22,11 R2" sheetId="1514" r:id="rId73"/>
    <sheet name="22,11 R3" sheetId="1515" r:id="rId74"/>
    <sheet name="(24)" sheetId="1516" r:id="rId75"/>
    <sheet name="24,11 R1" sheetId="1517" r:id="rId76"/>
    <sheet name="24,11 R2" sheetId="1518" r:id="rId77"/>
    <sheet name="24,11 R3" sheetId="1519" r:id="rId78"/>
    <sheet name="(25)" sheetId="1520" r:id="rId79"/>
    <sheet name="25,11 R1" sheetId="1521" r:id="rId80"/>
    <sheet name="25,11 R2" sheetId="1522" r:id="rId81"/>
    <sheet name="25,11 R3" sheetId="1523" r:id="rId82"/>
    <sheet name="(26)" sheetId="1524" r:id="rId83"/>
    <sheet name="26,11 R1" sheetId="1525" r:id="rId84"/>
    <sheet name="26,11 R2" sheetId="1526" r:id="rId85"/>
    <sheet name="26,11 R3" sheetId="1527" r:id="rId86"/>
    <sheet name="(27)" sheetId="1528" r:id="rId87"/>
    <sheet name="27,11 R1" sheetId="1529" r:id="rId88"/>
    <sheet name="27,11 R2" sheetId="1530" r:id="rId89"/>
    <sheet name="27,11 R3" sheetId="1531" r:id="rId90"/>
    <sheet name="(28)" sheetId="1532" r:id="rId91"/>
    <sheet name="28,11 R1" sheetId="1533" r:id="rId92"/>
    <sheet name="28,11 R2" sheetId="1534" r:id="rId93"/>
    <sheet name="28,11 R3" sheetId="1535" r:id="rId94"/>
    <sheet name="(29)" sheetId="1536" r:id="rId95"/>
    <sheet name="29,11 R1" sheetId="1537" r:id="rId96"/>
    <sheet name="29,11 R2" sheetId="1538" r:id="rId97"/>
    <sheet name="29,11 R3" sheetId="1539" r:id="rId98"/>
    <sheet name="(The End)" sheetId="1540" r:id="rId99"/>
  </sheets>
  <definedNames>
    <definedName name="_xlnm.Print_Area" localSheetId="1">'(03)'!$A$1:$J$60</definedName>
    <definedName name="_xlnm.Print_Area" localSheetId="26">'(10)'!$A$1:$J$60</definedName>
    <definedName name="_xlnm.Print_Area" localSheetId="30">'(11)'!$A$1:$J$60</definedName>
    <definedName name="_xlnm.Print_Area" localSheetId="34">'(12)'!$A$1:$J$60</definedName>
    <definedName name="_xlnm.Print_Area" localSheetId="38">'(13)'!$A$1:$J$60</definedName>
    <definedName name="_xlnm.Print_Area" localSheetId="42">'(14)'!$A$1:$J$60</definedName>
    <definedName name="_xlnm.Print_Area" localSheetId="46">'(15)'!$A$1:$J$60</definedName>
    <definedName name="_xlnm.Print_Area" localSheetId="50">'(17)'!$A$1:$J$60</definedName>
    <definedName name="_xlnm.Print_Area" localSheetId="54">'(18)'!$A$1:$J$60</definedName>
    <definedName name="_xlnm.Print_Area" localSheetId="58">'(19)'!$A$1:$J$60</definedName>
    <definedName name="_xlnm.Print_Area" localSheetId="62">'(20)'!$A$1:$J$60</definedName>
    <definedName name="_xlnm.Print_Area" localSheetId="66">'(21)'!$A$1:$J$60</definedName>
    <definedName name="_xlnm.Print_Area" localSheetId="70">'(22)'!$A$1:$J$60</definedName>
    <definedName name="_xlnm.Print_Area" localSheetId="74">'(24)'!$A$1:$J$60</definedName>
    <definedName name="_xlnm.Print_Area" localSheetId="78">'(25)'!$A$1:$J$60</definedName>
    <definedName name="_xlnm.Print_Area" localSheetId="82">'(26)'!$A$1:$J$60</definedName>
    <definedName name="_xlnm.Print_Area" localSheetId="86">'(27)'!$A$1:$J$60</definedName>
    <definedName name="_xlnm.Print_Area" localSheetId="90">'(28)'!$A$1:$J$60</definedName>
    <definedName name="_xlnm.Print_Area" localSheetId="94">'(29)'!$A$1:$J$60</definedName>
    <definedName name="_xlnm.Print_Area" localSheetId="5">'(4)'!$A$1:$J$60</definedName>
    <definedName name="_xlnm.Print_Area" localSheetId="10">'(5)'!$A$1:$J$60</definedName>
    <definedName name="_xlnm.Print_Area" localSheetId="14">'(6)'!$A$1:$J$60</definedName>
    <definedName name="_xlnm.Print_Area" localSheetId="18">'(7)'!$A$1:$J$60</definedName>
    <definedName name="_xlnm.Print_Area" localSheetId="22">'(8)'!$A$1:$J$60</definedName>
    <definedName name="_xlnm.Print_Area" localSheetId="98">'(The End)'!$A$1:$J$60</definedName>
    <definedName name="_xlnm.Print_Area" localSheetId="2">'03,11 R1'!$A$1:$J$60</definedName>
    <definedName name="_xlnm.Print_Area" localSheetId="3">'03,11 R2'!$A$1:$J$60</definedName>
    <definedName name="_xlnm.Print_Area" localSheetId="4">'03,11 R3'!$A$1:$J$60</definedName>
    <definedName name="_xlnm.Print_Area" localSheetId="6">'04,11 R1 No Trip'!$A$1:$J$60</definedName>
    <definedName name="_xlnm.Print_Area" localSheetId="7">'04,11 R2'!$A$1:$J$60</definedName>
    <definedName name="_xlnm.Print_Area" localSheetId="8">'04,11 R3-A'!$A$1:$J$60</definedName>
    <definedName name="_xlnm.Print_Area" localSheetId="9">'04,11 R3-B'!$A$1:$J$60</definedName>
    <definedName name="_xlnm.Print_Area" localSheetId="11">'05,11 R1'!$A$1:$J$60</definedName>
    <definedName name="_xlnm.Print_Area" localSheetId="12">'05,11 R2'!$A$1:$J$60</definedName>
    <definedName name="_xlnm.Print_Area" localSheetId="13">'05,11 R3'!$A$1:$J$60</definedName>
    <definedName name="_xlnm.Print_Area" localSheetId="15">'06,11 R1'!$A$1:$J$60</definedName>
    <definedName name="_xlnm.Print_Area" localSheetId="16">'06,11 R2'!$A$1:$J$60</definedName>
    <definedName name="_xlnm.Print_Area" localSheetId="17">'06,11 R3'!$A$1:$J$60</definedName>
    <definedName name="_xlnm.Print_Area" localSheetId="19">'07,11 R1'!$A$1:$J$60</definedName>
    <definedName name="_xlnm.Print_Area" localSheetId="20">'07,11 R2 No Trip'!$A$1:$J$60</definedName>
    <definedName name="_xlnm.Print_Area" localSheetId="21">'07,11 R3'!$A$1:$J$60</definedName>
    <definedName name="_xlnm.Print_Area" localSheetId="23">'08,11 R1'!$A$1:$J$60</definedName>
    <definedName name="_xlnm.Print_Area" localSheetId="24">'08,11 R2'!$A$1:$J$60</definedName>
    <definedName name="_xlnm.Print_Area" localSheetId="25">'08,11 R3'!$A$1:$J$60</definedName>
    <definedName name="_xlnm.Print_Area" localSheetId="27">'10,11 R1'!$A$1:$J$60</definedName>
    <definedName name="_xlnm.Print_Area" localSheetId="28">'10,11 R2'!$A$1:$J$60</definedName>
    <definedName name="_xlnm.Print_Area" localSheetId="29">'10,11 R3'!$A$1:$J$60</definedName>
    <definedName name="_xlnm.Print_Area" localSheetId="31">'11,11 R1'!$A$1:$J$60</definedName>
    <definedName name="_xlnm.Print_Area" localSheetId="32">'11,11 R2'!$A$1:$J$60</definedName>
    <definedName name="_xlnm.Print_Area" localSheetId="33">'11,11 R3'!$A$1:$J$60</definedName>
    <definedName name="_xlnm.Print_Area" localSheetId="35">'12,11 R1'!$A$1:$J$60</definedName>
    <definedName name="_xlnm.Print_Area" localSheetId="36">'12,11 R2'!$A$1:$J$60</definedName>
    <definedName name="_xlnm.Print_Area" localSheetId="37">'12,11 R3'!$A$1:$J$60</definedName>
    <definedName name="_xlnm.Print_Area" localSheetId="39">'13,11 R1 No Trip'!$A$1:$J$60</definedName>
    <definedName name="_xlnm.Print_Area" localSheetId="40">'13,11 R2'!$A$1:$J$60</definedName>
    <definedName name="_xlnm.Print_Area" localSheetId="41">'13,11 R3'!$A$1:$J$60</definedName>
    <definedName name="_xlnm.Print_Area" localSheetId="43">'14,11 R1'!$A$1:$J$60</definedName>
    <definedName name="_xlnm.Print_Area" localSheetId="44">'14,11 R2'!$A$1:$J$60</definedName>
    <definedName name="_xlnm.Print_Area" localSheetId="45">'14,11 R3'!$A$1:$J$60</definedName>
    <definedName name="_xlnm.Print_Area" localSheetId="47">'15,11 R1'!$A$1:$J$60</definedName>
    <definedName name="_xlnm.Print_Area" localSheetId="48">'15,11 R2 No Trip'!$A$1:$J$60</definedName>
    <definedName name="_xlnm.Print_Area" localSheetId="49">'15,11 R3'!$A$1:$J$60</definedName>
    <definedName name="_xlnm.Print_Area" localSheetId="51">'17,11 R1'!$A$1:$J$60</definedName>
    <definedName name="_xlnm.Print_Area" localSheetId="52">'17,11 R2'!$A$1:$J$60</definedName>
    <definedName name="_xlnm.Print_Area" localSheetId="53">'17,11 R3'!$A$1:$J$60</definedName>
    <definedName name="_xlnm.Print_Area" localSheetId="55">'18,11 R1'!$A$1:$J$60</definedName>
    <definedName name="_xlnm.Print_Area" localSheetId="56">'18,11 R2'!$A$1:$J$60</definedName>
    <definedName name="_xlnm.Print_Area" localSheetId="57">'18,11 R3'!$A$1:$J$60</definedName>
    <definedName name="_xlnm.Print_Area" localSheetId="59">'19,11 R1'!$A$1:$J$60</definedName>
    <definedName name="_xlnm.Print_Area" localSheetId="60">'19,11 R2'!$A$1:$J$60</definedName>
    <definedName name="_xlnm.Print_Area" localSheetId="61">'19,11 R3'!$A$1:$J$60</definedName>
    <definedName name="_xlnm.Print_Area" localSheetId="63">'20,11 R1'!$A$1:$J$60</definedName>
    <definedName name="_xlnm.Print_Area" localSheetId="64">'20,11 R2 No Trip'!$A$1:$J$60</definedName>
    <definedName name="_xlnm.Print_Area" localSheetId="65">'20,11 R3'!$A$1:$J$60</definedName>
    <definedName name="_xlnm.Print_Area" localSheetId="67">'21,11 R1'!$A$1:$J$60</definedName>
    <definedName name="_xlnm.Print_Area" localSheetId="68">'21,11 R2'!$A$1:$J$60</definedName>
    <definedName name="_xlnm.Print_Area" localSheetId="69">'21,11 R3'!$A$1:$J$60</definedName>
    <definedName name="_xlnm.Print_Area" localSheetId="71">'22,11 R1'!$A$1:$J$60</definedName>
    <definedName name="_xlnm.Print_Area" localSheetId="72">'22,11 R2'!$A$1:$J$60</definedName>
    <definedName name="_xlnm.Print_Area" localSheetId="73">'22,11 R3'!$A$1:$J$60</definedName>
    <definedName name="_xlnm.Print_Area" localSheetId="75">'24,11 R1'!$A$1:$J$60</definedName>
    <definedName name="_xlnm.Print_Area" localSheetId="76">'24,11 R2'!$A$1:$J$60</definedName>
    <definedName name="_xlnm.Print_Area" localSheetId="77">'24,11 R3'!$A$1:$J$60</definedName>
    <definedName name="_xlnm.Print_Area" localSheetId="79">'25,11 R1'!$A$1:$J$60</definedName>
    <definedName name="_xlnm.Print_Area" localSheetId="80">'25,11 R2'!$A$1:$J$60</definedName>
    <definedName name="_xlnm.Print_Area" localSheetId="81">'25,11 R3'!$A$1:$J$60</definedName>
    <definedName name="_xlnm.Print_Area" localSheetId="83">'26,11 R1'!$A$1:$J$60</definedName>
    <definedName name="_xlnm.Print_Area" localSheetId="84">'26,11 R2'!$A$1:$J$60</definedName>
    <definedName name="_xlnm.Print_Area" localSheetId="85">'26,11 R3'!$A$1:$J$60</definedName>
    <definedName name="_xlnm.Print_Area" localSheetId="87">'27,11 R1'!$A$1:$J$60</definedName>
    <definedName name="_xlnm.Print_Area" localSheetId="88">'27,11 R2'!$A$1:$J$60</definedName>
    <definedName name="_xlnm.Print_Area" localSheetId="89">'27,11 R3'!$A$1:$J$60</definedName>
    <definedName name="_xlnm.Print_Area" localSheetId="91">'28,11 R1'!$A$1:$J$60</definedName>
    <definedName name="_xlnm.Print_Area" localSheetId="92">'28,11 R2'!$A$1:$J$60</definedName>
    <definedName name="_xlnm.Print_Area" localSheetId="93">'28,11 R3'!$A$1:$J$60</definedName>
    <definedName name="_xlnm.Print_Area" localSheetId="95">'29,11 R1'!$A$1:$J$60</definedName>
    <definedName name="_xlnm.Print_Area" localSheetId="96">'29,11 R2'!$A$1:$J$60</definedName>
    <definedName name="_xlnm.Print_Area" localSheetId="97">'29,11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21" i="1522" l="1"/>
  <c r="H16" i="1523" l="1"/>
  <c r="H16" i="1522"/>
  <c r="L20" i="1519" l="1"/>
  <c r="C38" i="1519" l="1"/>
  <c r="C37" i="1519"/>
  <c r="C23" i="1519"/>
  <c r="C19" i="1519"/>
  <c r="C12" i="1519"/>
  <c r="L27" i="1519"/>
  <c r="C17" i="1519"/>
  <c r="C25" i="1519"/>
  <c r="C21" i="1519"/>
  <c r="C15" i="1519"/>
  <c r="C20" i="1517"/>
  <c r="C21" i="1517"/>
  <c r="H16" i="1515" l="1"/>
  <c r="G49" i="1515"/>
  <c r="L26" i="1514"/>
  <c r="C12" i="1511" l="1"/>
  <c r="L25" i="1509"/>
  <c r="L26" i="1509"/>
  <c r="H16" i="1507" l="1"/>
  <c r="L25" i="1503" l="1"/>
  <c r="C20" i="1501"/>
  <c r="H16" i="1503"/>
  <c r="H16" i="1501"/>
  <c r="R52" i="1540" l="1"/>
  <c r="R51" i="1540"/>
  <c r="D50" i="1540"/>
  <c r="R49" i="1540"/>
  <c r="G49" i="1540"/>
  <c r="D49" i="1540"/>
  <c r="R48" i="1540"/>
  <c r="D48" i="1540"/>
  <c r="D46" i="1540"/>
  <c r="D45" i="1540"/>
  <c r="D44" i="1540"/>
  <c r="R42" i="1540"/>
  <c r="L6" i="1540" s="1"/>
  <c r="D6" i="1540" s="1"/>
  <c r="D42" i="1540"/>
  <c r="R41" i="1540"/>
  <c r="L7" i="1540" s="1"/>
  <c r="D7" i="1540" s="1"/>
  <c r="D41" i="1540"/>
  <c r="D54" i="1540" s="1"/>
  <c r="H14" i="1540" s="1"/>
  <c r="R40" i="1540"/>
  <c r="D40" i="1540"/>
  <c r="R39" i="1540"/>
  <c r="D39" i="1540"/>
  <c r="R38" i="1540"/>
  <c r="D38" i="1540"/>
  <c r="R37" i="1540"/>
  <c r="D37" i="1540"/>
  <c r="R36" i="1540"/>
  <c r="L10" i="1540" s="1"/>
  <c r="D10" i="1540" s="1"/>
  <c r="D36" i="1540"/>
  <c r="R35" i="1540"/>
  <c r="L19" i="1540" s="1"/>
  <c r="D19" i="1540" s="1"/>
  <c r="D35" i="1540"/>
  <c r="R34" i="1540"/>
  <c r="D34" i="1540"/>
  <c r="R33" i="1540"/>
  <c r="L23" i="1540" s="1"/>
  <c r="D23" i="1540" s="1"/>
  <c r="R32" i="1540"/>
  <c r="L11" i="1540" s="1"/>
  <c r="D11" i="1540" s="1"/>
  <c r="R31" i="1540"/>
  <c r="R30" i="1540"/>
  <c r="R29" i="1540"/>
  <c r="R28" i="1540"/>
  <c r="D28" i="1540"/>
  <c r="R27" i="1540"/>
  <c r="D27" i="1540"/>
  <c r="R26" i="1540"/>
  <c r="L26" i="1540"/>
  <c r="D26" i="1540" s="1"/>
  <c r="R25" i="1540"/>
  <c r="L25" i="1540"/>
  <c r="D25" i="1540"/>
  <c r="R24" i="1540"/>
  <c r="D24" i="1540"/>
  <c r="R23" i="1540"/>
  <c r="R22" i="1540"/>
  <c r="L22" i="1540"/>
  <c r="D22" i="1540" s="1"/>
  <c r="R21" i="1540"/>
  <c r="D21" i="1540"/>
  <c r="R20" i="1540"/>
  <c r="L20" i="1540"/>
  <c r="D20" i="1540" s="1"/>
  <c r="R19" i="1540"/>
  <c r="R18" i="1540"/>
  <c r="D18" i="1540"/>
  <c r="R17" i="1540"/>
  <c r="D17" i="1540"/>
  <c r="R16" i="1540"/>
  <c r="L16" i="1540"/>
  <c r="D16" i="1540" s="1"/>
  <c r="S15" i="1540"/>
  <c r="R15" i="1540"/>
  <c r="D15" i="1540"/>
  <c r="S14" i="1540"/>
  <c r="R14" i="1540"/>
  <c r="D14" i="1540"/>
  <c r="R13" i="1540"/>
  <c r="D13" i="1540"/>
  <c r="R12" i="1540"/>
  <c r="L12" i="1540"/>
  <c r="D12" i="1540" s="1"/>
  <c r="R11" i="1540"/>
  <c r="L9" i="1540"/>
  <c r="D9" i="1540"/>
  <c r="L8" i="1540"/>
  <c r="D8" i="1540"/>
  <c r="R6" i="1540"/>
  <c r="R5" i="1540"/>
  <c r="R4" i="1540"/>
  <c r="R52" i="1539"/>
  <c r="R51" i="1539"/>
  <c r="D50" i="1539"/>
  <c r="R49" i="1539"/>
  <c r="D49" i="1539"/>
  <c r="R48" i="1539"/>
  <c r="D48" i="1539"/>
  <c r="D46" i="1539"/>
  <c r="D45" i="1539"/>
  <c r="D44" i="1539"/>
  <c r="R42" i="1539"/>
  <c r="L6" i="1539" s="1"/>
  <c r="D6" i="1539" s="1"/>
  <c r="D42" i="1539"/>
  <c r="R41" i="1539"/>
  <c r="L7" i="1539" s="1"/>
  <c r="D7" i="1539" s="1"/>
  <c r="D41" i="1539"/>
  <c r="R40" i="1539"/>
  <c r="L8" i="1539" s="1"/>
  <c r="D8" i="1539" s="1"/>
  <c r="D40" i="1539"/>
  <c r="R39" i="1539"/>
  <c r="H39" i="1539"/>
  <c r="D39" i="1539"/>
  <c r="R38" i="1539"/>
  <c r="H38" i="1539"/>
  <c r="D38" i="1539"/>
  <c r="R37" i="1539"/>
  <c r="H37" i="1539"/>
  <c r="D37" i="1539"/>
  <c r="R36" i="1539"/>
  <c r="H36" i="1539"/>
  <c r="D36" i="1539"/>
  <c r="R35" i="1539"/>
  <c r="H35" i="1539"/>
  <c r="D35" i="1539"/>
  <c r="D54" i="1539" s="1"/>
  <c r="H14" i="1539" s="1"/>
  <c r="R34" i="1539"/>
  <c r="H34" i="1539"/>
  <c r="G49" i="1539" s="1"/>
  <c r="D34" i="1539"/>
  <c r="R33" i="1539"/>
  <c r="L23" i="1539" s="1"/>
  <c r="D23" i="1539" s="1"/>
  <c r="R32" i="1539"/>
  <c r="R31" i="1539"/>
  <c r="R30" i="1539"/>
  <c r="R29" i="1539"/>
  <c r="R28" i="1539"/>
  <c r="D28" i="1539"/>
  <c r="R27" i="1539"/>
  <c r="D27" i="1539"/>
  <c r="R26" i="1539"/>
  <c r="L26" i="1539"/>
  <c r="D26" i="1539" s="1"/>
  <c r="R25" i="1539"/>
  <c r="L25" i="1539"/>
  <c r="D25" i="1539" s="1"/>
  <c r="R24" i="1539"/>
  <c r="D24" i="1539"/>
  <c r="R23" i="1539"/>
  <c r="R22" i="1539"/>
  <c r="L22" i="1539"/>
  <c r="D22" i="1539"/>
  <c r="R21" i="1539"/>
  <c r="D21" i="1539"/>
  <c r="R20" i="1539"/>
  <c r="L20" i="1539"/>
  <c r="D20" i="1539" s="1"/>
  <c r="R19" i="1539"/>
  <c r="L19" i="1539"/>
  <c r="D19" i="1539" s="1"/>
  <c r="R18" i="1539"/>
  <c r="D18" i="1539"/>
  <c r="R17" i="1539"/>
  <c r="D17" i="1539"/>
  <c r="R16" i="1539"/>
  <c r="L16" i="1539"/>
  <c r="D16" i="1539" s="1"/>
  <c r="R15" i="1539"/>
  <c r="D15" i="1539"/>
  <c r="R14" i="1539"/>
  <c r="D14" i="1539"/>
  <c r="R13" i="1539"/>
  <c r="D13" i="1539"/>
  <c r="R12" i="1539"/>
  <c r="L12" i="1539"/>
  <c r="D12" i="1539" s="1"/>
  <c r="R11" i="1539"/>
  <c r="L11" i="1539"/>
  <c r="D11" i="1539"/>
  <c r="L10" i="1539"/>
  <c r="D10" i="1539"/>
  <c r="L9" i="1539"/>
  <c r="D9" i="1539"/>
  <c r="R6" i="1539"/>
  <c r="R5" i="1539"/>
  <c r="R4" i="1539"/>
  <c r="R52" i="1538"/>
  <c r="R51" i="1538"/>
  <c r="D50" i="1538"/>
  <c r="R49" i="1538"/>
  <c r="D49" i="1538"/>
  <c r="R48" i="1538"/>
  <c r="D48" i="1538"/>
  <c r="D46" i="1538"/>
  <c r="D45" i="1538"/>
  <c r="D44" i="1538"/>
  <c r="R42" i="1538"/>
  <c r="D42" i="1538"/>
  <c r="R41" i="1538"/>
  <c r="D41" i="1538"/>
  <c r="R40" i="1538"/>
  <c r="D40" i="1538"/>
  <c r="R39" i="1538"/>
  <c r="H39" i="1538"/>
  <c r="D39" i="1538"/>
  <c r="R38" i="1538"/>
  <c r="H38" i="1538"/>
  <c r="D38" i="1538"/>
  <c r="R37" i="1538"/>
  <c r="H37" i="1538"/>
  <c r="D37" i="1538"/>
  <c r="R36" i="1538"/>
  <c r="L10" i="1538" s="1"/>
  <c r="D10" i="1538" s="1"/>
  <c r="H36" i="1538"/>
  <c r="D36" i="1538"/>
  <c r="R35" i="1538"/>
  <c r="H35" i="1538"/>
  <c r="G49" i="1538" s="1"/>
  <c r="D35" i="1538"/>
  <c r="D54" i="1538" s="1"/>
  <c r="H14" i="1538" s="1"/>
  <c r="R34" i="1538"/>
  <c r="L12" i="1538" s="1"/>
  <c r="D12" i="1538" s="1"/>
  <c r="H34" i="1538"/>
  <c r="D34" i="1538"/>
  <c r="R33" i="1538"/>
  <c r="R32" i="1538"/>
  <c r="L11" i="1538" s="1"/>
  <c r="D11" i="1538" s="1"/>
  <c r="R31" i="1538"/>
  <c r="R30" i="1538"/>
  <c r="R29" i="1538"/>
  <c r="R28" i="1538"/>
  <c r="D28" i="1538"/>
  <c r="R27" i="1538"/>
  <c r="D27" i="1538"/>
  <c r="R26" i="1538"/>
  <c r="L26" i="1538"/>
  <c r="D26" i="1538"/>
  <c r="R25" i="1538"/>
  <c r="L25" i="1538"/>
  <c r="D25" i="1538"/>
  <c r="R24" i="1538"/>
  <c r="L24" i="1538"/>
  <c r="D24" i="1538" s="1"/>
  <c r="R23" i="1538"/>
  <c r="L23" i="1538"/>
  <c r="D23" i="1538" s="1"/>
  <c r="R22" i="1538"/>
  <c r="L22" i="1538"/>
  <c r="D22" i="1538" s="1"/>
  <c r="R21" i="1538"/>
  <c r="D21" i="1538"/>
  <c r="R20" i="1538"/>
  <c r="L20" i="1538"/>
  <c r="D20" i="1538" s="1"/>
  <c r="R19" i="1538"/>
  <c r="L19" i="1538"/>
  <c r="D19" i="1538"/>
  <c r="R18" i="1538"/>
  <c r="D18" i="1538"/>
  <c r="R17" i="1538"/>
  <c r="L17" i="1538"/>
  <c r="D17" i="1538" s="1"/>
  <c r="R16" i="1538"/>
  <c r="L16" i="1538"/>
  <c r="D16" i="1538" s="1"/>
  <c r="R15" i="1538"/>
  <c r="D15" i="1538"/>
  <c r="R14" i="1538"/>
  <c r="D14" i="1538"/>
  <c r="R13" i="1538"/>
  <c r="D13" i="1538"/>
  <c r="R12" i="1538"/>
  <c r="R11" i="1538"/>
  <c r="L9" i="1538"/>
  <c r="D9" i="1538"/>
  <c r="L8" i="1538"/>
  <c r="D8" i="1538" s="1"/>
  <c r="L7" i="1538"/>
  <c r="D7" i="1538"/>
  <c r="R6" i="1538"/>
  <c r="L6" i="1538"/>
  <c r="D6" i="1538" s="1"/>
  <c r="R5" i="1538"/>
  <c r="R4" i="1538"/>
  <c r="R52" i="1537"/>
  <c r="R51" i="1537"/>
  <c r="D50" i="1537"/>
  <c r="R49" i="1537"/>
  <c r="D49" i="1537"/>
  <c r="R48" i="1537"/>
  <c r="D48" i="1537"/>
  <c r="D46" i="1537"/>
  <c r="D45" i="1537"/>
  <c r="P44" i="1537"/>
  <c r="R44" i="1537" s="1"/>
  <c r="D44" i="1537"/>
  <c r="R42" i="1537"/>
  <c r="L6" i="1537" s="1"/>
  <c r="D6" i="1537" s="1"/>
  <c r="D29" i="1537" s="1"/>
  <c r="H13" i="1537" s="1"/>
  <c r="H15" i="1537" s="1"/>
  <c r="H29" i="1537" s="1"/>
  <c r="D42" i="1537"/>
  <c r="R41" i="1537"/>
  <c r="L7" i="1537" s="1"/>
  <c r="D7" i="1537" s="1"/>
  <c r="D41" i="1537"/>
  <c r="R40" i="1537"/>
  <c r="D40" i="1537"/>
  <c r="R39" i="1537"/>
  <c r="L20" i="1537" s="1"/>
  <c r="D20" i="1537" s="1"/>
  <c r="H39" i="1537"/>
  <c r="D39" i="1537"/>
  <c r="R38" i="1537"/>
  <c r="H38" i="1537"/>
  <c r="D38" i="1537"/>
  <c r="R37" i="1537"/>
  <c r="H37" i="1537"/>
  <c r="D37" i="1537"/>
  <c r="R36" i="1537"/>
  <c r="H36" i="1537"/>
  <c r="D36" i="1537"/>
  <c r="R35" i="1537"/>
  <c r="H35" i="1537"/>
  <c r="D35" i="1537"/>
  <c r="R34" i="1537"/>
  <c r="L12" i="1537" s="1"/>
  <c r="D12" i="1537" s="1"/>
  <c r="H34" i="1537"/>
  <c r="G49" i="1537" s="1"/>
  <c r="D34" i="1537"/>
  <c r="D54" i="1537" s="1"/>
  <c r="H14" i="1537" s="1"/>
  <c r="R33" i="1537"/>
  <c r="R32" i="1537"/>
  <c r="R31" i="1537"/>
  <c r="R30" i="1537"/>
  <c r="R29" i="1537"/>
  <c r="R28" i="1537"/>
  <c r="D28" i="1537"/>
  <c r="R27" i="1537"/>
  <c r="D27" i="1537"/>
  <c r="R26" i="1537"/>
  <c r="L26" i="1537"/>
  <c r="D26" i="1537"/>
  <c r="R25" i="1537"/>
  <c r="L25" i="1537"/>
  <c r="D25" i="1537" s="1"/>
  <c r="R24" i="1537"/>
  <c r="L24" i="1537"/>
  <c r="D24" i="1537"/>
  <c r="R23" i="1537"/>
  <c r="D23" i="1537"/>
  <c r="R22" i="1537"/>
  <c r="D22" i="1537"/>
  <c r="R21" i="1537"/>
  <c r="D21" i="1537"/>
  <c r="R20" i="1537"/>
  <c r="R19" i="1537"/>
  <c r="D19" i="1537"/>
  <c r="R18" i="1537"/>
  <c r="D18" i="1537"/>
  <c r="R17" i="1537"/>
  <c r="L17" i="1537"/>
  <c r="D17" i="1537"/>
  <c r="R16" i="1537"/>
  <c r="L16" i="1537"/>
  <c r="D16" i="1537"/>
  <c r="R15" i="1537"/>
  <c r="D15" i="1537"/>
  <c r="R14" i="1537"/>
  <c r="D14" i="1537"/>
  <c r="R13" i="1537"/>
  <c r="D13" i="1537"/>
  <c r="R12" i="1537"/>
  <c r="R11" i="1537"/>
  <c r="L11" i="1537"/>
  <c r="D11" i="1537"/>
  <c r="L10" i="1537"/>
  <c r="D10" i="1537" s="1"/>
  <c r="L9" i="1537"/>
  <c r="D9" i="1537" s="1"/>
  <c r="L8" i="1537"/>
  <c r="D8" i="1537"/>
  <c r="R6" i="1537"/>
  <c r="R5" i="1537"/>
  <c r="R4" i="1537"/>
  <c r="R52" i="1536"/>
  <c r="R51" i="1536"/>
  <c r="D50" i="1536"/>
  <c r="R49" i="1536"/>
  <c r="G49" i="1536"/>
  <c r="D49" i="1536"/>
  <c r="R48" i="1536"/>
  <c r="D48" i="1536"/>
  <c r="D46" i="1536"/>
  <c r="D45" i="1536"/>
  <c r="D44" i="1536"/>
  <c r="R42" i="1536"/>
  <c r="D42" i="1536"/>
  <c r="R41" i="1536"/>
  <c r="L7" i="1536" s="1"/>
  <c r="D7" i="1536" s="1"/>
  <c r="D41" i="1536"/>
  <c r="R40" i="1536"/>
  <c r="L8" i="1536" s="1"/>
  <c r="D8" i="1536" s="1"/>
  <c r="D40" i="1536"/>
  <c r="R39" i="1536"/>
  <c r="D39" i="1536"/>
  <c r="R38" i="1536"/>
  <c r="D38" i="1536"/>
  <c r="R37" i="1536"/>
  <c r="D37" i="1536"/>
  <c r="R36" i="1536"/>
  <c r="L10" i="1536" s="1"/>
  <c r="D10" i="1536" s="1"/>
  <c r="D36" i="1536"/>
  <c r="D54" i="1536" s="1"/>
  <c r="H14" i="1536" s="1"/>
  <c r="R35" i="1536"/>
  <c r="D35" i="1536"/>
  <c r="R34" i="1536"/>
  <c r="L12" i="1536" s="1"/>
  <c r="D12" i="1536" s="1"/>
  <c r="D34" i="1536"/>
  <c r="R33" i="1536"/>
  <c r="L23" i="1536" s="1"/>
  <c r="D23" i="1536" s="1"/>
  <c r="R32" i="1536"/>
  <c r="R31" i="1536"/>
  <c r="R30" i="1536"/>
  <c r="R29" i="1536"/>
  <c r="R28" i="1536"/>
  <c r="D28" i="1536"/>
  <c r="R27" i="1536"/>
  <c r="D27" i="1536"/>
  <c r="R26" i="1536"/>
  <c r="L26" i="1536"/>
  <c r="D26" i="1536"/>
  <c r="R25" i="1536"/>
  <c r="L25" i="1536"/>
  <c r="D25" i="1536"/>
  <c r="R24" i="1536"/>
  <c r="D24" i="1536"/>
  <c r="R23" i="1536"/>
  <c r="R22" i="1536"/>
  <c r="L22" i="1536"/>
  <c r="D22" i="1536" s="1"/>
  <c r="R21" i="1536"/>
  <c r="D21" i="1536"/>
  <c r="R20" i="1536"/>
  <c r="L20" i="1536"/>
  <c r="D20" i="1536"/>
  <c r="R19" i="1536"/>
  <c r="L19" i="1536"/>
  <c r="D19" i="1536"/>
  <c r="R18" i="1536"/>
  <c r="D18" i="1536"/>
  <c r="R17" i="1536"/>
  <c r="D17" i="1536"/>
  <c r="R16" i="1536"/>
  <c r="L16" i="1536"/>
  <c r="D16" i="1536" s="1"/>
  <c r="S15" i="1536"/>
  <c r="R15" i="1536"/>
  <c r="D15" i="1536"/>
  <c r="S14" i="1536"/>
  <c r="R14" i="1536"/>
  <c r="D14" i="1536"/>
  <c r="R13" i="1536"/>
  <c r="D13" i="1536"/>
  <c r="R12" i="1536"/>
  <c r="R11" i="1536"/>
  <c r="L11" i="1536"/>
  <c r="D11" i="1536" s="1"/>
  <c r="L9" i="1536"/>
  <c r="D9" i="1536" s="1"/>
  <c r="R6" i="1536"/>
  <c r="L6" i="1536"/>
  <c r="D6" i="1536" s="1"/>
  <c r="R5" i="1536"/>
  <c r="R4" i="1536"/>
  <c r="D54" i="1535"/>
  <c r="H14" i="1535" s="1"/>
  <c r="R52" i="1535"/>
  <c r="R51" i="1535"/>
  <c r="D50" i="1535"/>
  <c r="R49" i="1535"/>
  <c r="D49" i="1535"/>
  <c r="R48" i="1535"/>
  <c r="D48" i="1535"/>
  <c r="D46" i="1535"/>
  <c r="D45" i="1535"/>
  <c r="D44" i="1535"/>
  <c r="R42" i="1535"/>
  <c r="D42" i="1535"/>
  <c r="R41" i="1535"/>
  <c r="L7" i="1535" s="1"/>
  <c r="D7" i="1535" s="1"/>
  <c r="D41" i="1535"/>
  <c r="R40" i="1535"/>
  <c r="D40" i="1535"/>
  <c r="R39" i="1535"/>
  <c r="H39" i="1535"/>
  <c r="D39" i="1535"/>
  <c r="R38" i="1535"/>
  <c r="H38" i="1535"/>
  <c r="D38" i="1535"/>
  <c r="R37" i="1535"/>
  <c r="H37" i="1535"/>
  <c r="D37" i="1535"/>
  <c r="R36" i="1535"/>
  <c r="H36" i="1535"/>
  <c r="D36" i="1535"/>
  <c r="R35" i="1535"/>
  <c r="L19" i="1535" s="1"/>
  <c r="D19" i="1535" s="1"/>
  <c r="H35" i="1535"/>
  <c r="D35" i="1535"/>
  <c r="R34" i="1535"/>
  <c r="H34" i="1535"/>
  <c r="G49" i="1535" s="1"/>
  <c r="D34" i="1535"/>
  <c r="R33" i="1535"/>
  <c r="L23" i="1535" s="1"/>
  <c r="D23" i="1535" s="1"/>
  <c r="R32" i="1535"/>
  <c r="R31" i="1535"/>
  <c r="R30" i="1535"/>
  <c r="R29" i="1535"/>
  <c r="R28" i="1535"/>
  <c r="D28" i="1535"/>
  <c r="R27" i="1535"/>
  <c r="D27" i="1535"/>
  <c r="R26" i="1535"/>
  <c r="L26" i="1535"/>
  <c r="D26" i="1535"/>
  <c r="R25" i="1535"/>
  <c r="L25" i="1535"/>
  <c r="D25" i="1535"/>
  <c r="R24" i="1535"/>
  <c r="D24" i="1535"/>
  <c r="R23" i="1535"/>
  <c r="R22" i="1535"/>
  <c r="L22" i="1535"/>
  <c r="D22" i="1535"/>
  <c r="R21" i="1535"/>
  <c r="D21" i="1535"/>
  <c r="R20" i="1535"/>
  <c r="L20" i="1535"/>
  <c r="D20" i="1535"/>
  <c r="R19" i="1535"/>
  <c r="R18" i="1535"/>
  <c r="D18" i="1535"/>
  <c r="R17" i="1535"/>
  <c r="D17" i="1535"/>
  <c r="R16" i="1535"/>
  <c r="L16" i="1535"/>
  <c r="D16" i="1535" s="1"/>
  <c r="R15" i="1535"/>
  <c r="D15" i="1535"/>
  <c r="R14" i="1535"/>
  <c r="D14" i="1535"/>
  <c r="R13" i="1535"/>
  <c r="D13" i="1535"/>
  <c r="R12" i="1535"/>
  <c r="L12" i="1535"/>
  <c r="D12" i="1535"/>
  <c r="R11" i="1535"/>
  <c r="L11" i="1535"/>
  <c r="D11" i="1535"/>
  <c r="L10" i="1535"/>
  <c r="D10" i="1535"/>
  <c r="L9" i="1535"/>
  <c r="D9" i="1535"/>
  <c r="L8" i="1535"/>
  <c r="D8" i="1535" s="1"/>
  <c r="R6" i="1535"/>
  <c r="L6" i="1535"/>
  <c r="D6" i="1535" s="1"/>
  <c r="D29" i="1535" s="1"/>
  <c r="H13" i="1535" s="1"/>
  <c r="H15" i="1535" s="1"/>
  <c r="H29" i="1535" s="1"/>
  <c r="R5" i="1535"/>
  <c r="R4" i="1535"/>
  <c r="R52" i="1534"/>
  <c r="R51" i="1534"/>
  <c r="D50" i="1534"/>
  <c r="R49" i="1534"/>
  <c r="D49" i="1534"/>
  <c r="R48" i="1534"/>
  <c r="D48" i="1534"/>
  <c r="D46" i="1534"/>
  <c r="D45" i="1534"/>
  <c r="D44" i="1534"/>
  <c r="R42" i="1534"/>
  <c r="L6" i="1534" s="1"/>
  <c r="D6" i="1534" s="1"/>
  <c r="D42" i="1534"/>
  <c r="R41" i="1534"/>
  <c r="L7" i="1534" s="1"/>
  <c r="D7" i="1534" s="1"/>
  <c r="D41" i="1534"/>
  <c r="D54" i="1534" s="1"/>
  <c r="H14" i="1534" s="1"/>
  <c r="R40" i="1534"/>
  <c r="D40" i="1534"/>
  <c r="R39" i="1534"/>
  <c r="L20" i="1534" s="1"/>
  <c r="D20" i="1534" s="1"/>
  <c r="H39" i="1534"/>
  <c r="D39" i="1534"/>
  <c r="R38" i="1534"/>
  <c r="H38" i="1534"/>
  <c r="D38" i="1534"/>
  <c r="R37" i="1534"/>
  <c r="H37" i="1534"/>
  <c r="D37" i="1534"/>
  <c r="R36" i="1534"/>
  <c r="H36" i="1534"/>
  <c r="D36" i="1534"/>
  <c r="R35" i="1534"/>
  <c r="L19" i="1534" s="1"/>
  <c r="D19" i="1534" s="1"/>
  <c r="H35" i="1534"/>
  <c r="D35" i="1534"/>
  <c r="R34" i="1534"/>
  <c r="L12" i="1534" s="1"/>
  <c r="D12" i="1534" s="1"/>
  <c r="H34" i="1534"/>
  <c r="G49" i="1534" s="1"/>
  <c r="D34" i="1534"/>
  <c r="R33" i="1534"/>
  <c r="L23" i="1534" s="1"/>
  <c r="D23" i="1534" s="1"/>
  <c r="R32" i="1534"/>
  <c r="L11" i="1534" s="1"/>
  <c r="D11" i="1534" s="1"/>
  <c r="R31" i="1534"/>
  <c r="R30" i="1534"/>
  <c r="R29" i="1534"/>
  <c r="R28" i="1534"/>
  <c r="L16" i="1534" s="1"/>
  <c r="D16" i="1534" s="1"/>
  <c r="D28" i="1534"/>
  <c r="R27" i="1534"/>
  <c r="D27" i="1534"/>
  <c r="R26" i="1534"/>
  <c r="L26" i="1534"/>
  <c r="D26" i="1534"/>
  <c r="R25" i="1534"/>
  <c r="L25" i="1534"/>
  <c r="D25" i="1534"/>
  <c r="R24" i="1534"/>
  <c r="L24" i="1534"/>
  <c r="D24" i="1534"/>
  <c r="R23" i="1534"/>
  <c r="R22" i="1534"/>
  <c r="L22" i="1534"/>
  <c r="D22" i="1534"/>
  <c r="R21" i="1534"/>
  <c r="L17" i="1534" s="1"/>
  <c r="D17" i="1534" s="1"/>
  <c r="D21" i="1534"/>
  <c r="R20" i="1534"/>
  <c r="R19" i="1534"/>
  <c r="R18" i="1534"/>
  <c r="D18" i="1534"/>
  <c r="R17" i="1534"/>
  <c r="R16" i="1534"/>
  <c r="R15" i="1534"/>
  <c r="D15" i="1534"/>
  <c r="R14" i="1534"/>
  <c r="D14" i="1534"/>
  <c r="R13" i="1534"/>
  <c r="D13" i="1534"/>
  <c r="R12" i="1534"/>
  <c r="R11" i="1534"/>
  <c r="L10" i="1534"/>
  <c r="D10" i="1534"/>
  <c r="L9" i="1534"/>
  <c r="D9" i="1534" s="1"/>
  <c r="L8" i="1534"/>
  <c r="D8" i="1534"/>
  <c r="R6" i="1534"/>
  <c r="R5" i="1534"/>
  <c r="R4" i="1534"/>
  <c r="R52" i="1533"/>
  <c r="R51" i="1533"/>
  <c r="D50" i="1533"/>
  <c r="R49" i="1533"/>
  <c r="D49" i="1533"/>
  <c r="R48" i="1533"/>
  <c r="D48" i="1533"/>
  <c r="D46" i="1533"/>
  <c r="D45" i="1533"/>
  <c r="P44" i="1533"/>
  <c r="R44" i="1533" s="1"/>
  <c r="D44" i="1533"/>
  <c r="R42" i="1533"/>
  <c r="D42" i="1533"/>
  <c r="R41" i="1533"/>
  <c r="D41" i="1533"/>
  <c r="R40" i="1533"/>
  <c r="L8" i="1533" s="1"/>
  <c r="D8" i="1533" s="1"/>
  <c r="D40" i="1533"/>
  <c r="R39" i="1533"/>
  <c r="H39" i="1533"/>
  <c r="G49" i="1533" s="1"/>
  <c r="D39" i="1533"/>
  <c r="R38" i="1533"/>
  <c r="L9" i="1533" s="1"/>
  <c r="D9" i="1533" s="1"/>
  <c r="H38" i="1533"/>
  <c r="D38" i="1533"/>
  <c r="R37" i="1533"/>
  <c r="H37" i="1533"/>
  <c r="D37" i="1533"/>
  <c r="R36" i="1533"/>
  <c r="H36" i="1533"/>
  <c r="D36" i="1533"/>
  <c r="R35" i="1533"/>
  <c r="H35" i="1533"/>
  <c r="D35" i="1533"/>
  <c r="R34" i="1533"/>
  <c r="L12" i="1533" s="1"/>
  <c r="D12" i="1533" s="1"/>
  <c r="H34" i="1533"/>
  <c r="D34" i="1533"/>
  <c r="D54" i="1533" s="1"/>
  <c r="H14" i="1533" s="1"/>
  <c r="R33" i="1533"/>
  <c r="R32" i="1533"/>
  <c r="R31" i="1533"/>
  <c r="R30" i="1533"/>
  <c r="R29" i="1533"/>
  <c r="R28" i="1533"/>
  <c r="D28" i="1533"/>
  <c r="R27" i="1533"/>
  <c r="D27" i="1533"/>
  <c r="R26" i="1533"/>
  <c r="L26" i="1533"/>
  <c r="D26" i="1533" s="1"/>
  <c r="R25" i="1533"/>
  <c r="L25" i="1533"/>
  <c r="D25" i="1533" s="1"/>
  <c r="R24" i="1533"/>
  <c r="L24" i="1533"/>
  <c r="D24" i="1533"/>
  <c r="R23" i="1533"/>
  <c r="D23" i="1533"/>
  <c r="R22" i="1533"/>
  <c r="D22" i="1533"/>
  <c r="R21" i="1533"/>
  <c r="D21" i="1533"/>
  <c r="R20" i="1533"/>
  <c r="L20" i="1533"/>
  <c r="D20" i="1533"/>
  <c r="R19" i="1533"/>
  <c r="D19" i="1533"/>
  <c r="R18" i="1533"/>
  <c r="D18" i="1533"/>
  <c r="R17" i="1533"/>
  <c r="L17" i="1533"/>
  <c r="D17" i="1533"/>
  <c r="R16" i="1533"/>
  <c r="L16" i="1533"/>
  <c r="D16" i="1533"/>
  <c r="R15" i="1533"/>
  <c r="D15" i="1533"/>
  <c r="R14" i="1533"/>
  <c r="D14" i="1533"/>
  <c r="R13" i="1533"/>
  <c r="D13" i="1533"/>
  <c r="R12" i="1533"/>
  <c r="R11" i="1533"/>
  <c r="L11" i="1533"/>
  <c r="D11" i="1533" s="1"/>
  <c r="L10" i="1533"/>
  <c r="D10" i="1533" s="1"/>
  <c r="L7" i="1533"/>
  <c r="D7" i="1533"/>
  <c r="R6" i="1533"/>
  <c r="L6" i="1533"/>
  <c r="D6" i="1533" s="1"/>
  <c r="D29" i="1533" s="1"/>
  <c r="H13" i="1533" s="1"/>
  <c r="R5" i="1533"/>
  <c r="R4" i="1533"/>
  <c r="R52" i="1532"/>
  <c r="R51" i="1532"/>
  <c r="D50" i="1532"/>
  <c r="R49" i="1532"/>
  <c r="G49" i="1532"/>
  <c r="D49" i="1532"/>
  <c r="R48" i="1532"/>
  <c r="D48" i="1532"/>
  <c r="D46" i="1532"/>
  <c r="D45" i="1532"/>
  <c r="D44" i="1532"/>
  <c r="R42" i="1532"/>
  <c r="L6" i="1532" s="1"/>
  <c r="D6" i="1532" s="1"/>
  <c r="D42" i="1532"/>
  <c r="R41" i="1532"/>
  <c r="L7" i="1532" s="1"/>
  <c r="D7" i="1532" s="1"/>
  <c r="D41" i="1532"/>
  <c r="R40" i="1532"/>
  <c r="D40" i="1532"/>
  <c r="R39" i="1532"/>
  <c r="D39" i="1532"/>
  <c r="R38" i="1532"/>
  <c r="D38" i="1532"/>
  <c r="R37" i="1532"/>
  <c r="D37" i="1532"/>
  <c r="R36" i="1532"/>
  <c r="L10" i="1532" s="1"/>
  <c r="D10" i="1532" s="1"/>
  <c r="D36" i="1532"/>
  <c r="R35" i="1532"/>
  <c r="D35" i="1532"/>
  <c r="R34" i="1532"/>
  <c r="L12" i="1532" s="1"/>
  <c r="D12" i="1532" s="1"/>
  <c r="D34" i="1532"/>
  <c r="D54" i="1532" s="1"/>
  <c r="H14" i="1532" s="1"/>
  <c r="R33" i="1532"/>
  <c r="L23" i="1532" s="1"/>
  <c r="D23" i="1532" s="1"/>
  <c r="R32" i="1532"/>
  <c r="R31" i="1532"/>
  <c r="R30" i="1532"/>
  <c r="R29" i="1532"/>
  <c r="R28" i="1532"/>
  <c r="L16" i="1532" s="1"/>
  <c r="D16" i="1532" s="1"/>
  <c r="D28" i="1532"/>
  <c r="R27" i="1532"/>
  <c r="D27" i="1532"/>
  <c r="R26" i="1532"/>
  <c r="L26" i="1532"/>
  <c r="D26" i="1532"/>
  <c r="R25" i="1532"/>
  <c r="L25" i="1532"/>
  <c r="D25" i="1532"/>
  <c r="R24" i="1532"/>
  <c r="D24" i="1532"/>
  <c r="R23" i="1532"/>
  <c r="R22" i="1532"/>
  <c r="L22" i="1532"/>
  <c r="D22" i="1532"/>
  <c r="R21" i="1532"/>
  <c r="D21" i="1532"/>
  <c r="R20" i="1532"/>
  <c r="L20" i="1532"/>
  <c r="D20" i="1532"/>
  <c r="R19" i="1532"/>
  <c r="L19" i="1532"/>
  <c r="D19" i="1532"/>
  <c r="R18" i="1532"/>
  <c r="D18" i="1532"/>
  <c r="R17" i="1532"/>
  <c r="D17" i="1532"/>
  <c r="R16" i="1532"/>
  <c r="S15" i="1532"/>
  <c r="R15" i="1532"/>
  <c r="D15" i="1532"/>
  <c r="S14" i="1532"/>
  <c r="R14" i="1532"/>
  <c r="D14" i="1532"/>
  <c r="R13" i="1532"/>
  <c r="D13" i="1532"/>
  <c r="R12" i="1532"/>
  <c r="R11" i="1532"/>
  <c r="L11" i="1532"/>
  <c r="D11" i="1532"/>
  <c r="L9" i="1532"/>
  <c r="D9" i="1532" s="1"/>
  <c r="L8" i="1532"/>
  <c r="D8" i="1532"/>
  <c r="R6" i="1532"/>
  <c r="R5" i="1532"/>
  <c r="R4" i="1532"/>
  <c r="R52" i="1531"/>
  <c r="R51" i="1531"/>
  <c r="D50" i="1531"/>
  <c r="R49" i="1531"/>
  <c r="D49" i="1531"/>
  <c r="R48" i="1531"/>
  <c r="D48" i="1531"/>
  <c r="D46" i="1531"/>
  <c r="D45" i="1531"/>
  <c r="D44" i="1531"/>
  <c r="R42" i="1531"/>
  <c r="L6" i="1531" s="1"/>
  <c r="D6" i="1531" s="1"/>
  <c r="D42" i="1531"/>
  <c r="R41" i="1531"/>
  <c r="L7" i="1531" s="1"/>
  <c r="D7" i="1531" s="1"/>
  <c r="D41" i="1531"/>
  <c r="R40" i="1531"/>
  <c r="L8" i="1531" s="1"/>
  <c r="D8" i="1531" s="1"/>
  <c r="D40" i="1531"/>
  <c r="R39" i="1531"/>
  <c r="H39" i="1531"/>
  <c r="D39" i="1531"/>
  <c r="R38" i="1531"/>
  <c r="H38" i="1531"/>
  <c r="D38" i="1531"/>
  <c r="R37" i="1531"/>
  <c r="H37" i="1531"/>
  <c r="D37" i="1531"/>
  <c r="R36" i="1531"/>
  <c r="H36" i="1531"/>
  <c r="D36" i="1531"/>
  <c r="R35" i="1531"/>
  <c r="H35" i="1531"/>
  <c r="D35" i="1531"/>
  <c r="R34" i="1531"/>
  <c r="L12" i="1531" s="1"/>
  <c r="D12" i="1531" s="1"/>
  <c r="H34" i="1531"/>
  <c r="G49" i="1531" s="1"/>
  <c r="D34" i="1531"/>
  <c r="D54" i="1531" s="1"/>
  <c r="H14" i="1531" s="1"/>
  <c r="R33" i="1531"/>
  <c r="R32" i="1531"/>
  <c r="R31" i="1531"/>
  <c r="R30" i="1531"/>
  <c r="R29" i="1531"/>
  <c r="R28" i="1531"/>
  <c r="D28" i="1531"/>
  <c r="R27" i="1531"/>
  <c r="D27" i="1531"/>
  <c r="R26" i="1531"/>
  <c r="L26" i="1531"/>
  <c r="D26" i="1531"/>
  <c r="R25" i="1531"/>
  <c r="L25" i="1531"/>
  <c r="D25" i="1531" s="1"/>
  <c r="R24" i="1531"/>
  <c r="D24" i="1531"/>
  <c r="R23" i="1531"/>
  <c r="L23" i="1531"/>
  <c r="D23" i="1531"/>
  <c r="R22" i="1531"/>
  <c r="L22" i="1531"/>
  <c r="D22" i="1531"/>
  <c r="R21" i="1531"/>
  <c r="D21" i="1531"/>
  <c r="R20" i="1531"/>
  <c r="L20" i="1531"/>
  <c r="D20" i="1531"/>
  <c r="R19" i="1531"/>
  <c r="L19" i="1531"/>
  <c r="D19" i="1531" s="1"/>
  <c r="R18" i="1531"/>
  <c r="D18" i="1531"/>
  <c r="R17" i="1531"/>
  <c r="D17" i="1531"/>
  <c r="R16" i="1531"/>
  <c r="L16" i="1531"/>
  <c r="D16" i="1531" s="1"/>
  <c r="R15" i="1531"/>
  <c r="D15" i="1531"/>
  <c r="R14" i="1531"/>
  <c r="D14" i="1531"/>
  <c r="R13" i="1531"/>
  <c r="D13" i="1531"/>
  <c r="R12" i="1531"/>
  <c r="R11" i="1531"/>
  <c r="L11" i="1531"/>
  <c r="D11" i="1531"/>
  <c r="L10" i="1531"/>
  <c r="D10" i="1531"/>
  <c r="L9" i="1531"/>
  <c r="D9" i="1531"/>
  <c r="R6" i="1531"/>
  <c r="R5" i="1531"/>
  <c r="R4" i="1531"/>
  <c r="R52" i="1530"/>
  <c r="R51" i="1530"/>
  <c r="D50" i="1530"/>
  <c r="R49" i="1530"/>
  <c r="D49" i="1530"/>
  <c r="R48" i="1530"/>
  <c r="D48" i="1530"/>
  <c r="D46" i="1530"/>
  <c r="D45" i="1530"/>
  <c r="D44" i="1530"/>
  <c r="R42" i="1530"/>
  <c r="D42" i="1530"/>
  <c r="R41" i="1530"/>
  <c r="L7" i="1530" s="1"/>
  <c r="D7" i="1530" s="1"/>
  <c r="D41" i="1530"/>
  <c r="R40" i="1530"/>
  <c r="D40" i="1530"/>
  <c r="R39" i="1530"/>
  <c r="H39" i="1530"/>
  <c r="D39" i="1530"/>
  <c r="R38" i="1530"/>
  <c r="L9" i="1530" s="1"/>
  <c r="D9" i="1530" s="1"/>
  <c r="H38" i="1530"/>
  <c r="D38" i="1530"/>
  <c r="R37" i="1530"/>
  <c r="H37" i="1530"/>
  <c r="G49" i="1530" s="1"/>
  <c r="D37" i="1530"/>
  <c r="R36" i="1530"/>
  <c r="H36" i="1530"/>
  <c r="D36" i="1530"/>
  <c r="R35" i="1530"/>
  <c r="H35" i="1530"/>
  <c r="D35" i="1530"/>
  <c r="D54" i="1530" s="1"/>
  <c r="H14" i="1530" s="1"/>
  <c r="R34" i="1530"/>
  <c r="H34" i="1530"/>
  <c r="D34" i="1530"/>
  <c r="R33" i="1530"/>
  <c r="R32" i="1530"/>
  <c r="L11" i="1530" s="1"/>
  <c r="D11" i="1530" s="1"/>
  <c r="R31" i="1530"/>
  <c r="R30" i="1530"/>
  <c r="R29" i="1530"/>
  <c r="R28" i="1530"/>
  <c r="D28" i="1530"/>
  <c r="R27" i="1530"/>
  <c r="D27" i="1530"/>
  <c r="R26" i="1530"/>
  <c r="L26" i="1530"/>
  <c r="D26" i="1530"/>
  <c r="R25" i="1530"/>
  <c r="L25" i="1530"/>
  <c r="D25" i="1530"/>
  <c r="R24" i="1530"/>
  <c r="L24" i="1530"/>
  <c r="D24" i="1530"/>
  <c r="R23" i="1530"/>
  <c r="L23" i="1530"/>
  <c r="D23" i="1530" s="1"/>
  <c r="R22" i="1530"/>
  <c r="L22" i="1530"/>
  <c r="D22" i="1530" s="1"/>
  <c r="R21" i="1530"/>
  <c r="D21" i="1530"/>
  <c r="R20" i="1530"/>
  <c r="L20" i="1530"/>
  <c r="D20" i="1530" s="1"/>
  <c r="R19" i="1530"/>
  <c r="L19" i="1530"/>
  <c r="D19" i="1530"/>
  <c r="R18" i="1530"/>
  <c r="D18" i="1530"/>
  <c r="R17" i="1530"/>
  <c r="L17" i="1530"/>
  <c r="D17" i="1530" s="1"/>
  <c r="R16" i="1530"/>
  <c r="L16" i="1530"/>
  <c r="D16" i="1530" s="1"/>
  <c r="R15" i="1530"/>
  <c r="D15" i="1530"/>
  <c r="R14" i="1530"/>
  <c r="D14" i="1530"/>
  <c r="R13" i="1530"/>
  <c r="D13" i="1530"/>
  <c r="R12" i="1530"/>
  <c r="L12" i="1530"/>
  <c r="D12" i="1530" s="1"/>
  <c r="R11" i="1530"/>
  <c r="L10" i="1530"/>
  <c r="D10" i="1530"/>
  <c r="L8" i="1530"/>
  <c r="D8" i="1530" s="1"/>
  <c r="R6" i="1530"/>
  <c r="L6" i="1530"/>
  <c r="D6" i="1530"/>
  <c r="R5" i="1530"/>
  <c r="R4" i="1530"/>
  <c r="R52" i="1529"/>
  <c r="R51" i="1529"/>
  <c r="D50" i="1529"/>
  <c r="R49" i="1529"/>
  <c r="D49" i="1529"/>
  <c r="R48" i="1529"/>
  <c r="D48" i="1529"/>
  <c r="D46" i="1529"/>
  <c r="D45" i="1529"/>
  <c r="P44" i="1529"/>
  <c r="R44" i="1529" s="1"/>
  <c r="D44" i="1529"/>
  <c r="R42" i="1529"/>
  <c r="D42" i="1529"/>
  <c r="R41" i="1529"/>
  <c r="D41" i="1529"/>
  <c r="R40" i="1529"/>
  <c r="L8" i="1529" s="1"/>
  <c r="D8" i="1529" s="1"/>
  <c r="D40" i="1529"/>
  <c r="R39" i="1529"/>
  <c r="L20" i="1529" s="1"/>
  <c r="D20" i="1529" s="1"/>
  <c r="H39" i="1529"/>
  <c r="G49" i="1529" s="1"/>
  <c r="D39" i="1529"/>
  <c r="R38" i="1529"/>
  <c r="L9" i="1529" s="1"/>
  <c r="D9" i="1529" s="1"/>
  <c r="H38" i="1529"/>
  <c r="D38" i="1529"/>
  <c r="R37" i="1529"/>
  <c r="H37" i="1529"/>
  <c r="D37" i="1529"/>
  <c r="R36" i="1529"/>
  <c r="H36" i="1529"/>
  <c r="D36" i="1529"/>
  <c r="R35" i="1529"/>
  <c r="H35" i="1529"/>
  <c r="D35" i="1529"/>
  <c r="R34" i="1529"/>
  <c r="H34" i="1529"/>
  <c r="D34" i="1529"/>
  <c r="D54" i="1529" s="1"/>
  <c r="H14" i="1529" s="1"/>
  <c r="R33" i="1529"/>
  <c r="R32" i="1529"/>
  <c r="L11" i="1529" s="1"/>
  <c r="D11" i="1529" s="1"/>
  <c r="R31" i="1529"/>
  <c r="R30" i="1529"/>
  <c r="R29" i="1529"/>
  <c r="R28" i="1529"/>
  <c r="D28" i="1529"/>
  <c r="R27" i="1529"/>
  <c r="D27" i="1529"/>
  <c r="R26" i="1529"/>
  <c r="L26" i="1529"/>
  <c r="D26" i="1529"/>
  <c r="R25" i="1529"/>
  <c r="L25" i="1529"/>
  <c r="D25" i="1529" s="1"/>
  <c r="R24" i="1529"/>
  <c r="L24" i="1529"/>
  <c r="D24" i="1529" s="1"/>
  <c r="R23" i="1529"/>
  <c r="D23" i="1529"/>
  <c r="R22" i="1529"/>
  <c r="D22" i="1529"/>
  <c r="R21" i="1529"/>
  <c r="D21" i="1529"/>
  <c r="R20" i="1529"/>
  <c r="R19" i="1529"/>
  <c r="D19" i="1529"/>
  <c r="R18" i="1529"/>
  <c r="D18" i="1529"/>
  <c r="R17" i="1529"/>
  <c r="L17" i="1529"/>
  <c r="D17" i="1529" s="1"/>
  <c r="R16" i="1529"/>
  <c r="L16" i="1529"/>
  <c r="D16" i="1529"/>
  <c r="R15" i="1529"/>
  <c r="D15" i="1529"/>
  <c r="R14" i="1529"/>
  <c r="D14" i="1529"/>
  <c r="R13" i="1529"/>
  <c r="D13" i="1529"/>
  <c r="R12" i="1529"/>
  <c r="L12" i="1529"/>
  <c r="D12" i="1529" s="1"/>
  <c r="R11" i="1529"/>
  <c r="L10" i="1529"/>
  <c r="D10" i="1529" s="1"/>
  <c r="L7" i="1529"/>
  <c r="D7" i="1529"/>
  <c r="R6" i="1529"/>
  <c r="L6" i="1529"/>
  <c r="D6" i="1529" s="1"/>
  <c r="R5" i="1529"/>
  <c r="R4" i="1529"/>
  <c r="R52" i="1528"/>
  <c r="R51" i="1528"/>
  <c r="D50" i="1528"/>
  <c r="R49" i="1528"/>
  <c r="G49" i="1528"/>
  <c r="D49" i="1528"/>
  <c r="R48" i="1528"/>
  <c r="D48" i="1528"/>
  <c r="D46" i="1528"/>
  <c r="D45" i="1528"/>
  <c r="D44" i="1528"/>
  <c r="R42" i="1528"/>
  <c r="L6" i="1528" s="1"/>
  <c r="D6" i="1528" s="1"/>
  <c r="D29" i="1528" s="1"/>
  <c r="H13" i="1528" s="1"/>
  <c r="H15" i="1528" s="1"/>
  <c r="H29" i="1528" s="1"/>
  <c r="D42" i="1528"/>
  <c r="R41" i="1528"/>
  <c r="L7" i="1528" s="1"/>
  <c r="D7" i="1528" s="1"/>
  <c r="D41" i="1528"/>
  <c r="R40" i="1528"/>
  <c r="D40" i="1528"/>
  <c r="R39" i="1528"/>
  <c r="D39" i="1528"/>
  <c r="R38" i="1528"/>
  <c r="D38" i="1528"/>
  <c r="R37" i="1528"/>
  <c r="D37" i="1528"/>
  <c r="R36" i="1528"/>
  <c r="L10" i="1528" s="1"/>
  <c r="D10" i="1528" s="1"/>
  <c r="D36" i="1528"/>
  <c r="R35" i="1528"/>
  <c r="D35" i="1528"/>
  <c r="R34" i="1528"/>
  <c r="L12" i="1528" s="1"/>
  <c r="D12" i="1528" s="1"/>
  <c r="D34" i="1528"/>
  <c r="D54" i="1528" s="1"/>
  <c r="H14" i="1528" s="1"/>
  <c r="R33" i="1528"/>
  <c r="L23" i="1528" s="1"/>
  <c r="D23" i="1528" s="1"/>
  <c r="R32" i="1528"/>
  <c r="R31" i="1528"/>
  <c r="R30" i="1528"/>
  <c r="R29" i="1528"/>
  <c r="R28" i="1528"/>
  <c r="L16" i="1528" s="1"/>
  <c r="D16" i="1528" s="1"/>
  <c r="D28" i="1528"/>
  <c r="R27" i="1528"/>
  <c r="D27" i="1528"/>
  <c r="R26" i="1528"/>
  <c r="L26" i="1528"/>
  <c r="D26" i="1528"/>
  <c r="R25" i="1528"/>
  <c r="L25" i="1528"/>
  <c r="D25" i="1528"/>
  <c r="R24" i="1528"/>
  <c r="D24" i="1528"/>
  <c r="R23" i="1528"/>
  <c r="R22" i="1528"/>
  <c r="L22" i="1528"/>
  <c r="D22" i="1528" s="1"/>
  <c r="R21" i="1528"/>
  <c r="D21" i="1528"/>
  <c r="R20" i="1528"/>
  <c r="L20" i="1528"/>
  <c r="D20" i="1528"/>
  <c r="R19" i="1528"/>
  <c r="L19" i="1528"/>
  <c r="D19" i="1528"/>
  <c r="R18" i="1528"/>
  <c r="D18" i="1528"/>
  <c r="R17" i="1528"/>
  <c r="D17" i="1528"/>
  <c r="R16" i="1528"/>
  <c r="S15" i="1528"/>
  <c r="R15" i="1528"/>
  <c r="D15" i="1528"/>
  <c r="S14" i="1528"/>
  <c r="R14" i="1528"/>
  <c r="D14" i="1528"/>
  <c r="R13" i="1528"/>
  <c r="D13" i="1528"/>
  <c r="R12" i="1528"/>
  <c r="R11" i="1528"/>
  <c r="L11" i="1528"/>
  <c r="D11" i="1528" s="1"/>
  <c r="L9" i="1528"/>
  <c r="D9" i="1528"/>
  <c r="L8" i="1528"/>
  <c r="D8" i="1528" s="1"/>
  <c r="R6" i="1528"/>
  <c r="R5" i="1528"/>
  <c r="R4" i="1528"/>
  <c r="R52" i="1527"/>
  <c r="R51" i="1527"/>
  <c r="D50" i="1527"/>
  <c r="R49" i="1527"/>
  <c r="D49" i="1527"/>
  <c r="R48" i="1527"/>
  <c r="D48" i="1527"/>
  <c r="D46" i="1527"/>
  <c r="D45" i="1527"/>
  <c r="D44" i="1527"/>
  <c r="R42" i="1527"/>
  <c r="D42" i="1527"/>
  <c r="R41" i="1527"/>
  <c r="D41" i="1527"/>
  <c r="R40" i="1527"/>
  <c r="L8" i="1527" s="1"/>
  <c r="D8" i="1527" s="1"/>
  <c r="D40" i="1527"/>
  <c r="R39" i="1527"/>
  <c r="H39" i="1527"/>
  <c r="D39" i="1527"/>
  <c r="R38" i="1527"/>
  <c r="H38" i="1527"/>
  <c r="D38" i="1527"/>
  <c r="R37" i="1527"/>
  <c r="H37" i="1527"/>
  <c r="D37" i="1527"/>
  <c r="R36" i="1527"/>
  <c r="H36" i="1527"/>
  <c r="D36" i="1527"/>
  <c r="R35" i="1527"/>
  <c r="H35" i="1527"/>
  <c r="D35" i="1527"/>
  <c r="R34" i="1527"/>
  <c r="L12" i="1527" s="1"/>
  <c r="D12" i="1527" s="1"/>
  <c r="H34" i="1527"/>
  <c r="G49" i="1527" s="1"/>
  <c r="D34" i="1527"/>
  <c r="D54" i="1527" s="1"/>
  <c r="H14" i="1527" s="1"/>
  <c r="R33" i="1527"/>
  <c r="L23" i="1527" s="1"/>
  <c r="D23" i="1527" s="1"/>
  <c r="R32" i="1527"/>
  <c r="R31" i="1527"/>
  <c r="R30" i="1527"/>
  <c r="R29" i="1527"/>
  <c r="R28" i="1527"/>
  <c r="L16" i="1527" s="1"/>
  <c r="D16" i="1527" s="1"/>
  <c r="D28" i="1527"/>
  <c r="R27" i="1527"/>
  <c r="D27" i="1527"/>
  <c r="R26" i="1527"/>
  <c r="L26" i="1527"/>
  <c r="D26" i="1527"/>
  <c r="R25" i="1527"/>
  <c r="L25" i="1527"/>
  <c r="D25" i="1527"/>
  <c r="R24" i="1527"/>
  <c r="D24" i="1527"/>
  <c r="R23" i="1527"/>
  <c r="R22" i="1527"/>
  <c r="L22" i="1527"/>
  <c r="D22" i="1527"/>
  <c r="R21" i="1527"/>
  <c r="D21" i="1527"/>
  <c r="R20" i="1527"/>
  <c r="L20" i="1527"/>
  <c r="D20" i="1527"/>
  <c r="R19" i="1527"/>
  <c r="L19" i="1527"/>
  <c r="D19" i="1527"/>
  <c r="R18" i="1527"/>
  <c r="D18" i="1527"/>
  <c r="R17" i="1527"/>
  <c r="D17" i="1527"/>
  <c r="R16" i="1527"/>
  <c r="R15" i="1527"/>
  <c r="D15" i="1527"/>
  <c r="R14" i="1527"/>
  <c r="D14" i="1527"/>
  <c r="R13" i="1527"/>
  <c r="D13" i="1527"/>
  <c r="R12" i="1527"/>
  <c r="R11" i="1527"/>
  <c r="L11" i="1527"/>
  <c r="D11" i="1527" s="1"/>
  <c r="L10" i="1527"/>
  <c r="D10" i="1527"/>
  <c r="L9" i="1527"/>
  <c r="D9" i="1527"/>
  <c r="L7" i="1527"/>
  <c r="D7" i="1527"/>
  <c r="R6" i="1527"/>
  <c r="L6" i="1527"/>
  <c r="D6" i="1527" s="1"/>
  <c r="R5" i="1527"/>
  <c r="R4" i="1527"/>
  <c r="R52" i="1526"/>
  <c r="R51" i="1526"/>
  <c r="D50" i="1526"/>
  <c r="R49" i="1526"/>
  <c r="D49" i="1526"/>
  <c r="R48" i="1526"/>
  <c r="D48" i="1526"/>
  <c r="D46" i="1526"/>
  <c r="D45" i="1526"/>
  <c r="D44" i="1526"/>
  <c r="R42" i="1526"/>
  <c r="L6" i="1526" s="1"/>
  <c r="D6" i="1526" s="1"/>
  <c r="D42" i="1526"/>
  <c r="R41" i="1526"/>
  <c r="L7" i="1526" s="1"/>
  <c r="D7" i="1526" s="1"/>
  <c r="D41" i="1526"/>
  <c r="D54" i="1526" s="1"/>
  <c r="H14" i="1526" s="1"/>
  <c r="R40" i="1526"/>
  <c r="D40" i="1526"/>
  <c r="R39" i="1526"/>
  <c r="H39" i="1526"/>
  <c r="D39" i="1526"/>
  <c r="R38" i="1526"/>
  <c r="H38" i="1526"/>
  <c r="D38" i="1526"/>
  <c r="R37" i="1526"/>
  <c r="H37" i="1526"/>
  <c r="D37" i="1526"/>
  <c r="R36" i="1526"/>
  <c r="H36" i="1526"/>
  <c r="D36" i="1526"/>
  <c r="R35" i="1526"/>
  <c r="L19" i="1526" s="1"/>
  <c r="D19" i="1526" s="1"/>
  <c r="H35" i="1526"/>
  <c r="G49" i="1526" s="1"/>
  <c r="D35" i="1526"/>
  <c r="R34" i="1526"/>
  <c r="L12" i="1526" s="1"/>
  <c r="D12" i="1526" s="1"/>
  <c r="H34" i="1526"/>
  <c r="D34" i="1526"/>
  <c r="R33" i="1526"/>
  <c r="R32" i="1526"/>
  <c r="L11" i="1526" s="1"/>
  <c r="D11" i="1526" s="1"/>
  <c r="R31" i="1526"/>
  <c r="R30" i="1526"/>
  <c r="R29" i="1526"/>
  <c r="R28" i="1526"/>
  <c r="D28" i="1526"/>
  <c r="R27" i="1526"/>
  <c r="D27" i="1526"/>
  <c r="R26" i="1526"/>
  <c r="L26" i="1526"/>
  <c r="D26" i="1526"/>
  <c r="R25" i="1526"/>
  <c r="L25" i="1526"/>
  <c r="D25" i="1526"/>
  <c r="R24" i="1526"/>
  <c r="L24" i="1526"/>
  <c r="D24" i="1526"/>
  <c r="R23" i="1526"/>
  <c r="L23" i="1526"/>
  <c r="D23" i="1526" s="1"/>
  <c r="R22" i="1526"/>
  <c r="L22" i="1526"/>
  <c r="D22" i="1526"/>
  <c r="R21" i="1526"/>
  <c r="L17" i="1526" s="1"/>
  <c r="D17" i="1526" s="1"/>
  <c r="D21" i="1526"/>
  <c r="R20" i="1526"/>
  <c r="L20" i="1526"/>
  <c r="D20" i="1526" s="1"/>
  <c r="R19" i="1526"/>
  <c r="R18" i="1526"/>
  <c r="D18" i="1526"/>
  <c r="R17" i="1526"/>
  <c r="R16" i="1526"/>
  <c r="L16" i="1526"/>
  <c r="D16" i="1526"/>
  <c r="R15" i="1526"/>
  <c r="D15" i="1526"/>
  <c r="R14" i="1526"/>
  <c r="D14" i="1526"/>
  <c r="R13" i="1526"/>
  <c r="D13" i="1526"/>
  <c r="R12" i="1526"/>
  <c r="R11" i="1526"/>
  <c r="L10" i="1526"/>
  <c r="D10" i="1526"/>
  <c r="L9" i="1526"/>
  <c r="D9" i="1526" s="1"/>
  <c r="L8" i="1526"/>
  <c r="D8" i="1526" s="1"/>
  <c r="R6" i="1526"/>
  <c r="R5" i="1526"/>
  <c r="R4" i="1526"/>
  <c r="R52" i="1525"/>
  <c r="R51" i="1525"/>
  <c r="D50" i="1525"/>
  <c r="R49" i="1525"/>
  <c r="D49" i="1525"/>
  <c r="R48" i="1525"/>
  <c r="D48" i="1525"/>
  <c r="D46" i="1525"/>
  <c r="D45" i="1525"/>
  <c r="R44" i="1525"/>
  <c r="P44" i="1525"/>
  <c r="D44" i="1525"/>
  <c r="R42" i="1525"/>
  <c r="D42" i="1525"/>
  <c r="R41" i="1525"/>
  <c r="D41" i="1525"/>
  <c r="R40" i="1525"/>
  <c r="L8" i="1525" s="1"/>
  <c r="D8" i="1525" s="1"/>
  <c r="D40" i="1525"/>
  <c r="R39" i="1525"/>
  <c r="L20" i="1525" s="1"/>
  <c r="D20" i="1525" s="1"/>
  <c r="H39" i="1525"/>
  <c r="D39" i="1525"/>
  <c r="R38" i="1525"/>
  <c r="L9" i="1525" s="1"/>
  <c r="D9" i="1525" s="1"/>
  <c r="H38" i="1525"/>
  <c r="D38" i="1525"/>
  <c r="R37" i="1525"/>
  <c r="H37" i="1525"/>
  <c r="G49" i="1525" s="1"/>
  <c r="D37" i="1525"/>
  <c r="R36" i="1525"/>
  <c r="H36" i="1525"/>
  <c r="D36" i="1525"/>
  <c r="R35" i="1525"/>
  <c r="H35" i="1525"/>
  <c r="D35" i="1525"/>
  <c r="R34" i="1525"/>
  <c r="H34" i="1525"/>
  <c r="D34" i="1525"/>
  <c r="D54" i="1525" s="1"/>
  <c r="H14" i="1525" s="1"/>
  <c r="R33" i="1525"/>
  <c r="R32" i="1525"/>
  <c r="R31" i="1525"/>
  <c r="R30" i="1525"/>
  <c r="R29" i="1525"/>
  <c r="R28" i="1525"/>
  <c r="D28" i="1525"/>
  <c r="R27" i="1525"/>
  <c r="D27" i="1525"/>
  <c r="R26" i="1525"/>
  <c r="L26" i="1525"/>
  <c r="D26" i="1525"/>
  <c r="R25" i="1525"/>
  <c r="L25" i="1525"/>
  <c r="D25" i="1525"/>
  <c r="R24" i="1525"/>
  <c r="L24" i="1525"/>
  <c r="D24" i="1525" s="1"/>
  <c r="R23" i="1525"/>
  <c r="D23" i="1525"/>
  <c r="R22" i="1525"/>
  <c r="D22" i="1525"/>
  <c r="R21" i="1525"/>
  <c r="D21" i="1525"/>
  <c r="R20" i="1525"/>
  <c r="R19" i="1525"/>
  <c r="D19" i="1525"/>
  <c r="R18" i="1525"/>
  <c r="D18" i="1525"/>
  <c r="R17" i="1525"/>
  <c r="L17" i="1525"/>
  <c r="D17" i="1525" s="1"/>
  <c r="R16" i="1525"/>
  <c r="L16" i="1525"/>
  <c r="D16" i="1525" s="1"/>
  <c r="R15" i="1525"/>
  <c r="D15" i="1525"/>
  <c r="R14" i="1525"/>
  <c r="D14" i="1525"/>
  <c r="R13" i="1525"/>
  <c r="D13" i="1525"/>
  <c r="R12" i="1525"/>
  <c r="L12" i="1525"/>
  <c r="D12" i="1525"/>
  <c r="R11" i="1525"/>
  <c r="L11" i="1525"/>
  <c r="D11" i="1525"/>
  <c r="L10" i="1525"/>
  <c r="D10" i="1525" s="1"/>
  <c r="L7" i="1525"/>
  <c r="D7" i="1525"/>
  <c r="R6" i="1525"/>
  <c r="L6" i="1525"/>
  <c r="D6" i="1525"/>
  <c r="D29" i="1525" s="1"/>
  <c r="H13" i="1525" s="1"/>
  <c r="H15" i="1525" s="1"/>
  <c r="H29" i="1525" s="1"/>
  <c r="R5" i="1525"/>
  <c r="R4" i="1525"/>
  <c r="R52" i="1524"/>
  <c r="R51" i="1524"/>
  <c r="D50" i="1524"/>
  <c r="R49" i="1524"/>
  <c r="G49" i="1524"/>
  <c r="D49" i="1524"/>
  <c r="R48" i="1524"/>
  <c r="D48" i="1524"/>
  <c r="D46" i="1524"/>
  <c r="D45" i="1524"/>
  <c r="D44" i="1524"/>
  <c r="R42" i="1524"/>
  <c r="L6" i="1524" s="1"/>
  <c r="D6" i="1524" s="1"/>
  <c r="D42" i="1524"/>
  <c r="R41" i="1524"/>
  <c r="L7" i="1524" s="1"/>
  <c r="D7" i="1524" s="1"/>
  <c r="D41" i="1524"/>
  <c r="R40" i="1524"/>
  <c r="L8" i="1524" s="1"/>
  <c r="D8" i="1524" s="1"/>
  <c r="D40" i="1524"/>
  <c r="R39" i="1524"/>
  <c r="D39" i="1524"/>
  <c r="R38" i="1524"/>
  <c r="L9" i="1524" s="1"/>
  <c r="D9" i="1524" s="1"/>
  <c r="D38" i="1524"/>
  <c r="R37" i="1524"/>
  <c r="D37" i="1524"/>
  <c r="R36" i="1524"/>
  <c r="L10" i="1524" s="1"/>
  <c r="D10" i="1524" s="1"/>
  <c r="D36" i="1524"/>
  <c r="R35" i="1524"/>
  <c r="D35" i="1524"/>
  <c r="R34" i="1524"/>
  <c r="L12" i="1524" s="1"/>
  <c r="D12" i="1524" s="1"/>
  <c r="D34" i="1524"/>
  <c r="D54" i="1524" s="1"/>
  <c r="H14" i="1524" s="1"/>
  <c r="R33" i="1524"/>
  <c r="L23" i="1524" s="1"/>
  <c r="D23" i="1524" s="1"/>
  <c r="R32" i="1524"/>
  <c r="R31" i="1524"/>
  <c r="R30" i="1524"/>
  <c r="R29" i="1524"/>
  <c r="R28" i="1524"/>
  <c r="D28" i="1524"/>
  <c r="R27" i="1524"/>
  <c r="D27" i="1524"/>
  <c r="R26" i="1524"/>
  <c r="L26" i="1524"/>
  <c r="D26" i="1524"/>
  <c r="R25" i="1524"/>
  <c r="L25" i="1524"/>
  <c r="D25" i="1524"/>
  <c r="R24" i="1524"/>
  <c r="D24" i="1524"/>
  <c r="R23" i="1524"/>
  <c r="R22" i="1524"/>
  <c r="L22" i="1524"/>
  <c r="D22" i="1524" s="1"/>
  <c r="R21" i="1524"/>
  <c r="D21" i="1524"/>
  <c r="R20" i="1524"/>
  <c r="L20" i="1524"/>
  <c r="D20" i="1524"/>
  <c r="R19" i="1524"/>
  <c r="L19" i="1524"/>
  <c r="D19" i="1524"/>
  <c r="R18" i="1524"/>
  <c r="D18" i="1524"/>
  <c r="R17" i="1524"/>
  <c r="D17" i="1524"/>
  <c r="R16" i="1524"/>
  <c r="L16" i="1524"/>
  <c r="D16" i="1524" s="1"/>
  <c r="S15" i="1524"/>
  <c r="R15" i="1524"/>
  <c r="D15" i="1524"/>
  <c r="S14" i="1524"/>
  <c r="R14" i="1524"/>
  <c r="D14" i="1524"/>
  <c r="R13" i="1524"/>
  <c r="D13" i="1524"/>
  <c r="R12" i="1524"/>
  <c r="R11" i="1524"/>
  <c r="L11" i="1524"/>
  <c r="D11" i="1524" s="1"/>
  <c r="R6" i="1524"/>
  <c r="R5" i="1524"/>
  <c r="R4" i="1524"/>
  <c r="R52" i="1523"/>
  <c r="R51" i="1523"/>
  <c r="D50" i="1523"/>
  <c r="R49" i="1523"/>
  <c r="D49" i="1523"/>
  <c r="R48" i="1523"/>
  <c r="D48" i="1523"/>
  <c r="D46" i="1523"/>
  <c r="D45" i="1523"/>
  <c r="D44" i="1523"/>
  <c r="R42" i="1523"/>
  <c r="D42" i="1523"/>
  <c r="R41" i="1523"/>
  <c r="D41" i="1523"/>
  <c r="R40" i="1523"/>
  <c r="D40" i="1523"/>
  <c r="R39" i="1523"/>
  <c r="H39" i="1523"/>
  <c r="D39" i="1523"/>
  <c r="R38" i="1523"/>
  <c r="L9" i="1523" s="1"/>
  <c r="D9" i="1523" s="1"/>
  <c r="H38" i="1523"/>
  <c r="D38" i="1523"/>
  <c r="R37" i="1523"/>
  <c r="H37" i="1523"/>
  <c r="D37" i="1523"/>
  <c r="R36" i="1523"/>
  <c r="H36" i="1523"/>
  <c r="D36" i="1523"/>
  <c r="R35" i="1523"/>
  <c r="H35" i="1523"/>
  <c r="D35" i="1523"/>
  <c r="R34" i="1523"/>
  <c r="L12" i="1523" s="1"/>
  <c r="D12" i="1523" s="1"/>
  <c r="H34" i="1523"/>
  <c r="D34" i="1523"/>
  <c r="R33" i="1523"/>
  <c r="L23" i="1523" s="1"/>
  <c r="D23" i="1523" s="1"/>
  <c r="R32" i="1523"/>
  <c r="L11" i="1523" s="1"/>
  <c r="D11" i="1523" s="1"/>
  <c r="R31" i="1523"/>
  <c r="R30" i="1523"/>
  <c r="R29" i="1523"/>
  <c r="R28" i="1523"/>
  <c r="L16" i="1523" s="1"/>
  <c r="D16" i="1523" s="1"/>
  <c r="D28" i="1523"/>
  <c r="R27" i="1523"/>
  <c r="D27" i="1523"/>
  <c r="R26" i="1523"/>
  <c r="L26" i="1523"/>
  <c r="D26" i="1523"/>
  <c r="R25" i="1523"/>
  <c r="L25" i="1523"/>
  <c r="D25" i="1523"/>
  <c r="R24" i="1523"/>
  <c r="D24" i="1523"/>
  <c r="R23" i="1523"/>
  <c r="R22" i="1523"/>
  <c r="L22" i="1523"/>
  <c r="D22" i="1523"/>
  <c r="R21" i="1523"/>
  <c r="D21" i="1523"/>
  <c r="R20" i="1523"/>
  <c r="L20" i="1523"/>
  <c r="D20" i="1523"/>
  <c r="R19" i="1523"/>
  <c r="L19" i="1523"/>
  <c r="D19" i="1523"/>
  <c r="R18" i="1523"/>
  <c r="D18" i="1523"/>
  <c r="R17" i="1523"/>
  <c r="D17" i="1523"/>
  <c r="R16" i="1523"/>
  <c r="R15" i="1523"/>
  <c r="D15" i="1523"/>
  <c r="R14" i="1523"/>
  <c r="D14" i="1523"/>
  <c r="R13" i="1523"/>
  <c r="D13" i="1523"/>
  <c r="R12" i="1523"/>
  <c r="R11" i="1523"/>
  <c r="L10" i="1523"/>
  <c r="D10" i="1523"/>
  <c r="L8" i="1523"/>
  <c r="D8" i="1523" s="1"/>
  <c r="L7" i="1523"/>
  <c r="D7" i="1523"/>
  <c r="R6" i="1523"/>
  <c r="L6" i="1523"/>
  <c r="D6" i="1523"/>
  <c r="R5" i="1523"/>
  <c r="R4" i="1523"/>
  <c r="R52" i="1522"/>
  <c r="R51" i="1522"/>
  <c r="D50" i="1522"/>
  <c r="R49" i="1522"/>
  <c r="D49" i="1522"/>
  <c r="R48" i="1522"/>
  <c r="D48" i="1522"/>
  <c r="D46" i="1522"/>
  <c r="D45" i="1522"/>
  <c r="D44" i="1522"/>
  <c r="R42" i="1522"/>
  <c r="L6" i="1522" s="1"/>
  <c r="D6" i="1522" s="1"/>
  <c r="D42" i="1522"/>
  <c r="R41" i="1522"/>
  <c r="L7" i="1522" s="1"/>
  <c r="D7" i="1522" s="1"/>
  <c r="D41" i="1522"/>
  <c r="R40" i="1522"/>
  <c r="D40" i="1522"/>
  <c r="R39" i="1522"/>
  <c r="H39" i="1522"/>
  <c r="D39" i="1522"/>
  <c r="R38" i="1522"/>
  <c r="H38" i="1522"/>
  <c r="D38" i="1522"/>
  <c r="R37" i="1522"/>
  <c r="H37" i="1522"/>
  <c r="D37" i="1522"/>
  <c r="R36" i="1522"/>
  <c r="L10" i="1522" s="1"/>
  <c r="D10" i="1522" s="1"/>
  <c r="H36" i="1522"/>
  <c r="D36" i="1522"/>
  <c r="R35" i="1522"/>
  <c r="L19" i="1522" s="1"/>
  <c r="D19" i="1522" s="1"/>
  <c r="H35" i="1522"/>
  <c r="D35" i="1522"/>
  <c r="R34" i="1522"/>
  <c r="L12" i="1522" s="1"/>
  <c r="D12" i="1522" s="1"/>
  <c r="H34" i="1522"/>
  <c r="D34" i="1522"/>
  <c r="R33" i="1522"/>
  <c r="L23" i="1522" s="1"/>
  <c r="D23" i="1522" s="1"/>
  <c r="R32" i="1522"/>
  <c r="R31" i="1522"/>
  <c r="R30" i="1522"/>
  <c r="R29" i="1522"/>
  <c r="R28" i="1522"/>
  <c r="D28" i="1522"/>
  <c r="R27" i="1522"/>
  <c r="D27" i="1522"/>
  <c r="R26" i="1522"/>
  <c r="L26" i="1522"/>
  <c r="D26" i="1522"/>
  <c r="R25" i="1522"/>
  <c r="L25" i="1522"/>
  <c r="D25" i="1522"/>
  <c r="R24" i="1522"/>
  <c r="L24" i="1522"/>
  <c r="D24" i="1522"/>
  <c r="R23" i="1522"/>
  <c r="R22" i="1522"/>
  <c r="L22" i="1522"/>
  <c r="D22" i="1522" s="1"/>
  <c r="R21" i="1522"/>
  <c r="L17" i="1522" s="1"/>
  <c r="D17" i="1522" s="1"/>
  <c r="D21" i="1522"/>
  <c r="R20" i="1522"/>
  <c r="L20" i="1522"/>
  <c r="D20" i="1522" s="1"/>
  <c r="R19" i="1522"/>
  <c r="R18" i="1522"/>
  <c r="D18" i="1522"/>
  <c r="R17" i="1522"/>
  <c r="R16" i="1522"/>
  <c r="L16" i="1522"/>
  <c r="D16" i="1522" s="1"/>
  <c r="R15" i="1522"/>
  <c r="D15" i="1522"/>
  <c r="R14" i="1522"/>
  <c r="D14" i="1522"/>
  <c r="R13" i="1522"/>
  <c r="D13" i="1522"/>
  <c r="R12" i="1522"/>
  <c r="R11" i="1522"/>
  <c r="L11" i="1522"/>
  <c r="D11" i="1522"/>
  <c r="L9" i="1522"/>
  <c r="D9" i="1522"/>
  <c r="L8" i="1522"/>
  <c r="D8" i="1522" s="1"/>
  <c r="R6" i="1522"/>
  <c r="R5" i="1522"/>
  <c r="R4" i="1522"/>
  <c r="R52" i="1521"/>
  <c r="R51" i="1521"/>
  <c r="D50" i="1521"/>
  <c r="R49" i="1521"/>
  <c r="G49" i="1521"/>
  <c r="D49" i="1521"/>
  <c r="R48" i="1521"/>
  <c r="D48" i="1521"/>
  <c r="D46" i="1521"/>
  <c r="D45" i="1521"/>
  <c r="P44" i="1521"/>
  <c r="R44" i="1521" s="1"/>
  <c r="D44" i="1521"/>
  <c r="R42" i="1521"/>
  <c r="D42" i="1521"/>
  <c r="R41" i="1521"/>
  <c r="D41" i="1521"/>
  <c r="R40" i="1521"/>
  <c r="L8" i="1521" s="1"/>
  <c r="D8" i="1521" s="1"/>
  <c r="D40" i="1521"/>
  <c r="R39" i="1521"/>
  <c r="L20" i="1521" s="1"/>
  <c r="D20" i="1521" s="1"/>
  <c r="H39" i="1521"/>
  <c r="D39" i="1521"/>
  <c r="R38" i="1521"/>
  <c r="H38" i="1521"/>
  <c r="D38" i="1521"/>
  <c r="R37" i="1521"/>
  <c r="H37" i="1521"/>
  <c r="D37" i="1521"/>
  <c r="R36" i="1521"/>
  <c r="H36" i="1521"/>
  <c r="D36" i="1521"/>
  <c r="R35" i="1521"/>
  <c r="H35" i="1521"/>
  <c r="D35" i="1521"/>
  <c r="R34" i="1521"/>
  <c r="L12" i="1521" s="1"/>
  <c r="D12" i="1521" s="1"/>
  <c r="H34" i="1521"/>
  <c r="D34" i="1521"/>
  <c r="R33" i="1521"/>
  <c r="R32" i="1521"/>
  <c r="L11" i="1521" s="1"/>
  <c r="D11" i="1521" s="1"/>
  <c r="R31" i="1521"/>
  <c r="R30" i="1521"/>
  <c r="R29" i="1521"/>
  <c r="R28" i="1521"/>
  <c r="D28" i="1521"/>
  <c r="R27" i="1521"/>
  <c r="D27" i="1521"/>
  <c r="R26" i="1521"/>
  <c r="L26" i="1521"/>
  <c r="D26" i="1521"/>
  <c r="R25" i="1521"/>
  <c r="L25" i="1521"/>
  <c r="D25" i="1521" s="1"/>
  <c r="R24" i="1521"/>
  <c r="L24" i="1521"/>
  <c r="D24" i="1521"/>
  <c r="R23" i="1521"/>
  <c r="D23" i="1521"/>
  <c r="R22" i="1521"/>
  <c r="D22" i="1521"/>
  <c r="R21" i="1521"/>
  <c r="D21" i="1521"/>
  <c r="R20" i="1521"/>
  <c r="R19" i="1521"/>
  <c r="D19" i="1521"/>
  <c r="R18" i="1521"/>
  <c r="D18" i="1521"/>
  <c r="R17" i="1521"/>
  <c r="L17" i="1521"/>
  <c r="D17" i="1521"/>
  <c r="R16" i="1521"/>
  <c r="L16" i="1521"/>
  <c r="D16" i="1521"/>
  <c r="R15" i="1521"/>
  <c r="D15" i="1521"/>
  <c r="R14" i="1521"/>
  <c r="D14" i="1521"/>
  <c r="R13" i="1521"/>
  <c r="D13" i="1521"/>
  <c r="R12" i="1521"/>
  <c r="R11" i="1521"/>
  <c r="L10" i="1521"/>
  <c r="D10" i="1521" s="1"/>
  <c r="L9" i="1521"/>
  <c r="D9" i="1521"/>
  <c r="L7" i="1521"/>
  <c r="D7" i="1521"/>
  <c r="R6" i="1521"/>
  <c r="L6" i="1521"/>
  <c r="D6" i="1521" s="1"/>
  <c r="R5" i="1521"/>
  <c r="R4" i="1521"/>
  <c r="R52" i="1520"/>
  <c r="R51" i="1520"/>
  <c r="D50" i="1520"/>
  <c r="R49" i="1520"/>
  <c r="G49" i="1520"/>
  <c r="D49" i="1520"/>
  <c r="D54" i="1520" s="1"/>
  <c r="H14" i="1520" s="1"/>
  <c r="R48" i="1520"/>
  <c r="D48" i="1520"/>
  <c r="D46" i="1520"/>
  <c r="D45" i="1520"/>
  <c r="D44" i="1520"/>
  <c r="R42" i="1520"/>
  <c r="L6" i="1520" s="1"/>
  <c r="D6" i="1520" s="1"/>
  <c r="D42" i="1520"/>
  <c r="R41" i="1520"/>
  <c r="L7" i="1520" s="1"/>
  <c r="D7" i="1520" s="1"/>
  <c r="D41" i="1520"/>
  <c r="R40" i="1520"/>
  <c r="D40" i="1520"/>
  <c r="R39" i="1520"/>
  <c r="D39" i="1520"/>
  <c r="R38" i="1520"/>
  <c r="L9" i="1520" s="1"/>
  <c r="D9" i="1520" s="1"/>
  <c r="D38" i="1520"/>
  <c r="R37" i="1520"/>
  <c r="D37" i="1520"/>
  <c r="R36" i="1520"/>
  <c r="D36" i="1520"/>
  <c r="R35" i="1520"/>
  <c r="D35" i="1520"/>
  <c r="R34" i="1520"/>
  <c r="L12" i="1520" s="1"/>
  <c r="D12" i="1520" s="1"/>
  <c r="D34" i="1520"/>
  <c r="R33" i="1520"/>
  <c r="L23" i="1520" s="1"/>
  <c r="D23" i="1520" s="1"/>
  <c r="R32" i="1520"/>
  <c r="R31" i="1520"/>
  <c r="R30" i="1520"/>
  <c r="R29" i="1520"/>
  <c r="R28" i="1520"/>
  <c r="L16" i="1520" s="1"/>
  <c r="D16" i="1520" s="1"/>
  <c r="D28" i="1520"/>
  <c r="R27" i="1520"/>
  <c r="D27" i="1520"/>
  <c r="R26" i="1520"/>
  <c r="L26" i="1520"/>
  <c r="D26" i="1520"/>
  <c r="R25" i="1520"/>
  <c r="L25" i="1520"/>
  <c r="D25" i="1520"/>
  <c r="R24" i="1520"/>
  <c r="D24" i="1520"/>
  <c r="R23" i="1520"/>
  <c r="R22" i="1520"/>
  <c r="L22" i="1520"/>
  <c r="D22" i="1520"/>
  <c r="R21" i="1520"/>
  <c r="D21" i="1520"/>
  <c r="R20" i="1520"/>
  <c r="L20" i="1520"/>
  <c r="D20" i="1520"/>
  <c r="R19" i="1520"/>
  <c r="L19" i="1520"/>
  <c r="D19" i="1520"/>
  <c r="R18" i="1520"/>
  <c r="D18" i="1520"/>
  <c r="R17" i="1520"/>
  <c r="D17" i="1520"/>
  <c r="R16" i="1520"/>
  <c r="S15" i="1520"/>
  <c r="R15" i="1520"/>
  <c r="D15" i="1520"/>
  <c r="S14" i="1520"/>
  <c r="R14" i="1520"/>
  <c r="D14" i="1520"/>
  <c r="R13" i="1520"/>
  <c r="D13" i="1520"/>
  <c r="R12" i="1520"/>
  <c r="R11" i="1520"/>
  <c r="L11" i="1520"/>
  <c r="D11" i="1520" s="1"/>
  <c r="L10" i="1520"/>
  <c r="D10" i="1520" s="1"/>
  <c r="L8" i="1520"/>
  <c r="D8" i="1520"/>
  <c r="R6" i="1520"/>
  <c r="R5" i="1520"/>
  <c r="R4" i="1520"/>
  <c r="D54" i="1523" l="1"/>
  <c r="H14" i="1523" s="1"/>
  <c r="D54" i="1521"/>
  <c r="H14" i="1521" s="1"/>
  <c r="D54" i="1522"/>
  <c r="H14" i="1522" s="1"/>
  <c r="G49" i="1523"/>
  <c r="G49" i="1522"/>
  <c r="D29" i="1540"/>
  <c r="H13" i="1540" s="1"/>
  <c r="H15" i="1540" s="1"/>
  <c r="H29" i="1540" s="1"/>
  <c r="G51" i="1540" s="1"/>
  <c r="G51" i="1539"/>
  <c r="D29" i="1539"/>
  <c r="H13" i="1539" s="1"/>
  <c r="H15" i="1539" s="1"/>
  <c r="H29" i="1539" s="1"/>
  <c r="D29" i="1538"/>
  <c r="H13" i="1538" s="1"/>
  <c r="H15" i="1538" s="1"/>
  <c r="H29" i="1538" s="1"/>
  <c r="G51" i="1538" s="1"/>
  <c r="G51" i="1537"/>
  <c r="D29" i="1536"/>
  <c r="H13" i="1536" s="1"/>
  <c r="H15" i="1536" s="1"/>
  <c r="H29" i="1536" s="1"/>
  <c r="G51" i="1536" s="1"/>
  <c r="G51" i="1535"/>
  <c r="G51" i="1534"/>
  <c r="D29" i="1534"/>
  <c r="H13" i="1534" s="1"/>
  <c r="H15" i="1534" s="1"/>
  <c r="H29" i="1534" s="1"/>
  <c r="H15" i="1533"/>
  <c r="H29" i="1533" s="1"/>
  <c r="G51" i="1533"/>
  <c r="D29" i="1532"/>
  <c r="H13" i="1532" s="1"/>
  <c r="H15" i="1532" s="1"/>
  <c r="H29" i="1532" s="1"/>
  <c r="G51" i="1532"/>
  <c r="D29" i="1531"/>
  <c r="H13" i="1531" s="1"/>
  <c r="H15" i="1531" s="1"/>
  <c r="H29" i="1531" s="1"/>
  <c r="G51" i="1531" s="1"/>
  <c r="D29" i="1530"/>
  <c r="H13" i="1530" s="1"/>
  <c r="H15" i="1530" s="1"/>
  <c r="H29" i="1530" s="1"/>
  <c r="G51" i="1530"/>
  <c r="D29" i="1529"/>
  <c r="H13" i="1529" s="1"/>
  <c r="H15" i="1529" s="1"/>
  <c r="H29" i="1529" s="1"/>
  <c r="G51" i="1529" s="1"/>
  <c r="G51" i="1528"/>
  <c r="D29" i="1527"/>
  <c r="H13" i="1527" s="1"/>
  <c r="H15" i="1527" s="1"/>
  <c r="H29" i="1527" s="1"/>
  <c r="G51" i="1527"/>
  <c r="D29" i="1526"/>
  <c r="H13" i="1526" s="1"/>
  <c r="H15" i="1526" s="1"/>
  <c r="H29" i="1526" s="1"/>
  <c r="G51" i="1526" s="1"/>
  <c r="G51" i="1525"/>
  <c r="D29" i="1524"/>
  <c r="H13" i="1524" s="1"/>
  <c r="H15" i="1524" s="1"/>
  <c r="H29" i="1524" s="1"/>
  <c r="G51" i="1524" s="1"/>
  <c r="D29" i="1523"/>
  <c r="H13" i="1523" s="1"/>
  <c r="H15" i="1523" s="1"/>
  <c r="H29" i="1523" s="1"/>
  <c r="D29" i="1522"/>
  <c r="H13" i="1522" s="1"/>
  <c r="H15" i="1522" s="1"/>
  <c r="H29" i="1522" s="1"/>
  <c r="D29" i="1521"/>
  <c r="H13" i="1521" s="1"/>
  <c r="H15" i="1521" s="1"/>
  <c r="H29" i="1521" s="1"/>
  <c r="G51" i="1521" s="1"/>
  <c r="D29" i="1520"/>
  <c r="H13" i="1520" s="1"/>
  <c r="H15" i="1520" s="1"/>
  <c r="H29" i="1520" s="1"/>
  <c r="G51" i="1520" s="1"/>
  <c r="H16" i="1499"/>
  <c r="H16" i="1498"/>
  <c r="G51" i="1523" l="1"/>
  <c r="G51" i="1522"/>
  <c r="L25" i="1497"/>
  <c r="C15" i="1497"/>
  <c r="H16" i="1495" l="1"/>
  <c r="H16" i="1494"/>
  <c r="H16" i="1491" l="1"/>
  <c r="H16" i="1487" l="1"/>
  <c r="H16" i="1486"/>
  <c r="L26" i="1485" l="1"/>
  <c r="L25" i="1485"/>
  <c r="L25" i="1482" l="1"/>
  <c r="H16" i="1482" l="1"/>
  <c r="H16" i="1483"/>
  <c r="H16" i="1479" l="1"/>
  <c r="H16" i="1478"/>
  <c r="L25" i="1479"/>
  <c r="H19" i="1475" l="1"/>
  <c r="H16" i="1475"/>
  <c r="L26" i="1473"/>
  <c r="C12" i="1473"/>
  <c r="R52" i="1519" l="1"/>
  <c r="R51" i="1519"/>
  <c r="D50" i="1519"/>
  <c r="R49" i="1519"/>
  <c r="D49" i="1519"/>
  <c r="R48" i="1519"/>
  <c r="D48" i="1519"/>
  <c r="D46" i="1519"/>
  <c r="D45" i="1519"/>
  <c r="D44" i="1519"/>
  <c r="R42" i="1519"/>
  <c r="D42" i="1519"/>
  <c r="R41" i="1519"/>
  <c r="L7" i="1519" s="1"/>
  <c r="D7" i="1519" s="1"/>
  <c r="D41" i="1519"/>
  <c r="R40" i="1519"/>
  <c r="L8" i="1519" s="1"/>
  <c r="D8" i="1519" s="1"/>
  <c r="D40" i="1519"/>
  <c r="R39" i="1519"/>
  <c r="H39" i="1519"/>
  <c r="D39" i="1519"/>
  <c r="R38" i="1519"/>
  <c r="L9" i="1519" s="1"/>
  <c r="D9" i="1519" s="1"/>
  <c r="H38" i="1519"/>
  <c r="D38" i="1519"/>
  <c r="R37" i="1519"/>
  <c r="H37" i="1519"/>
  <c r="D37" i="1519"/>
  <c r="R36" i="1519"/>
  <c r="H36" i="1519"/>
  <c r="D36" i="1519"/>
  <c r="R35" i="1519"/>
  <c r="L19" i="1519" s="1"/>
  <c r="D19" i="1519" s="1"/>
  <c r="H35" i="1519"/>
  <c r="D35" i="1519"/>
  <c r="R34" i="1519"/>
  <c r="L12" i="1519" s="1"/>
  <c r="D12" i="1519" s="1"/>
  <c r="H34" i="1519"/>
  <c r="D34" i="1519"/>
  <c r="R33" i="1519"/>
  <c r="R32" i="1519"/>
  <c r="R31" i="1519"/>
  <c r="R30" i="1519"/>
  <c r="R29" i="1519"/>
  <c r="R28" i="1519"/>
  <c r="D28" i="1519"/>
  <c r="R27" i="1519"/>
  <c r="D27" i="1519"/>
  <c r="R26" i="1519"/>
  <c r="D26" i="1519"/>
  <c r="R25" i="1519"/>
  <c r="L25" i="1519"/>
  <c r="D25" i="1519"/>
  <c r="R24" i="1519"/>
  <c r="D24" i="1519"/>
  <c r="R23" i="1519"/>
  <c r="L23" i="1519"/>
  <c r="D23" i="1519" s="1"/>
  <c r="R22" i="1519"/>
  <c r="D22" i="1519"/>
  <c r="R21" i="1519"/>
  <c r="D21" i="1519"/>
  <c r="R20" i="1519"/>
  <c r="D20" i="1519"/>
  <c r="R19" i="1519"/>
  <c r="R18" i="1519"/>
  <c r="D18" i="1519"/>
  <c r="R17" i="1519"/>
  <c r="D17" i="1519"/>
  <c r="R16" i="1519"/>
  <c r="L16" i="1519"/>
  <c r="D16" i="1519" s="1"/>
  <c r="R15" i="1519"/>
  <c r="D15" i="1519"/>
  <c r="R14" i="1519"/>
  <c r="D14" i="1519"/>
  <c r="R13" i="1519"/>
  <c r="D13" i="1519"/>
  <c r="R12" i="1519"/>
  <c r="R11" i="1519"/>
  <c r="L11" i="1519"/>
  <c r="D11" i="1519" s="1"/>
  <c r="L10" i="1519"/>
  <c r="D10" i="1519"/>
  <c r="R6" i="1519"/>
  <c r="L6" i="1519"/>
  <c r="D6" i="1519" s="1"/>
  <c r="R5" i="1519"/>
  <c r="R4" i="1519"/>
  <c r="R52" i="1518"/>
  <c r="R51" i="1518"/>
  <c r="D50" i="1518"/>
  <c r="R49" i="1518"/>
  <c r="D49" i="1518"/>
  <c r="R48" i="1518"/>
  <c r="D48" i="1518"/>
  <c r="D46" i="1518"/>
  <c r="D45" i="1518"/>
  <c r="D44" i="1518"/>
  <c r="R42" i="1518"/>
  <c r="D42" i="1518"/>
  <c r="R41" i="1518"/>
  <c r="L7" i="1518" s="1"/>
  <c r="D7" i="1518" s="1"/>
  <c r="D41" i="1518"/>
  <c r="R40" i="1518"/>
  <c r="D40" i="1518"/>
  <c r="R39" i="1518"/>
  <c r="H39" i="1518"/>
  <c r="D39" i="1518"/>
  <c r="R38" i="1518"/>
  <c r="H38" i="1518"/>
  <c r="D38" i="1518"/>
  <c r="R37" i="1518"/>
  <c r="H37" i="1518"/>
  <c r="D37" i="1518"/>
  <c r="R36" i="1518"/>
  <c r="H36" i="1518"/>
  <c r="D36" i="1518"/>
  <c r="R35" i="1518"/>
  <c r="L19" i="1518" s="1"/>
  <c r="D19" i="1518" s="1"/>
  <c r="H35" i="1518"/>
  <c r="D35" i="1518"/>
  <c r="R34" i="1518"/>
  <c r="L12" i="1518" s="1"/>
  <c r="D12" i="1518" s="1"/>
  <c r="H34" i="1518"/>
  <c r="D34" i="1518"/>
  <c r="R33" i="1518"/>
  <c r="L23" i="1518" s="1"/>
  <c r="D23" i="1518" s="1"/>
  <c r="R32" i="1518"/>
  <c r="R31" i="1518"/>
  <c r="R30" i="1518"/>
  <c r="R29" i="1518"/>
  <c r="R28" i="1518"/>
  <c r="D28" i="1518"/>
  <c r="R27" i="1518"/>
  <c r="D27" i="1518"/>
  <c r="R26" i="1518"/>
  <c r="L26" i="1518"/>
  <c r="D26" i="1518"/>
  <c r="R25" i="1518"/>
  <c r="L25" i="1518"/>
  <c r="D25" i="1518"/>
  <c r="R24" i="1518"/>
  <c r="L24" i="1518"/>
  <c r="D24" i="1518" s="1"/>
  <c r="R23" i="1518"/>
  <c r="R22" i="1518"/>
  <c r="L22" i="1518"/>
  <c r="D22" i="1518"/>
  <c r="R21" i="1518"/>
  <c r="L17" i="1518" s="1"/>
  <c r="D17" i="1518" s="1"/>
  <c r="D21" i="1518"/>
  <c r="R20" i="1518"/>
  <c r="L20" i="1518"/>
  <c r="D20" i="1518"/>
  <c r="R19" i="1518"/>
  <c r="R18" i="1518"/>
  <c r="D18" i="1518"/>
  <c r="R17" i="1518"/>
  <c r="R16" i="1518"/>
  <c r="L16" i="1518"/>
  <c r="D16" i="1518"/>
  <c r="R15" i="1518"/>
  <c r="D15" i="1518"/>
  <c r="R14" i="1518"/>
  <c r="D14" i="1518"/>
  <c r="R13" i="1518"/>
  <c r="D13" i="1518"/>
  <c r="R12" i="1518"/>
  <c r="R11" i="1518"/>
  <c r="L11" i="1518"/>
  <c r="D11" i="1518"/>
  <c r="L10" i="1518"/>
  <c r="D10" i="1518"/>
  <c r="L9" i="1518"/>
  <c r="D9" i="1518"/>
  <c r="L8" i="1518"/>
  <c r="D8" i="1518" s="1"/>
  <c r="R6" i="1518"/>
  <c r="L6" i="1518"/>
  <c r="D6" i="1518" s="1"/>
  <c r="R5" i="1518"/>
  <c r="R4" i="1518"/>
  <c r="R52" i="1517"/>
  <c r="R51" i="1517"/>
  <c r="D50" i="1517"/>
  <c r="R49" i="1517"/>
  <c r="D49" i="1517"/>
  <c r="R48" i="1517"/>
  <c r="D48" i="1517"/>
  <c r="D46" i="1517"/>
  <c r="D45" i="1517"/>
  <c r="P44" i="1517"/>
  <c r="R44" i="1517" s="1"/>
  <c r="D44" i="1517"/>
  <c r="R42" i="1517"/>
  <c r="L6" i="1517" s="1"/>
  <c r="D6" i="1517" s="1"/>
  <c r="D42" i="1517"/>
  <c r="R41" i="1517"/>
  <c r="D41" i="1517"/>
  <c r="R40" i="1517"/>
  <c r="L8" i="1517" s="1"/>
  <c r="D8" i="1517" s="1"/>
  <c r="D40" i="1517"/>
  <c r="R39" i="1517"/>
  <c r="L20" i="1517" s="1"/>
  <c r="D20" i="1517" s="1"/>
  <c r="H39" i="1517"/>
  <c r="D39" i="1517"/>
  <c r="R38" i="1517"/>
  <c r="L9" i="1517" s="1"/>
  <c r="D9" i="1517" s="1"/>
  <c r="H38" i="1517"/>
  <c r="D38" i="1517"/>
  <c r="R37" i="1517"/>
  <c r="H37" i="1517"/>
  <c r="D37" i="1517"/>
  <c r="R36" i="1517"/>
  <c r="H36" i="1517"/>
  <c r="D36" i="1517"/>
  <c r="R35" i="1517"/>
  <c r="H35" i="1517"/>
  <c r="D35" i="1517"/>
  <c r="R34" i="1517"/>
  <c r="L12" i="1517" s="1"/>
  <c r="D12" i="1517" s="1"/>
  <c r="H34" i="1517"/>
  <c r="D34" i="1517"/>
  <c r="R33" i="1517"/>
  <c r="R32" i="1517"/>
  <c r="L11" i="1517" s="1"/>
  <c r="D11" i="1517" s="1"/>
  <c r="R31" i="1517"/>
  <c r="R30" i="1517"/>
  <c r="R29" i="1517"/>
  <c r="R28" i="1517"/>
  <c r="D28" i="1517"/>
  <c r="R27" i="1517"/>
  <c r="D27" i="1517"/>
  <c r="R26" i="1517"/>
  <c r="L26" i="1517"/>
  <c r="D26" i="1517"/>
  <c r="R25" i="1517"/>
  <c r="L25" i="1517"/>
  <c r="D25" i="1517" s="1"/>
  <c r="R24" i="1517"/>
  <c r="L24" i="1517"/>
  <c r="D24" i="1517" s="1"/>
  <c r="R23" i="1517"/>
  <c r="D23" i="1517"/>
  <c r="R22" i="1517"/>
  <c r="D22" i="1517"/>
  <c r="R21" i="1517"/>
  <c r="D21" i="1517"/>
  <c r="R20" i="1517"/>
  <c r="R19" i="1517"/>
  <c r="D19" i="1517"/>
  <c r="R18" i="1517"/>
  <c r="D18" i="1517"/>
  <c r="R17" i="1517"/>
  <c r="L17" i="1517"/>
  <c r="D17" i="1517" s="1"/>
  <c r="R16" i="1517"/>
  <c r="L16" i="1517"/>
  <c r="D16" i="1517"/>
  <c r="R15" i="1517"/>
  <c r="D15" i="1517"/>
  <c r="R14" i="1517"/>
  <c r="D14" i="1517"/>
  <c r="R13" i="1517"/>
  <c r="D13" i="1517"/>
  <c r="R12" i="1517"/>
  <c r="R11" i="1517"/>
  <c r="L10" i="1517"/>
  <c r="D10" i="1517" s="1"/>
  <c r="L7" i="1517"/>
  <c r="D7" i="1517"/>
  <c r="R6" i="1517"/>
  <c r="R5" i="1517"/>
  <c r="R4" i="1517"/>
  <c r="R52" i="1516"/>
  <c r="R51" i="1516"/>
  <c r="D50" i="1516"/>
  <c r="R49" i="1516"/>
  <c r="G49" i="1516"/>
  <c r="D49" i="1516"/>
  <c r="R48" i="1516"/>
  <c r="D48" i="1516"/>
  <c r="D46" i="1516"/>
  <c r="D45" i="1516"/>
  <c r="D44" i="1516"/>
  <c r="R42" i="1516"/>
  <c r="L6" i="1516" s="1"/>
  <c r="D6" i="1516" s="1"/>
  <c r="D42" i="1516"/>
  <c r="R41" i="1516"/>
  <c r="L7" i="1516" s="1"/>
  <c r="D7" i="1516" s="1"/>
  <c r="D41" i="1516"/>
  <c r="R40" i="1516"/>
  <c r="L8" i="1516" s="1"/>
  <c r="D8" i="1516" s="1"/>
  <c r="D40" i="1516"/>
  <c r="R39" i="1516"/>
  <c r="D39" i="1516"/>
  <c r="R38" i="1516"/>
  <c r="L9" i="1516" s="1"/>
  <c r="D9" i="1516" s="1"/>
  <c r="D38" i="1516"/>
  <c r="R37" i="1516"/>
  <c r="D37" i="1516"/>
  <c r="R36" i="1516"/>
  <c r="D36" i="1516"/>
  <c r="R35" i="1516"/>
  <c r="D35" i="1516"/>
  <c r="R34" i="1516"/>
  <c r="L12" i="1516" s="1"/>
  <c r="D12" i="1516" s="1"/>
  <c r="D34" i="1516"/>
  <c r="D54" i="1516" s="1"/>
  <c r="H14" i="1516" s="1"/>
  <c r="R33" i="1516"/>
  <c r="L23" i="1516" s="1"/>
  <c r="D23" i="1516" s="1"/>
  <c r="R32" i="1516"/>
  <c r="R31" i="1516"/>
  <c r="R30" i="1516"/>
  <c r="R29" i="1516"/>
  <c r="R28" i="1516"/>
  <c r="D28" i="1516"/>
  <c r="R27" i="1516"/>
  <c r="D27" i="1516"/>
  <c r="R26" i="1516"/>
  <c r="L26" i="1516"/>
  <c r="D26" i="1516"/>
  <c r="R25" i="1516"/>
  <c r="L25" i="1516"/>
  <c r="D25" i="1516"/>
  <c r="R24" i="1516"/>
  <c r="D24" i="1516"/>
  <c r="R23" i="1516"/>
  <c r="R22" i="1516"/>
  <c r="L22" i="1516"/>
  <c r="D22" i="1516" s="1"/>
  <c r="R21" i="1516"/>
  <c r="D21" i="1516"/>
  <c r="R20" i="1516"/>
  <c r="L20" i="1516"/>
  <c r="D20" i="1516"/>
  <c r="R19" i="1516"/>
  <c r="L19" i="1516"/>
  <c r="D19" i="1516"/>
  <c r="R18" i="1516"/>
  <c r="D18" i="1516"/>
  <c r="R17" i="1516"/>
  <c r="D17" i="1516"/>
  <c r="R16" i="1516"/>
  <c r="L16" i="1516"/>
  <c r="D16" i="1516" s="1"/>
  <c r="S15" i="1516"/>
  <c r="R15" i="1516"/>
  <c r="D15" i="1516"/>
  <c r="S14" i="1516"/>
  <c r="R14" i="1516"/>
  <c r="D14" i="1516"/>
  <c r="R13" i="1516"/>
  <c r="D13" i="1516"/>
  <c r="R12" i="1516"/>
  <c r="R11" i="1516"/>
  <c r="L11" i="1516"/>
  <c r="D11" i="1516" s="1"/>
  <c r="L10" i="1516"/>
  <c r="D10" i="1516" s="1"/>
  <c r="R6" i="1516"/>
  <c r="R5" i="1516"/>
  <c r="R4" i="1516"/>
  <c r="R52" i="1515"/>
  <c r="R51" i="1515"/>
  <c r="D50" i="1515"/>
  <c r="R49" i="1515"/>
  <c r="D49" i="1515"/>
  <c r="R48" i="1515"/>
  <c r="D48" i="1515"/>
  <c r="D46" i="1515"/>
  <c r="D45" i="1515"/>
  <c r="D44" i="1515"/>
  <c r="R42" i="1515"/>
  <c r="D42" i="1515"/>
  <c r="R41" i="1515"/>
  <c r="L7" i="1515" s="1"/>
  <c r="D7" i="1515" s="1"/>
  <c r="D41" i="1515"/>
  <c r="R40" i="1515"/>
  <c r="D40" i="1515"/>
  <c r="R39" i="1515"/>
  <c r="H39" i="1515"/>
  <c r="D39" i="1515"/>
  <c r="R38" i="1515"/>
  <c r="L9" i="1515" s="1"/>
  <c r="D9" i="1515" s="1"/>
  <c r="H38" i="1515"/>
  <c r="D38" i="1515"/>
  <c r="R37" i="1515"/>
  <c r="H37" i="1515"/>
  <c r="D37" i="1515"/>
  <c r="R36" i="1515"/>
  <c r="H36" i="1515"/>
  <c r="D36" i="1515"/>
  <c r="R35" i="1515"/>
  <c r="L19" i="1515" s="1"/>
  <c r="D19" i="1515" s="1"/>
  <c r="H35" i="1515"/>
  <c r="D35" i="1515"/>
  <c r="R34" i="1515"/>
  <c r="H34" i="1515"/>
  <c r="D34" i="1515"/>
  <c r="R33" i="1515"/>
  <c r="R32" i="1515"/>
  <c r="L11" i="1515" s="1"/>
  <c r="D11" i="1515" s="1"/>
  <c r="R31" i="1515"/>
  <c r="R30" i="1515"/>
  <c r="R29" i="1515"/>
  <c r="R28" i="1515"/>
  <c r="D28" i="1515"/>
  <c r="R27" i="1515"/>
  <c r="D27" i="1515"/>
  <c r="R26" i="1515"/>
  <c r="L26" i="1515"/>
  <c r="D26" i="1515" s="1"/>
  <c r="R25" i="1515"/>
  <c r="L25" i="1515"/>
  <c r="D25" i="1515"/>
  <c r="R24" i="1515"/>
  <c r="D24" i="1515"/>
  <c r="R23" i="1515"/>
  <c r="L23" i="1515"/>
  <c r="D23" i="1515" s="1"/>
  <c r="R22" i="1515"/>
  <c r="L22" i="1515"/>
  <c r="D22" i="1515"/>
  <c r="R21" i="1515"/>
  <c r="D21" i="1515"/>
  <c r="R20" i="1515"/>
  <c r="L20" i="1515"/>
  <c r="D20" i="1515" s="1"/>
  <c r="R19" i="1515"/>
  <c r="R18" i="1515"/>
  <c r="D18" i="1515"/>
  <c r="R17" i="1515"/>
  <c r="D17" i="1515"/>
  <c r="R16" i="1515"/>
  <c r="L16" i="1515"/>
  <c r="D16" i="1515" s="1"/>
  <c r="R15" i="1515"/>
  <c r="D15" i="1515"/>
  <c r="R14" i="1515"/>
  <c r="D14" i="1515"/>
  <c r="R13" i="1515"/>
  <c r="D13" i="1515"/>
  <c r="R12" i="1515"/>
  <c r="L12" i="1515"/>
  <c r="D12" i="1515" s="1"/>
  <c r="R11" i="1515"/>
  <c r="L10" i="1515"/>
  <c r="D10" i="1515"/>
  <c r="L8" i="1515"/>
  <c r="D8" i="1515" s="1"/>
  <c r="R6" i="1515"/>
  <c r="L6" i="1515"/>
  <c r="D6" i="1515" s="1"/>
  <c r="R5" i="1515"/>
  <c r="R4" i="1515"/>
  <c r="R52" i="1514"/>
  <c r="R51" i="1514"/>
  <c r="D50" i="1514"/>
  <c r="R49" i="1514"/>
  <c r="D49" i="1514"/>
  <c r="R48" i="1514"/>
  <c r="D48" i="1514"/>
  <c r="D46" i="1514"/>
  <c r="D45" i="1514"/>
  <c r="D44" i="1514"/>
  <c r="R42" i="1514"/>
  <c r="L6" i="1514" s="1"/>
  <c r="D6" i="1514" s="1"/>
  <c r="D42" i="1514"/>
  <c r="R41" i="1514"/>
  <c r="D41" i="1514"/>
  <c r="R40" i="1514"/>
  <c r="D40" i="1514"/>
  <c r="R39" i="1514"/>
  <c r="H39" i="1514"/>
  <c r="D39" i="1514"/>
  <c r="R38" i="1514"/>
  <c r="H38" i="1514"/>
  <c r="D38" i="1514"/>
  <c r="R37" i="1514"/>
  <c r="H37" i="1514"/>
  <c r="D37" i="1514"/>
  <c r="R36" i="1514"/>
  <c r="H36" i="1514"/>
  <c r="D36" i="1514"/>
  <c r="R35" i="1514"/>
  <c r="H35" i="1514"/>
  <c r="D35" i="1514"/>
  <c r="R34" i="1514"/>
  <c r="H34" i="1514"/>
  <c r="D34" i="1514"/>
  <c r="R33" i="1514"/>
  <c r="L23" i="1514" s="1"/>
  <c r="D23" i="1514" s="1"/>
  <c r="R32" i="1514"/>
  <c r="L11" i="1514" s="1"/>
  <c r="D11" i="1514" s="1"/>
  <c r="R31" i="1514"/>
  <c r="R30" i="1514"/>
  <c r="R29" i="1514"/>
  <c r="R28" i="1514"/>
  <c r="D28" i="1514"/>
  <c r="R27" i="1514"/>
  <c r="D27" i="1514"/>
  <c r="R26" i="1514"/>
  <c r="D26" i="1514"/>
  <c r="R25" i="1514"/>
  <c r="L25" i="1514"/>
  <c r="D25" i="1514"/>
  <c r="R24" i="1514"/>
  <c r="L24" i="1514"/>
  <c r="D24" i="1514"/>
  <c r="R23" i="1514"/>
  <c r="R22" i="1514"/>
  <c r="L22" i="1514"/>
  <c r="D22" i="1514" s="1"/>
  <c r="R21" i="1514"/>
  <c r="D21" i="1514"/>
  <c r="R20" i="1514"/>
  <c r="L20" i="1514"/>
  <c r="D20" i="1514" s="1"/>
  <c r="R19" i="1514"/>
  <c r="L19" i="1514"/>
  <c r="D19" i="1514" s="1"/>
  <c r="R18" i="1514"/>
  <c r="D18" i="1514"/>
  <c r="R17" i="1514"/>
  <c r="L17" i="1514"/>
  <c r="D17" i="1514" s="1"/>
  <c r="R16" i="1514"/>
  <c r="L16" i="1514"/>
  <c r="D16" i="1514" s="1"/>
  <c r="R15" i="1514"/>
  <c r="D15" i="1514"/>
  <c r="R14" i="1514"/>
  <c r="D14" i="1514"/>
  <c r="R13" i="1514"/>
  <c r="D13" i="1514"/>
  <c r="R12" i="1514"/>
  <c r="L12" i="1514"/>
  <c r="D12" i="1514"/>
  <c r="R11" i="1514"/>
  <c r="L10" i="1514"/>
  <c r="D10" i="1514"/>
  <c r="L9" i="1514"/>
  <c r="D9" i="1514" s="1"/>
  <c r="L8" i="1514"/>
  <c r="D8" i="1514" s="1"/>
  <c r="L7" i="1514"/>
  <c r="D7" i="1514"/>
  <c r="R6" i="1514"/>
  <c r="R5" i="1514"/>
  <c r="R4" i="1514"/>
  <c r="R52" i="1513"/>
  <c r="R51" i="1513"/>
  <c r="D50" i="1513"/>
  <c r="R49" i="1513"/>
  <c r="D49" i="1513"/>
  <c r="R48" i="1513"/>
  <c r="D48" i="1513"/>
  <c r="D46" i="1513"/>
  <c r="D45" i="1513"/>
  <c r="P44" i="1513"/>
  <c r="R44" i="1513" s="1"/>
  <c r="D44" i="1513"/>
  <c r="R42" i="1513"/>
  <c r="L6" i="1513" s="1"/>
  <c r="D6" i="1513" s="1"/>
  <c r="D42" i="1513"/>
  <c r="R41" i="1513"/>
  <c r="D41" i="1513"/>
  <c r="R40" i="1513"/>
  <c r="L8" i="1513" s="1"/>
  <c r="D8" i="1513" s="1"/>
  <c r="D40" i="1513"/>
  <c r="R39" i="1513"/>
  <c r="L20" i="1513" s="1"/>
  <c r="D20" i="1513" s="1"/>
  <c r="H39" i="1513"/>
  <c r="D39" i="1513"/>
  <c r="R38" i="1513"/>
  <c r="H38" i="1513"/>
  <c r="D38" i="1513"/>
  <c r="R37" i="1513"/>
  <c r="H37" i="1513"/>
  <c r="D37" i="1513"/>
  <c r="R36" i="1513"/>
  <c r="H36" i="1513"/>
  <c r="D36" i="1513"/>
  <c r="R35" i="1513"/>
  <c r="H35" i="1513"/>
  <c r="D35" i="1513"/>
  <c r="R34" i="1513"/>
  <c r="H34" i="1513"/>
  <c r="D34" i="1513"/>
  <c r="R33" i="1513"/>
  <c r="R32" i="1513"/>
  <c r="R31" i="1513"/>
  <c r="R30" i="1513"/>
  <c r="R29" i="1513"/>
  <c r="R28" i="1513"/>
  <c r="D28" i="1513"/>
  <c r="R27" i="1513"/>
  <c r="D27" i="1513"/>
  <c r="R26" i="1513"/>
  <c r="L26" i="1513"/>
  <c r="D26" i="1513" s="1"/>
  <c r="R25" i="1513"/>
  <c r="L25" i="1513"/>
  <c r="D25" i="1513"/>
  <c r="R24" i="1513"/>
  <c r="L24" i="1513"/>
  <c r="D24" i="1513" s="1"/>
  <c r="R23" i="1513"/>
  <c r="D23" i="1513"/>
  <c r="R22" i="1513"/>
  <c r="D22" i="1513"/>
  <c r="R21" i="1513"/>
  <c r="D21" i="1513"/>
  <c r="R20" i="1513"/>
  <c r="R19" i="1513"/>
  <c r="D19" i="1513"/>
  <c r="R18" i="1513"/>
  <c r="D18" i="1513"/>
  <c r="R17" i="1513"/>
  <c r="L17" i="1513"/>
  <c r="D17" i="1513"/>
  <c r="R16" i="1513"/>
  <c r="L16" i="1513"/>
  <c r="D16" i="1513"/>
  <c r="R15" i="1513"/>
  <c r="D15" i="1513"/>
  <c r="R14" i="1513"/>
  <c r="D14" i="1513"/>
  <c r="R13" i="1513"/>
  <c r="D13" i="1513"/>
  <c r="R12" i="1513"/>
  <c r="L12" i="1513"/>
  <c r="D12" i="1513"/>
  <c r="R11" i="1513"/>
  <c r="L11" i="1513"/>
  <c r="D11" i="1513" s="1"/>
  <c r="L10" i="1513"/>
  <c r="D10" i="1513" s="1"/>
  <c r="L9" i="1513"/>
  <c r="D9" i="1513" s="1"/>
  <c r="L7" i="1513"/>
  <c r="D7" i="1513" s="1"/>
  <c r="R6" i="1513"/>
  <c r="R5" i="1513"/>
  <c r="R4" i="1513"/>
  <c r="R52" i="1512"/>
  <c r="R51" i="1512"/>
  <c r="D50" i="1512"/>
  <c r="R49" i="1512"/>
  <c r="G49" i="1512"/>
  <c r="D49" i="1512"/>
  <c r="R48" i="1512"/>
  <c r="D48" i="1512"/>
  <c r="D46" i="1512"/>
  <c r="D45" i="1512"/>
  <c r="D44" i="1512"/>
  <c r="R42" i="1512"/>
  <c r="D42" i="1512"/>
  <c r="R41" i="1512"/>
  <c r="L7" i="1512" s="1"/>
  <c r="D7" i="1512" s="1"/>
  <c r="D41" i="1512"/>
  <c r="R40" i="1512"/>
  <c r="L8" i="1512" s="1"/>
  <c r="D8" i="1512" s="1"/>
  <c r="D40" i="1512"/>
  <c r="D54" i="1512" s="1"/>
  <c r="H14" i="1512" s="1"/>
  <c r="R39" i="1512"/>
  <c r="D39" i="1512"/>
  <c r="R38" i="1512"/>
  <c r="D38" i="1512"/>
  <c r="R37" i="1512"/>
  <c r="D37" i="1512"/>
  <c r="R36" i="1512"/>
  <c r="D36" i="1512"/>
  <c r="R35" i="1512"/>
  <c r="L19" i="1512" s="1"/>
  <c r="D19" i="1512" s="1"/>
  <c r="D35" i="1512"/>
  <c r="R34" i="1512"/>
  <c r="L12" i="1512" s="1"/>
  <c r="D12" i="1512" s="1"/>
  <c r="D34" i="1512"/>
  <c r="R33" i="1512"/>
  <c r="L23" i="1512" s="1"/>
  <c r="D23" i="1512" s="1"/>
  <c r="R32" i="1512"/>
  <c r="L11" i="1512" s="1"/>
  <c r="D11" i="1512" s="1"/>
  <c r="R31" i="1512"/>
  <c r="R30" i="1512"/>
  <c r="R29" i="1512"/>
  <c r="R28" i="1512"/>
  <c r="L16" i="1512" s="1"/>
  <c r="D16" i="1512" s="1"/>
  <c r="D28" i="1512"/>
  <c r="R27" i="1512"/>
  <c r="D27" i="1512"/>
  <c r="R26" i="1512"/>
  <c r="L26" i="1512"/>
  <c r="D26" i="1512" s="1"/>
  <c r="R25" i="1512"/>
  <c r="L25" i="1512"/>
  <c r="D25" i="1512"/>
  <c r="R24" i="1512"/>
  <c r="D24" i="1512"/>
  <c r="R23" i="1512"/>
  <c r="R22" i="1512"/>
  <c r="L22" i="1512"/>
  <c r="D22" i="1512" s="1"/>
  <c r="R21" i="1512"/>
  <c r="D21" i="1512"/>
  <c r="R20" i="1512"/>
  <c r="L20" i="1512"/>
  <c r="D20" i="1512" s="1"/>
  <c r="R19" i="1512"/>
  <c r="R18" i="1512"/>
  <c r="D18" i="1512"/>
  <c r="R17" i="1512"/>
  <c r="D17" i="1512"/>
  <c r="R16" i="1512"/>
  <c r="S15" i="1512"/>
  <c r="R15" i="1512"/>
  <c r="D15" i="1512"/>
  <c r="S14" i="1512"/>
  <c r="R14" i="1512"/>
  <c r="D14" i="1512"/>
  <c r="R13" i="1512"/>
  <c r="D13" i="1512"/>
  <c r="R12" i="1512"/>
  <c r="R11" i="1512"/>
  <c r="L10" i="1512"/>
  <c r="D10" i="1512" s="1"/>
  <c r="L9" i="1512"/>
  <c r="D9" i="1512"/>
  <c r="R6" i="1512"/>
  <c r="L6" i="1512"/>
  <c r="D6" i="1512"/>
  <c r="R5" i="1512"/>
  <c r="R4" i="1512"/>
  <c r="R52" i="1511"/>
  <c r="R51" i="1511"/>
  <c r="D50" i="1511"/>
  <c r="R49" i="1511"/>
  <c r="D49" i="1511"/>
  <c r="R48" i="1511"/>
  <c r="D48" i="1511"/>
  <c r="D46" i="1511"/>
  <c r="D45" i="1511"/>
  <c r="D44" i="1511"/>
  <c r="R42" i="1511"/>
  <c r="D42" i="1511"/>
  <c r="R41" i="1511"/>
  <c r="D41" i="1511"/>
  <c r="R40" i="1511"/>
  <c r="L8" i="1511" s="1"/>
  <c r="D8" i="1511" s="1"/>
  <c r="D40" i="1511"/>
  <c r="R39" i="1511"/>
  <c r="H39" i="1511"/>
  <c r="D39" i="1511"/>
  <c r="R38" i="1511"/>
  <c r="L9" i="1511" s="1"/>
  <c r="D9" i="1511" s="1"/>
  <c r="H38" i="1511"/>
  <c r="D38" i="1511"/>
  <c r="R37" i="1511"/>
  <c r="H37" i="1511"/>
  <c r="D37" i="1511"/>
  <c r="R36" i="1511"/>
  <c r="H36" i="1511"/>
  <c r="D36" i="1511"/>
  <c r="R35" i="1511"/>
  <c r="L19" i="1511" s="1"/>
  <c r="D19" i="1511" s="1"/>
  <c r="H35" i="1511"/>
  <c r="D35" i="1511"/>
  <c r="R34" i="1511"/>
  <c r="L12" i="1511" s="1"/>
  <c r="D12" i="1511" s="1"/>
  <c r="H34" i="1511"/>
  <c r="D34" i="1511"/>
  <c r="R33" i="1511"/>
  <c r="R32" i="1511"/>
  <c r="R31" i="1511"/>
  <c r="R30" i="1511"/>
  <c r="R29" i="1511"/>
  <c r="R28" i="1511"/>
  <c r="D28" i="1511"/>
  <c r="R27" i="1511"/>
  <c r="D27" i="1511"/>
  <c r="R26" i="1511"/>
  <c r="L26" i="1511"/>
  <c r="D26" i="1511"/>
  <c r="R25" i="1511"/>
  <c r="L25" i="1511"/>
  <c r="D25" i="1511"/>
  <c r="R24" i="1511"/>
  <c r="D24" i="1511"/>
  <c r="R23" i="1511"/>
  <c r="L23" i="1511"/>
  <c r="D23" i="1511"/>
  <c r="R22" i="1511"/>
  <c r="L22" i="1511"/>
  <c r="D22" i="1511"/>
  <c r="R21" i="1511"/>
  <c r="D21" i="1511"/>
  <c r="R20" i="1511"/>
  <c r="L20" i="1511"/>
  <c r="D20" i="1511"/>
  <c r="R19" i="1511"/>
  <c r="R18" i="1511"/>
  <c r="D18" i="1511"/>
  <c r="R17" i="1511"/>
  <c r="D17" i="1511"/>
  <c r="R16" i="1511"/>
  <c r="L16" i="1511"/>
  <c r="D16" i="1511" s="1"/>
  <c r="R15" i="1511"/>
  <c r="D15" i="1511"/>
  <c r="R14" i="1511"/>
  <c r="D14" i="1511"/>
  <c r="R13" i="1511"/>
  <c r="D13" i="1511"/>
  <c r="R12" i="1511"/>
  <c r="R11" i="1511"/>
  <c r="L11" i="1511"/>
  <c r="D11" i="1511"/>
  <c r="L10" i="1511"/>
  <c r="D10" i="1511"/>
  <c r="L7" i="1511"/>
  <c r="D7" i="1511"/>
  <c r="R6" i="1511"/>
  <c r="L6" i="1511"/>
  <c r="D6" i="1511"/>
  <c r="R5" i="1511"/>
  <c r="R4" i="1511"/>
  <c r="R52" i="1510"/>
  <c r="R51" i="1510"/>
  <c r="D50" i="1510"/>
  <c r="R49" i="1510"/>
  <c r="D49" i="1510"/>
  <c r="R48" i="1510"/>
  <c r="D48" i="1510"/>
  <c r="D46" i="1510"/>
  <c r="D45" i="1510"/>
  <c r="D44" i="1510"/>
  <c r="R42" i="1510"/>
  <c r="L6" i="1510" s="1"/>
  <c r="D6" i="1510" s="1"/>
  <c r="D42" i="1510"/>
  <c r="R41" i="1510"/>
  <c r="D41" i="1510"/>
  <c r="R40" i="1510"/>
  <c r="D40" i="1510"/>
  <c r="R39" i="1510"/>
  <c r="H39" i="1510"/>
  <c r="D39" i="1510"/>
  <c r="R38" i="1510"/>
  <c r="L9" i="1510" s="1"/>
  <c r="D9" i="1510" s="1"/>
  <c r="H38" i="1510"/>
  <c r="D38" i="1510"/>
  <c r="R37" i="1510"/>
  <c r="H37" i="1510"/>
  <c r="D37" i="1510"/>
  <c r="R36" i="1510"/>
  <c r="L10" i="1510" s="1"/>
  <c r="D10" i="1510" s="1"/>
  <c r="H36" i="1510"/>
  <c r="D36" i="1510"/>
  <c r="R35" i="1510"/>
  <c r="H35" i="1510"/>
  <c r="D35" i="1510"/>
  <c r="R34" i="1510"/>
  <c r="L12" i="1510" s="1"/>
  <c r="D12" i="1510" s="1"/>
  <c r="H34" i="1510"/>
  <c r="D34" i="1510"/>
  <c r="R33" i="1510"/>
  <c r="L23" i="1510" s="1"/>
  <c r="D23" i="1510" s="1"/>
  <c r="R32" i="1510"/>
  <c r="L11" i="1510" s="1"/>
  <c r="D11" i="1510" s="1"/>
  <c r="R31" i="1510"/>
  <c r="R30" i="1510"/>
  <c r="R29" i="1510"/>
  <c r="R28" i="1510"/>
  <c r="D28" i="1510"/>
  <c r="R27" i="1510"/>
  <c r="D27" i="1510"/>
  <c r="R26" i="1510"/>
  <c r="L26" i="1510"/>
  <c r="D26" i="1510"/>
  <c r="R25" i="1510"/>
  <c r="L25" i="1510"/>
  <c r="D25" i="1510"/>
  <c r="R24" i="1510"/>
  <c r="L24" i="1510"/>
  <c r="D24" i="1510"/>
  <c r="R23" i="1510"/>
  <c r="R22" i="1510"/>
  <c r="L22" i="1510"/>
  <c r="D22" i="1510" s="1"/>
  <c r="R21" i="1510"/>
  <c r="D21" i="1510"/>
  <c r="R20" i="1510"/>
  <c r="L20" i="1510"/>
  <c r="D20" i="1510" s="1"/>
  <c r="R19" i="1510"/>
  <c r="L19" i="1510"/>
  <c r="D19" i="1510"/>
  <c r="R18" i="1510"/>
  <c r="D18" i="1510"/>
  <c r="R17" i="1510"/>
  <c r="L17" i="1510"/>
  <c r="D17" i="1510" s="1"/>
  <c r="R16" i="1510"/>
  <c r="L16" i="1510"/>
  <c r="D16" i="1510" s="1"/>
  <c r="R15" i="1510"/>
  <c r="D15" i="1510"/>
  <c r="R14" i="1510"/>
  <c r="D14" i="1510"/>
  <c r="R13" i="1510"/>
  <c r="D13" i="1510"/>
  <c r="R12" i="1510"/>
  <c r="R11" i="1510"/>
  <c r="L8" i="1510"/>
  <c r="D8" i="1510" s="1"/>
  <c r="L7" i="1510"/>
  <c r="D7" i="1510"/>
  <c r="R6" i="1510"/>
  <c r="R5" i="1510"/>
  <c r="R4" i="1510"/>
  <c r="R52" i="1509"/>
  <c r="R51" i="1509"/>
  <c r="D50" i="1509"/>
  <c r="R49" i="1509"/>
  <c r="D49" i="1509"/>
  <c r="R48" i="1509"/>
  <c r="D48" i="1509"/>
  <c r="D46" i="1509"/>
  <c r="D45" i="1509"/>
  <c r="P44" i="1509"/>
  <c r="R44" i="1509" s="1"/>
  <c r="D44" i="1509"/>
  <c r="R42" i="1509"/>
  <c r="L6" i="1509" s="1"/>
  <c r="D6" i="1509" s="1"/>
  <c r="D42" i="1509"/>
  <c r="R41" i="1509"/>
  <c r="D41" i="1509"/>
  <c r="R40" i="1509"/>
  <c r="L8" i="1509" s="1"/>
  <c r="D8" i="1509" s="1"/>
  <c r="D40" i="1509"/>
  <c r="R39" i="1509"/>
  <c r="H39" i="1509"/>
  <c r="D39" i="1509"/>
  <c r="R38" i="1509"/>
  <c r="H38" i="1509"/>
  <c r="D38" i="1509"/>
  <c r="R37" i="1509"/>
  <c r="H37" i="1509"/>
  <c r="D37" i="1509"/>
  <c r="R36" i="1509"/>
  <c r="L10" i="1509" s="1"/>
  <c r="D10" i="1509" s="1"/>
  <c r="H36" i="1509"/>
  <c r="D36" i="1509"/>
  <c r="R35" i="1509"/>
  <c r="H35" i="1509"/>
  <c r="D35" i="1509"/>
  <c r="R34" i="1509"/>
  <c r="H34" i="1509"/>
  <c r="D34" i="1509"/>
  <c r="R33" i="1509"/>
  <c r="R32" i="1509"/>
  <c r="R31" i="1509"/>
  <c r="R30" i="1509"/>
  <c r="R29" i="1509"/>
  <c r="R28" i="1509"/>
  <c r="L16" i="1509" s="1"/>
  <c r="D16" i="1509" s="1"/>
  <c r="D28" i="1509"/>
  <c r="R27" i="1509"/>
  <c r="D27" i="1509"/>
  <c r="R26" i="1509"/>
  <c r="D26" i="1509"/>
  <c r="R25" i="1509"/>
  <c r="D25" i="1509"/>
  <c r="R24" i="1509"/>
  <c r="L24" i="1509"/>
  <c r="D24" i="1509"/>
  <c r="R23" i="1509"/>
  <c r="D23" i="1509"/>
  <c r="R22" i="1509"/>
  <c r="D22" i="1509"/>
  <c r="R21" i="1509"/>
  <c r="D21" i="1509"/>
  <c r="R20" i="1509"/>
  <c r="L20" i="1509"/>
  <c r="D20" i="1509"/>
  <c r="R19" i="1509"/>
  <c r="D19" i="1509"/>
  <c r="R18" i="1509"/>
  <c r="D18" i="1509"/>
  <c r="R17" i="1509"/>
  <c r="L17" i="1509"/>
  <c r="D17" i="1509"/>
  <c r="R16" i="1509"/>
  <c r="R15" i="1509"/>
  <c r="D15" i="1509"/>
  <c r="R14" i="1509"/>
  <c r="D14" i="1509"/>
  <c r="R13" i="1509"/>
  <c r="D13" i="1509"/>
  <c r="R12" i="1509"/>
  <c r="L12" i="1509"/>
  <c r="D12" i="1509"/>
  <c r="R11" i="1509"/>
  <c r="L11" i="1509"/>
  <c r="D11" i="1509" s="1"/>
  <c r="L9" i="1509"/>
  <c r="D9" i="1509" s="1"/>
  <c r="L7" i="1509"/>
  <c r="D7" i="1509" s="1"/>
  <c r="R6" i="1509"/>
  <c r="R5" i="1509"/>
  <c r="R4" i="1509"/>
  <c r="R52" i="1508"/>
  <c r="R51" i="1508"/>
  <c r="D50" i="1508"/>
  <c r="R49" i="1508"/>
  <c r="G49" i="1508"/>
  <c r="D49" i="1508"/>
  <c r="R48" i="1508"/>
  <c r="D48" i="1508"/>
  <c r="D46" i="1508"/>
  <c r="D45" i="1508"/>
  <c r="D44" i="1508"/>
  <c r="R42" i="1508"/>
  <c r="L6" i="1508" s="1"/>
  <c r="D6" i="1508" s="1"/>
  <c r="D42" i="1508"/>
  <c r="R41" i="1508"/>
  <c r="L7" i="1508" s="1"/>
  <c r="D7" i="1508" s="1"/>
  <c r="D41" i="1508"/>
  <c r="R40" i="1508"/>
  <c r="D40" i="1508"/>
  <c r="R39" i="1508"/>
  <c r="D39" i="1508"/>
  <c r="R38" i="1508"/>
  <c r="L9" i="1508" s="1"/>
  <c r="D9" i="1508" s="1"/>
  <c r="D38" i="1508"/>
  <c r="R37" i="1508"/>
  <c r="D37" i="1508"/>
  <c r="R36" i="1508"/>
  <c r="L10" i="1508" s="1"/>
  <c r="D10" i="1508" s="1"/>
  <c r="D36" i="1508"/>
  <c r="R35" i="1508"/>
  <c r="D35" i="1508"/>
  <c r="R34" i="1508"/>
  <c r="L12" i="1508" s="1"/>
  <c r="D12" i="1508" s="1"/>
  <c r="D34" i="1508"/>
  <c r="D54" i="1508" s="1"/>
  <c r="H14" i="1508" s="1"/>
  <c r="R33" i="1508"/>
  <c r="L23" i="1508" s="1"/>
  <c r="D23" i="1508" s="1"/>
  <c r="R32" i="1508"/>
  <c r="R31" i="1508"/>
  <c r="R30" i="1508"/>
  <c r="R29" i="1508"/>
  <c r="R28" i="1508"/>
  <c r="D28" i="1508"/>
  <c r="R27" i="1508"/>
  <c r="D27" i="1508"/>
  <c r="R26" i="1508"/>
  <c r="L26" i="1508"/>
  <c r="D26" i="1508" s="1"/>
  <c r="R25" i="1508"/>
  <c r="L25" i="1508"/>
  <c r="D25" i="1508"/>
  <c r="R24" i="1508"/>
  <c r="D24" i="1508"/>
  <c r="R23" i="1508"/>
  <c r="R22" i="1508"/>
  <c r="L22" i="1508"/>
  <c r="D22" i="1508"/>
  <c r="R21" i="1508"/>
  <c r="D21" i="1508"/>
  <c r="R20" i="1508"/>
  <c r="L20" i="1508"/>
  <c r="D20" i="1508" s="1"/>
  <c r="R19" i="1508"/>
  <c r="L19" i="1508"/>
  <c r="D19" i="1508"/>
  <c r="R18" i="1508"/>
  <c r="D18" i="1508"/>
  <c r="R17" i="1508"/>
  <c r="D17" i="1508"/>
  <c r="R16" i="1508"/>
  <c r="L16" i="1508"/>
  <c r="D16" i="1508" s="1"/>
  <c r="S15" i="1508"/>
  <c r="R15" i="1508"/>
  <c r="D15" i="1508"/>
  <c r="S14" i="1508"/>
  <c r="R14" i="1508"/>
  <c r="D14" i="1508"/>
  <c r="R13" i="1508"/>
  <c r="D13" i="1508"/>
  <c r="R12" i="1508"/>
  <c r="R11" i="1508"/>
  <c r="L11" i="1508"/>
  <c r="D11" i="1508" s="1"/>
  <c r="L8" i="1508"/>
  <c r="D8" i="1508"/>
  <c r="R6" i="1508"/>
  <c r="R5" i="1508"/>
  <c r="R4" i="1508"/>
  <c r="R52" i="1507"/>
  <c r="R51" i="1507"/>
  <c r="D50" i="1507"/>
  <c r="R49" i="1507"/>
  <c r="D49" i="1507"/>
  <c r="R48" i="1507"/>
  <c r="D48" i="1507"/>
  <c r="D46" i="1507"/>
  <c r="D45" i="1507"/>
  <c r="D44" i="1507"/>
  <c r="R42" i="1507"/>
  <c r="L6" i="1507" s="1"/>
  <c r="D6" i="1507" s="1"/>
  <c r="D42" i="1507"/>
  <c r="R41" i="1507"/>
  <c r="L7" i="1507" s="1"/>
  <c r="D7" i="1507" s="1"/>
  <c r="D41" i="1507"/>
  <c r="R40" i="1507"/>
  <c r="D40" i="1507"/>
  <c r="R39" i="1507"/>
  <c r="H39" i="1507"/>
  <c r="D39" i="1507"/>
  <c r="R38" i="1507"/>
  <c r="H38" i="1507"/>
  <c r="D38" i="1507"/>
  <c r="R37" i="1507"/>
  <c r="H37" i="1507"/>
  <c r="D37" i="1507"/>
  <c r="R36" i="1507"/>
  <c r="H36" i="1507"/>
  <c r="D36" i="1507"/>
  <c r="R35" i="1507"/>
  <c r="L19" i="1507" s="1"/>
  <c r="D19" i="1507" s="1"/>
  <c r="H35" i="1507"/>
  <c r="D35" i="1507"/>
  <c r="R34" i="1507"/>
  <c r="H34" i="1507"/>
  <c r="D34" i="1507"/>
  <c r="R33" i="1507"/>
  <c r="R32" i="1507"/>
  <c r="R31" i="1507"/>
  <c r="R30" i="1507"/>
  <c r="R29" i="1507"/>
  <c r="R28" i="1507"/>
  <c r="D28" i="1507"/>
  <c r="R27" i="1507"/>
  <c r="D27" i="1507"/>
  <c r="R26" i="1507"/>
  <c r="L26" i="1507"/>
  <c r="D26" i="1507"/>
  <c r="R25" i="1507"/>
  <c r="L25" i="1507"/>
  <c r="D25" i="1507"/>
  <c r="R24" i="1507"/>
  <c r="D24" i="1507"/>
  <c r="R23" i="1507"/>
  <c r="L23" i="1507"/>
  <c r="D23" i="1507"/>
  <c r="R22" i="1507"/>
  <c r="L22" i="1507"/>
  <c r="D22" i="1507"/>
  <c r="R21" i="1507"/>
  <c r="D21" i="1507"/>
  <c r="R20" i="1507"/>
  <c r="L20" i="1507"/>
  <c r="D20" i="1507"/>
  <c r="R19" i="1507"/>
  <c r="R18" i="1507"/>
  <c r="D18" i="1507"/>
  <c r="R17" i="1507"/>
  <c r="D17" i="1507"/>
  <c r="R16" i="1507"/>
  <c r="L16" i="1507"/>
  <c r="D16" i="1507" s="1"/>
  <c r="R15" i="1507"/>
  <c r="D15" i="1507"/>
  <c r="R14" i="1507"/>
  <c r="D14" i="1507"/>
  <c r="R13" i="1507"/>
  <c r="D13" i="1507"/>
  <c r="R12" i="1507"/>
  <c r="L12" i="1507"/>
  <c r="D12" i="1507"/>
  <c r="R11" i="1507"/>
  <c r="L11" i="1507"/>
  <c r="D11" i="1507"/>
  <c r="L10" i="1507"/>
  <c r="D10" i="1507"/>
  <c r="L9" i="1507"/>
  <c r="D9" i="1507"/>
  <c r="L8" i="1507"/>
  <c r="D8" i="1507" s="1"/>
  <c r="R6" i="1507"/>
  <c r="R5" i="1507"/>
  <c r="R4" i="1507"/>
  <c r="R52" i="1506"/>
  <c r="R51" i="1506"/>
  <c r="D50" i="1506"/>
  <c r="R49" i="1506"/>
  <c r="D49" i="1506"/>
  <c r="R48" i="1506"/>
  <c r="D48" i="1506"/>
  <c r="D46" i="1506"/>
  <c r="D45" i="1506"/>
  <c r="D44" i="1506"/>
  <c r="R42" i="1506"/>
  <c r="D42" i="1506"/>
  <c r="R41" i="1506"/>
  <c r="D41" i="1506"/>
  <c r="R40" i="1506"/>
  <c r="D40" i="1506"/>
  <c r="R39" i="1506"/>
  <c r="L20" i="1506" s="1"/>
  <c r="D20" i="1506" s="1"/>
  <c r="H39" i="1506"/>
  <c r="D39" i="1506"/>
  <c r="R38" i="1506"/>
  <c r="L9" i="1506" s="1"/>
  <c r="D9" i="1506" s="1"/>
  <c r="H38" i="1506"/>
  <c r="D38" i="1506"/>
  <c r="R37" i="1506"/>
  <c r="H37" i="1506"/>
  <c r="D37" i="1506"/>
  <c r="R36" i="1506"/>
  <c r="H36" i="1506"/>
  <c r="D36" i="1506"/>
  <c r="R35" i="1506"/>
  <c r="H35" i="1506"/>
  <c r="D35" i="1506"/>
  <c r="R34" i="1506"/>
  <c r="L12" i="1506" s="1"/>
  <c r="D12" i="1506" s="1"/>
  <c r="H34" i="1506"/>
  <c r="G49" i="1506" s="1"/>
  <c r="D34" i="1506"/>
  <c r="D54" i="1506" s="1"/>
  <c r="H14" i="1506" s="1"/>
  <c r="R33" i="1506"/>
  <c r="L23" i="1506" s="1"/>
  <c r="D23" i="1506" s="1"/>
  <c r="R32" i="1506"/>
  <c r="L11" i="1506" s="1"/>
  <c r="D11" i="1506" s="1"/>
  <c r="R31" i="1506"/>
  <c r="R30" i="1506"/>
  <c r="R29" i="1506"/>
  <c r="R28" i="1506"/>
  <c r="D28" i="1506"/>
  <c r="R27" i="1506"/>
  <c r="D27" i="1506"/>
  <c r="R26" i="1506"/>
  <c r="L26" i="1506"/>
  <c r="D26" i="1506"/>
  <c r="R25" i="1506"/>
  <c r="L25" i="1506"/>
  <c r="D25" i="1506" s="1"/>
  <c r="R24" i="1506"/>
  <c r="L24" i="1506"/>
  <c r="D24" i="1506" s="1"/>
  <c r="R23" i="1506"/>
  <c r="R22" i="1506"/>
  <c r="L22" i="1506"/>
  <c r="D22" i="1506"/>
  <c r="R21" i="1506"/>
  <c r="L17" i="1506" s="1"/>
  <c r="D17" i="1506" s="1"/>
  <c r="D21" i="1506"/>
  <c r="R20" i="1506"/>
  <c r="R19" i="1506"/>
  <c r="L19" i="1506"/>
  <c r="D19" i="1506" s="1"/>
  <c r="R18" i="1506"/>
  <c r="D18" i="1506"/>
  <c r="R17" i="1506"/>
  <c r="R16" i="1506"/>
  <c r="L16" i="1506"/>
  <c r="D16" i="1506"/>
  <c r="R15" i="1506"/>
  <c r="D15" i="1506"/>
  <c r="R14" i="1506"/>
  <c r="D14" i="1506"/>
  <c r="R13" i="1506"/>
  <c r="D13" i="1506"/>
  <c r="R12" i="1506"/>
  <c r="R11" i="1506"/>
  <c r="L10" i="1506"/>
  <c r="D10" i="1506"/>
  <c r="L8" i="1506"/>
  <c r="D8" i="1506"/>
  <c r="L7" i="1506"/>
  <c r="D7" i="1506"/>
  <c r="R6" i="1506"/>
  <c r="L6" i="1506"/>
  <c r="D6" i="1506" s="1"/>
  <c r="R5" i="1506"/>
  <c r="R4" i="1506"/>
  <c r="R52" i="1505"/>
  <c r="R51" i="1505"/>
  <c r="D50" i="1505"/>
  <c r="R49" i="1505"/>
  <c r="D49" i="1505"/>
  <c r="R48" i="1505"/>
  <c r="D48" i="1505"/>
  <c r="D46" i="1505"/>
  <c r="D45" i="1505"/>
  <c r="P44" i="1505"/>
  <c r="R44" i="1505" s="1"/>
  <c r="D44" i="1505"/>
  <c r="R42" i="1505"/>
  <c r="D42" i="1505"/>
  <c r="R41" i="1505"/>
  <c r="D41" i="1505"/>
  <c r="R40" i="1505"/>
  <c r="L8" i="1505" s="1"/>
  <c r="D8" i="1505" s="1"/>
  <c r="D40" i="1505"/>
  <c r="R39" i="1505"/>
  <c r="L20" i="1505" s="1"/>
  <c r="D20" i="1505" s="1"/>
  <c r="H39" i="1505"/>
  <c r="D39" i="1505"/>
  <c r="R38" i="1505"/>
  <c r="H38" i="1505"/>
  <c r="G49" i="1505" s="1"/>
  <c r="D38" i="1505"/>
  <c r="R37" i="1505"/>
  <c r="H37" i="1505"/>
  <c r="D37" i="1505"/>
  <c r="R36" i="1505"/>
  <c r="H36" i="1505"/>
  <c r="D36" i="1505"/>
  <c r="R35" i="1505"/>
  <c r="H35" i="1505"/>
  <c r="D35" i="1505"/>
  <c r="R34" i="1505"/>
  <c r="L12" i="1505" s="1"/>
  <c r="D12" i="1505" s="1"/>
  <c r="H34" i="1505"/>
  <c r="D34" i="1505"/>
  <c r="R33" i="1505"/>
  <c r="R32" i="1505"/>
  <c r="R31" i="1505"/>
  <c r="R30" i="1505"/>
  <c r="R29" i="1505"/>
  <c r="R28" i="1505"/>
  <c r="D28" i="1505"/>
  <c r="R27" i="1505"/>
  <c r="D27" i="1505"/>
  <c r="R26" i="1505"/>
  <c r="L26" i="1505"/>
  <c r="D26" i="1505"/>
  <c r="R25" i="1505"/>
  <c r="L25" i="1505"/>
  <c r="D25" i="1505" s="1"/>
  <c r="R24" i="1505"/>
  <c r="L24" i="1505"/>
  <c r="D24" i="1505"/>
  <c r="R23" i="1505"/>
  <c r="D23" i="1505"/>
  <c r="R22" i="1505"/>
  <c r="D22" i="1505"/>
  <c r="R21" i="1505"/>
  <c r="D21" i="1505"/>
  <c r="R20" i="1505"/>
  <c r="R19" i="1505"/>
  <c r="D19" i="1505"/>
  <c r="R18" i="1505"/>
  <c r="D18" i="1505"/>
  <c r="R17" i="1505"/>
  <c r="L17" i="1505"/>
  <c r="D17" i="1505" s="1"/>
  <c r="R16" i="1505"/>
  <c r="L16" i="1505"/>
  <c r="D16" i="1505"/>
  <c r="R15" i="1505"/>
  <c r="D15" i="1505"/>
  <c r="R14" i="1505"/>
  <c r="D14" i="1505"/>
  <c r="R13" i="1505"/>
  <c r="D13" i="1505"/>
  <c r="R12" i="1505"/>
  <c r="R11" i="1505"/>
  <c r="L11" i="1505"/>
  <c r="D11" i="1505"/>
  <c r="L10" i="1505"/>
  <c r="D10" i="1505" s="1"/>
  <c r="L9" i="1505"/>
  <c r="D9" i="1505" s="1"/>
  <c r="L7" i="1505"/>
  <c r="D7" i="1505"/>
  <c r="R6" i="1505"/>
  <c r="L6" i="1505"/>
  <c r="D6" i="1505" s="1"/>
  <c r="R5" i="1505"/>
  <c r="R4" i="1505"/>
  <c r="D54" i="1504"/>
  <c r="H14" i="1504" s="1"/>
  <c r="R52" i="1504"/>
  <c r="R51" i="1504"/>
  <c r="D50" i="1504"/>
  <c r="R49" i="1504"/>
  <c r="G49" i="1504"/>
  <c r="D49" i="1504"/>
  <c r="R48" i="1504"/>
  <c r="D48" i="1504"/>
  <c r="D46" i="1504"/>
  <c r="D45" i="1504"/>
  <c r="D44" i="1504"/>
  <c r="R42" i="1504"/>
  <c r="D42" i="1504"/>
  <c r="R41" i="1504"/>
  <c r="D41" i="1504"/>
  <c r="R40" i="1504"/>
  <c r="D40" i="1504"/>
  <c r="R39" i="1504"/>
  <c r="D39" i="1504"/>
  <c r="R38" i="1504"/>
  <c r="D38" i="1504"/>
  <c r="R37" i="1504"/>
  <c r="D37" i="1504"/>
  <c r="R36" i="1504"/>
  <c r="D36" i="1504"/>
  <c r="R35" i="1504"/>
  <c r="D35" i="1504"/>
  <c r="R34" i="1504"/>
  <c r="D34" i="1504"/>
  <c r="R33" i="1504"/>
  <c r="R32" i="1504"/>
  <c r="R31" i="1504"/>
  <c r="R30" i="1504"/>
  <c r="R29" i="1504"/>
  <c r="R28" i="1504"/>
  <c r="D28" i="1504"/>
  <c r="R27" i="1504"/>
  <c r="D27" i="1504"/>
  <c r="R26" i="1504"/>
  <c r="L26" i="1504"/>
  <c r="D26" i="1504"/>
  <c r="R25" i="1504"/>
  <c r="L25" i="1504"/>
  <c r="D25" i="1504"/>
  <c r="R24" i="1504"/>
  <c r="D24" i="1504"/>
  <c r="R23" i="1504"/>
  <c r="L23" i="1504"/>
  <c r="D23" i="1504"/>
  <c r="R22" i="1504"/>
  <c r="L22" i="1504"/>
  <c r="D22" i="1504"/>
  <c r="R21" i="1504"/>
  <c r="D21" i="1504"/>
  <c r="R20" i="1504"/>
  <c r="L20" i="1504"/>
  <c r="D20" i="1504"/>
  <c r="R19" i="1504"/>
  <c r="L19" i="1504"/>
  <c r="D19" i="1504"/>
  <c r="R18" i="1504"/>
  <c r="D18" i="1504"/>
  <c r="R17" i="1504"/>
  <c r="D17" i="1504"/>
  <c r="R16" i="1504"/>
  <c r="L16" i="1504"/>
  <c r="D16" i="1504"/>
  <c r="S15" i="1504"/>
  <c r="R15" i="1504"/>
  <c r="D15" i="1504"/>
  <c r="S14" i="1504"/>
  <c r="R14" i="1504"/>
  <c r="D14" i="1504"/>
  <c r="R13" i="1504"/>
  <c r="D13" i="1504"/>
  <c r="R12" i="1504"/>
  <c r="L12" i="1504"/>
  <c r="D12" i="1504"/>
  <c r="R11" i="1504"/>
  <c r="L11" i="1504"/>
  <c r="D11" i="1504"/>
  <c r="L10" i="1504"/>
  <c r="D10" i="1504"/>
  <c r="D29" i="1504" s="1"/>
  <c r="H13" i="1504" s="1"/>
  <c r="H15" i="1504" s="1"/>
  <c r="H29" i="1504" s="1"/>
  <c r="G51" i="1504" s="1"/>
  <c r="L9" i="1504"/>
  <c r="D9" i="1504"/>
  <c r="L8" i="1504"/>
  <c r="D8" i="1504"/>
  <c r="L7" i="1504"/>
  <c r="D7" i="1504"/>
  <c r="R6" i="1504"/>
  <c r="L6" i="1504"/>
  <c r="D6" i="1504"/>
  <c r="R5" i="1504"/>
  <c r="R4" i="1504"/>
  <c r="R52" i="1503"/>
  <c r="R51" i="1503"/>
  <c r="D50" i="1503"/>
  <c r="R49" i="1503"/>
  <c r="D49" i="1503"/>
  <c r="R48" i="1503"/>
  <c r="D48" i="1503"/>
  <c r="D46" i="1503"/>
  <c r="D45" i="1503"/>
  <c r="D44" i="1503"/>
  <c r="R42" i="1503"/>
  <c r="L6" i="1503" s="1"/>
  <c r="D6" i="1503" s="1"/>
  <c r="D42" i="1503"/>
  <c r="R41" i="1503"/>
  <c r="L7" i="1503" s="1"/>
  <c r="D7" i="1503" s="1"/>
  <c r="D41" i="1503"/>
  <c r="R40" i="1503"/>
  <c r="D40" i="1503"/>
  <c r="R39" i="1503"/>
  <c r="H39" i="1503"/>
  <c r="D39" i="1503"/>
  <c r="R38" i="1503"/>
  <c r="H38" i="1503"/>
  <c r="D38" i="1503"/>
  <c r="R37" i="1503"/>
  <c r="H37" i="1503"/>
  <c r="D37" i="1503"/>
  <c r="R36" i="1503"/>
  <c r="L10" i="1503" s="1"/>
  <c r="D10" i="1503" s="1"/>
  <c r="H36" i="1503"/>
  <c r="D36" i="1503"/>
  <c r="R35" i="1503"/>
  <c r="L19" i="1503" s="1"/>
  <c r="D19" i="1503" s="1"/>
  <c r="H35" i="1503"/>
  <c r="D35" i="1503"/>
  <c r="R34" i="1503"/>
  <c r="H34" i="1503"/>
  <c r="G49" i="1503" s="1"/>
  <c r="D34" i="1503"/>
  <c r="R33" i="1503"/>
  <c r="R32" i="1503"/>
  <c r="R31" i="1503"/>
  <c r="R30" i="1503"/>
  <c r="R29" i="1503"/>
  <c r="R28" i="1503"/>
  <c r="L16" i="1503" s="1"/>
  <c r="D16" i="1503" s="1"/>
  <c r="D28" i="1503"/>
  <c r="R27" i="1503"/>
  <c r="D27" i="1503"/>
  <c r="R26" i="1503"/>
  <c r="L26" i="1503"/>
  <c r="D26" i="1503"/>
  <c r="R25" i="1503"/>
  <c r="D25" i="1503"/>
  <c r="R24" i="1503"/>
  <c r="D24" i="1503"/>
  <c r="R23" i="1503"/>
  <c r="L23" i="1503"/>
  <c r="D23" i="1503"/>
  <c r="R22" i="1503"/>
  <c r="L22" i="1503"/>
  <c r="D22" i="1503" s="1"/>
  <c r="R21" i="1503"/>
  <c r="D21" i="1503"/>
  <c r="R20" i="1503"/>
  <c r="L20" i="1503"/>
  <c r="D20" i="1503"/>
  <c r="R19" i="1503"/>
  <c r="R18" i="1503"/>
  <c r="D18" i="1503"/>
  <c r="R17" i="1503"/>
  <c r="D17" i="1503"/>
  <c r="R16" i="1503"/>
  <c r="R15" i="1503"/>
  <c r="D15" i="1503"/>
  <c r="R14" i="1503"/>
  <c r="D14" i="1503"/>
  <c r="R13" i="1503"/>
  <c r="D13" i="1503"/>
  <c r="R12" i="1503"/>
  <c r="L12" i="1503"/>
  <c r="D12" i="1503"/>
  <c r="R11" i="1503"/>
  <c r="L11" i="1503"/>
  <c r="D11" i="1503"/>
  <c r="L9" i="1503"/>
  <c r="D9" i="1503"/>
  <c r="L8" i="1503"/>
  <c r="D8" i="1503" s="1"/>
  <c r="R6" i="1503"/>
  <c r="R5" i="1503"/>
  <c r="R4" i="1503"/>
  <c r="R52" i="1502"/>
  <c r="R51" i="1502"/>
  <c r="D50" i="1502"/>
  <c r="R49" i="1502"/>
  <c r="D49" i="1502"/>
  <c r="R48" i="1502"/>
  <c r="D48" i="1502"/>
  <c r="D46" i="1502"/>
  <c r="D45" i="1502"/>
  <c r="D44" i="1502"/>
  <c r="R42" i="1502"/>
  <c r="L6" i="1502" s="1"/>
  <c r="D6" i="1502" s="1"/>
  <c r="D42" i="1502"/>
  <c r="R41" i="1502"/>
  <c r="L7" i="1502" s="1"/>
  <c r="D7" i="1502" s="1"/>
  <c r="D41" i="1502"/>
  <c r="R40" i="1502"/>
  <c r="L8" i="1502" s="1"/>
  <c r="D8" i="1502" s="1"/>
  <c r="D40" i="1502"/>
  <c r="R39" i="1502"/>
  <c r="L20" i="1502" s="1"/>
  <c r="D20" i="1502" s="1"/>
  <c r="H39" i="1502"/>
  <c r="D39" i="1502"/>
  <c r="R38" i="1502"/>
  <c r="L9" i="1502" s="1"/>
  <c r="D9" i="1502" s="1"/>
  <c r="H38" i="1502"/>
  <c r="D38" i="1502"/>
  <c r="R37" i="1502"/>
  <c r="H37" i="1502"/>
  <c r="D37" i="1502"/>
  <c r="R36" i="1502"/>
  <c r="H36" i="1502"/>
  <c r="D36" i="1502"/>
  <c r="R35" i="1502"/>
  <c r="L19" i="1502" s="1"/>
  <c r="D19" i="1502" s="1"/>
  <c r="H35" i="1502"/>
  <c r="D35" i="1502"/>
  <c r="R34" i="1502"/>
  <c r="H34" i="1502"/>
  <c r="D34" i="1502"/>
  <c r="R33" i="1502"/>
  <c r="R32" i="1502"/>
  <c r="R31" i="1502"/>
  <c r="R30" i="1502"/>
  <c r="R29" i="1502"/>
  <c r="R28" i="1502"/>
  <c r="D28" i="1502"/>
  <c r="R27" i="1502"/>
  <c r="D27" i="1502"/>
  <c r="R26" i="1502"/>
  <c r="L26" i="1502"/>
  <c r="D26" i="1502" s="1"/>
  <c r="R25" i="1502"/>
  <c r="L25" i="1502"/>
  <c r="D25" i="1502" s="1"/>
  <c r="R24" i="1502"/>
  <c r="L24" i="1502"/>
  <c r="D24" i="1502"/>
  <c r="R23" i="1502"/>
  <c r="L23" i="1502"/>
  <c r="D23" i="1502"/>
  <c r="R22" i="1502"/>
  <c r="L22" i="1502"/>
  <c r="D22" i="1502"/>
  <c r="R21" i="1502"/>
  <c r="L17" i="1502" s="1"/>
  <c r="D17" i="1502" s="1"/>
  <c r="D21" i="1502"/>
  <c r="R20" i="1502"/>
  <c r="R19" i="1502"/>
  <c r="R18" i="1502"/>
  <c r="D18" i="1502"/>
  <c r="R17" i="1502"/>
  <c r="R16" i="1502"/>
  <c r="L16" i="1502"/>
  <c r="D16" i="1502"/>
  <c r="R15" i="1502"/>
  <c r="D15" i="1502"/>
  <c r="R14" i="1502"/>
  <c r="D14" i="1502"/>
  <c r="R13" i="1502"/>
  <c r="D13" i="1502"/>
  <c r="R12" i="1502"/>
  <c r="L12" i="1502"/>
  <c r="D12" i="1502"/>
  <c r="R11" i="1502"/>
  <c r="L11" i="1502"/>
  <c r="D11" i="1502"/>
  <c r="L10" i="1502"/>
  <c r="D10" i="1502"/>
  <c r="R6" i="1502"/>
  <c r="R5" i="1502"/>
  <c r="R4" i="1502"/>
  <c r="R52" i="1501"/>
  <c r="R51" i="1501"/>
  <c r="D50" i="1501"/>
  <c r="R49" i="1501"/>
  <c r="D49" i="1501"/>
  <c r="R48" i="1501"/>
  <c r="D48" i="1501"/>
  <c r="D46" i="1501"/>
  <c r="D45" i="1501"/>
  <c r="P44" i="1501"/>
  <c r="R44" i="1501" s="1"/>
  <c r="D44" i="1501"/>
  <c r="R42" i="1501"/>
  <c r="L6" i="1501" s="1"/>
  <c r="D6" i="1501" s="1"/>
  <c r="D42" i="1501"/>
  <c r="R41" i="1501"/>
  <c r="L7" i="1501" s="1"/>
  <c r="D7" i="1501" s="1"/>
  <c r="D41" i="1501"/>
  <c r="R40" i="1501"/>
  <c r="D40" i="1501"/>
  <c r="R39" i="1501"/>
  <c r="L20" i="1501" s="1"/>
  <c r="D20" i="1501" s="1"/>
  <c r="H39" i="1501"/>
  <c r="D39" i="1501"/>
  <c r="R38" i="1501"/>
  <c r="H38" i="1501"/>
  <c r="D38" i="1501"/>
  <c r="R37" i="1501"/>
  <c r="H37" i="1501"/>
  <c r="D37" i="1501"/>
  <c r="R36" i="1501"/>
  <c r="L10" i="1501" s="1"/>
  <c r="D10" i="1501" s="1"/>
  <c r="H36" i="1501"/>
  <c r="D36" i="1501"/>
  <c r="R35" i="1501"/>
  <c r="H35" i="1501"/>
  <c r="D35" i="1501"/>
  <c r="R34" i="1501"/>
  <c r="H34" i="1501"/>
  <c r="D34" i="1501"/>
  <c r="R33" i="1501"/>
  <c r="R32" i="1501"/>
  <c r="R31" i="1501"/>
  <c r="R30" i="1501"/>
  <c r="R29" i="1501"/>
  <c r="R28" i="1501"/>
  <c r="L16" i="1501" s="1"/>
  <c r="D16" i="1501" s="1"/>
  <c r="D28" i="1501"/>
  <c r="R27" i="1501"/>
  <c r="D27" i="1501"/>
  <c r="R26" i="1501"/>
  <c r="L26" i="1501"/>
  <c r="D26" i="1501" s="1"/>
  <c r="R25" i="1501"/>
  <c r="L25" i="1501"/>
  <c r="D25" i="1501"/>
  <c r="R24" i="1501"/>
  <c r="L24" i="1501"/>
  <c r="D24" i="1501"/>
  <c r="R23" i="1501"/>
  <c r="D23" i="1501"/>
  <c r="R22" i="1501"/>
  <c r="D22" i="1501"/>
  <c r="R21" i="1501"/>
  <c r="D21" i="1501"/>
  <c r="R20" i="1501"/>
  <c r="R19" i="1501"/>
  <c r="D19" i="1501"/>
  <c r="R18" i="1501"/>
  <c r="D18" i="1501"/>
  <c r="R17" i="1501"/>
  <c r="L17" i="1501"/>
  <c r="D17" i="1501"/>
  <c r="R16" i="1501"/>
  <c r="R15" i="1501"/>
  <c r="D15" i="1501"/>
  <c r="R14" i="1501"/>
  <c r="D14" i="1501"/>
  <c r="R13" i="1501"/>
  <c r="D13" i="1501"/>
  <c r="R12" i="1501"/>
  <c r="L12" i="1501"/>
  <c r="D12" i="1501" s="1"/>
  <c r="R11" i="1501"/>
  <c r="L11" i="1501"/>
  <c r="D11" i="1501"/>
  <c r="L9" i="1501"/>
  <c r="D9" i="1501"/>
  <c r="L8" i="1501"/>
  <c r="D8" i="1501" s="1"/>
  <c r="R6" i="1501"/>
  <c r="R5" i="1501"/>
  <c r="R4" i="1501"/>
  <c r="R52" i="1500"/>
  <c r="R51" i="1500"/>
  <c r="D50" i="1500"/>
  <c r="R49" i="1500"/>
  <c r="G49" i="1500"/>
  <c r="D49" i="1500"/>
  <c r="R48" i="1500"/>
  <c r="D48" i="1500"/>
  <c r="D46" i="1500"/>
  <c r="D45" i="1500"/>
  <c r="D44" i="1500"/>
  <c r="R42" i="1500"/>
  <c r="L6" i="1500" s="1"/>
  <c r="D6" i="1500" s="1"/>
  <c r="D42" i="1500"/>
  <c r="R41" i="1500"/>
  <c r="L7" i="1500" s="1"/>
  <c r="D7" i="1500" s="1"/>
  <c r="D41" i="1500"/>
  <c r="R40" i="1500"/>
  <c r="D40" i="1500"/>
  <c r="R39" i="1500"/>
  <c r="D39" i="1500"/>
  <c r="R38" i="1500"/>
  <c r="D38" i="1500"/>
  <c r="R37" i="1500"/>
  <c r="D37" i="1500"/>
  <c r="R36" i="1500"/>
  <c r="D36" i="1500"/>
  <c r="R35" i="1500"/>
  <c r="D35" i="1500"/>
  <c r="R34" i="1500"/>
  <c r="L12" i="1500" s="1"/>
  <c r="D12" i="1500" s="1"/>
  <c r="D34" i="1500"/>
  <c r="D54" i="1500" s="1"/>
  <c r="H14" i="1500" s="1"/>
  <c r="R33" i="1500"/>
  <c r="L23" i="1500" s="1"/>
  <c r="D23" i="1500" s="1"/>
  <c r="R32" i="1500"/>
  <c r="R31" i="1500"/>
  <c r="R30" i="1500"/>
  <c r="R29" i="1500"/>
  <c r="R28" i="1500"/>
  <c r="L16" i="1500" s="1"/>
  <c r="D16" i="1500" s="1"/>
  <c r="D28" i="1500"/>
  <c r="R27" i="1500"/>
  <c r="D27" i="1500"/>
  <c r="R26" i="1500"/>
  <c r="L26" i="1500"/>
  <c r="D26" i="1500"/>
  <c r="R25" i="1500"/>
  <c r="L25" i="1500"/>
  <c r="D25" i="1500"/>
  <c r="R24" i="1500"/>
  <c r="D24" i="1500"/>
  <c r="R23" i="1500"/>
  <c r="R22" i="1500"/>
  <c r="L22" i="1500"/>
  <c r="D22" i="1500"/>
  <c r="R21" i="1500"/>
  <c r="D21" i="1500"/>
  <c r="R20" i="1500"/>
  <c r="L20" i="1500"/>
  <c r="D20" i="1500"/>
  <c r="R19" i="1500"/>
  <c r="L19" i="1500"/>
  <c r="D19" i="1500"/>
  <c r="R18" i="1500"/>
  <c r="D18" i="1500"/>
  <c r="R17" i="1500"/>
  <c r="D17" i="1500"/>
  <c r="R16" i="1500"/>
  <c r="S15" i="1500"/>
  <c r="R15" i="1500"/>
  <c r="D15" i="1500"/>
  <c r="S14" i="1500"/>
  <c r="R14" i="1500"/>
  <c r="D14" i="1500"/>
  <c r="R13" i="1500"/>
  <c r="D13" i="1500"/>
  <c r="R12" i="1500"/>
  <c r="R11" i="1500"/>
  <c r="L11" i="1500"/>
  <c r="D11" i="1500" s="1"/>
  <c r="L10" i="1500"/>
  <c r="D10" i="1500"/>
  <c r="L9" i="1500"/>
  <c r="D9" i="1500"/>
  <c r="L8" i="1500"/>
  <c r="D8" i="1500"/>
  <c r="R6" i="1500"/>
  <c r="R5" i="1500"/>
  <c r="R4" i="1500"/>
  <c r="R52" i="1499"/>
  <c r="R51" i="1499"/>
  <c r="D50" i="1499"/>
  <c r="R49" i="1499"/>
  <c r="D49" i="1499"/>
  <c r="R48" i="1499"/>
  <c r="D48" i="1499"/>
  <c r="D46" i="1499"/>
  <c r="D45" i="1499"/>
  <c r="D44" i="1499"/>
  <c r="R42" i="1499"/>
  <c r="D42" i="1499"/>
  <c r="R41" i="1499"/>
  <c r="D41" i="1499"/>
  <c r="R40" i="1499"/>
  <c r="L8" i="1499" s="1"/>
  <c r="D8" i="1499" s="1"/>
  <c r="D40" i="1499"/>
  <c r="R39" i="1499"/>
  <c r="H39" i="1499"/>
  <c r="D39" i="1499"/>
  <c r="R38" i="1499"/>
  <c r="L9" i="1499" s="1"/>
  <c r="D9" i="1499" s="1"/>
  <c r="H38" i="1499"/>
  <c r="D38" i="1499"/>
  <c r="R37" i="1499"/>
  <c r="H37" i="1499"/>
  <c r="D37" i="1499"/>
  <c r="R36" i="1499"/>
  <c r="H36" i="1499"/>
  <c r="D36" i="1499"/>
  <c r="R35" i="1499"/>
  <c r="H35" i="1499"/>
  <c r="D35" i="1499"/>
  <c r="R34" i="1499"/>
  <c r="H34" i="1499"/>
  <c r="D34" i="1499"/>
  <c r="R33" i="1499"/>
  <c r="R32" i="1499"/>
  <c r="L11" i="1499" s="1"/>
  <c r="D11" i="1499" s="1"/>
  <c r="R31" i="1499"/>
  <c r="R30" i="1499"/>
  <c r="R29" i="1499"/>
  <c r="R28" i="1499"/>
  <c r="L16" i="1499" s="1"/>
  <c r="D16" i="1499" s="1"/>
  <c r="D28" i="1499"/>
  <c r="R27" i="1499"/>
  <c r="D27" i="1499"/>
  <c r="R26" i="1499"/>
  <c r="L26" i="1499"/>
  <c r="D26" i="1499" s="1"/>
  <c r="R25" i="1499"/>
  <c r="L25" i="1499"/>
  <c r="D25" i="1499"/>
  <c r="R24" i="1499"/>
  <c r="D24" i="1499"/>
  <c r="R23" i="1499"/>
  <c r="L23" i="1499"/>
  <c r="D23" i="1499" s="1"/>
  <c r="R22" i="1499"/>
  <c r="L22" i="1499"/>
  <c r="D22" i="1499" s="1"/>
  <c r="R21" i="1499"/>
  <c r="D21" i="1499"/>
  <c r="R20" i="1499"/>
  <c r="L20" i="1499"/>
  <c r="D20" i="1499"/>
  <c r="R19" i="1499"/>
  <c r="L19" i="1499"/>
  <c r="D19" i="1499"/>
  <c r="R18" i="1499"/>
  <c r="D18" i="1499"/>
  <c r="R17" i="1499"/>
  <c r="D17" i="1499"/>
  <c r="R16" i="1499"/>
  <c r="R15" i="1499"/>
  <c r="D15" i="1499"/>
  <c r="R14" i="1499"/>
  <c r="D14" i="1499"/>
  <c r="R13" i="1499"/>
  <c r="D13" i="1499"/>
  <c r="R12" i="1499"/>
  <c r="L12" i="1499"/>
  <c r="D12" i="1499"/>
  <c r="R11" i="1499"/>
  <c r="L10" i="1499"/>
  <c r="D10" i="1499" s="1"/>
  <c r="L7" i="1499"/>
  <c r="D7" i="1499"/>
  <c r="R6" i="1499"/>
  <c r="L6" i="1499"/>
  <c r="D6" i="1499"/>
  <c r="R5" i="1499"/>
  <c r="R4" i="1499"/>
  <c r="R52" i="1498"/>
  <c r="R51" i="1498"/>
  <c r="D50" i="1498"/>
  <c r="R49" i="1498"/>
  <c r="D49" i="1498"/>
  <c r="R48" i="1498"/>
  <c r="D48" i="1498"/>
  <c r="D46" i="1498"/>
  <c r="D45" i="1498"/>
  <c r="D44" i="1498"/>
  <c r="R42" i="1498"/>
  <c r="D42" i="1498"/>
  <c r="R41" i="1498"/>
  <c r="D41" i="1498"/>
  <c r="R40" i="1498"/>
  <c r="D40" i="1498"/>
  <c r="R39" i="1498"/>
  <c r="L20" i="1498" s="1"/>
  <c r="D20" i="1498" s="1"/>
  <c r="H39" i="1498"/>
  <c r="D39" i="1498"/>
  <c r="R38" i="1498"/>
  <c r="L9" i="1498" s="1"/>
  <c r="D9" i="1498" s="1"/>
  <c r="H38" i="1498"/>
  <c r="G49" i="1498" s="1"/>
  <c r="D38" i="1498"/>
  <c r="R37" i="1498"/>
  <c r="H37" i="1498"/>
  <c r="D37" i="1498"/>
  <c r="R36" i="1498"/>
  <c r="H36" i="1498"/>
  <c r="D36" i="1498"/>
  <c r="R35" i="1498"/>
  <c r="H35" i="1498"/>
  <c r="D35" i="1498"/>
  <c r="R34" i="1498"/>
  <c r="H34" i="1498"/>
  <c r="D34" i="1498"/>
  <c r="R33" i="1498"/>
  <c r="L23" i="1498" s="1"/>
  <c r="D23" i="1498" s="1"/>
  <c r="R32" i="1498"/>
  <c r="L11" i="1498" s="1"/>
  <c r="D11" i="1498" s="1"/>
  <c r="R31" i="1498"/>
  <c r="R30" i="1498"/>
  <c r="R29" i="1498"/>
  <c r="R28" i="1498"/>
  <c r="D28" i="1498"/>
  <c r="R27" i="1498"/>
  <c r="D27" i="1498"/>
  <c r="R26" i="1498"/>
  <c r="L26" i="1498"/>
  <c r="D26" i="1498"/>
  <c r="R25" i="1498"/>
  <c r="L25" i="1498"/>
  <c r="D25" i="1498"/>
  <c r="R24" i="1498"/>
  <c r="L24" i="1498"/>
  <c r="D24" i="1498"/>
  <c r="R23" i="1498"/>
  <c r="R22" i="1498"/>
  <c r="L22" i="1498"/>
  <c r="D22" i="1498"/>
  <c r="R21" i="1498"/>
  <c r="D21" i="1498"/>
  <c r="R20" i="1498"/>
  <c r="R19" i="1498"/>
  <c r="L19" i="1498"/>
  <c r="D19" i="1498"/>
  <c r="R18" i="1498"/>
  <c r="D18" i="1498"/>
  <c r="R17" i="1498"/>
  <c r="L17" i="1498"/>
  <c r="D17" i="1498" s="1"/>
  <c r="R16" i="1498"/>
  <c r="L16" i="1498"/>
  <c r="D16" i="1498"/>
  <c r="R15" i="1498"/>
  <c r="D15" i="1498"/>
  <c r="R14" i="1498"/>
  <c r="D14" i="1498"/>
  <c r="R13" i="1498"/>
  <c r="D13" i="1498"/>
  <c r="R12" i="1498"/>
  <c r="L12" i="1498"/>
  <c r="D12" i="1498" s="1"/>
  <c r="R11" i="1498"/>
  <c r="L10" i="1498"/>
  <c r="D10" i="1498"/>
  <c r="L8" i="1498"/>
  <c r="D8" i="1498"/>
  <c r="L7" i="1498"/>
  <c r="D7" i="1498"/>
  <c r="R6" i="1498"/>
  <c r="L6" i="1498"/>
  <c r="D6" i="1498"/>
  <c r="R5" i="1498"/>
  <c r="R4" i="1498"/>
  <c r="R52" i="1497"/>
  <c r="R51" i="1497"/>
  <c r="D50" i="1497"/>
  <c r="R49" i="1497"/>
  <c r="D49" i="1497"/>
  <c r="R48" i="1497"/>
  <c r="D48" i="1497"/>
  <c r="D46" i="1497"/>
  <c r="D45" i="1497"/>
  <c r="P44" i="1497"/>
  <c r="R44" i="1497" s="1"/>
  <c r="D44" i="1497"/>
  <c r="R42" i="1497"/>
  <c r="L6" i="1497" s="1"/>
  <c r="D6" i="1497" s="1"/>
  <c r="D42" i="1497"/>
  <c r="R41" i="1497"/>
  <c r="D41" i="1497"/>
  <c r="R40" i="1497"/>
  <c r="L8" i="1497" s="1"/>
  <c r="D8" i="1497" s="1"/>
  <c r="D40" i="1497"/>
  <c r="R39" i="1497"/>
  <c r="H39" i="1497"/>
  <c r="D39" i="1497"/>
  <c r="R38" i="1497"/>
  <c r="L9" i="1497" s="1"/>
  <c r="D9" i="1497" s="1"/>
  <c r="H38" i="1497"/>
  <c r="D38" i="1497"/>
  <c r="R37" i="1497"/>
  <c r="H37" i="1497"/>
  <c r="D37" i="1497"/>
  <c r="R36" i="1497"/>
  <c r="L10" i="1497" s="1"/>
  <c r="D10" i="1497" s="1"/>
  <c r="H36" i="1497"/>
  <c r="D36" i="1497"/>
  <c r="R35" i="1497"/>
  <c r="H35" i="1497"/>
  <c r="D35" i="1497"/>
  <c r="R34" i="1497"/>
  <c r="L12" i="1497" s="1"/>
  <c r="D12" i="1497" s="1"/>
  <c r="H34" i="1497"/>
  <c r="D34" i="1497"/>
  <c r="R33" i="1497"/>
  <c r="R32" i="1497"/>
  <c r="R31" i="1497"/>
  <c r="R30" i="1497"/>
  <c r="R29" i="1497"/>
  <c r="R28" i="1497"/>
  <c r="L16" i="1497" s="1"/>
  <c r="D16" i="1497" s="1"/>
  <c r="D28" i="1497"/>
  <c r="R27" i="1497"/>
  <c r="D27" i="1497"/>
  <c r="R26" i="1497"/>
  <c r="L26" i="1497"/>
  <c r="D26" i="1497"/>
  <c r="R25" i="1497"/>
  <c r="D25" i="1497"/>
  <c r="R24" i="1497"/>
  <c r="L24" i="1497"/>
  <c r="D24" i="1497"/>
  <c r="R23" i="1497"/>
  <c r="D23" i="1497"/>
  <c r="R22" i="1497"/>
  <c r="D22" i="1497"/>
  <c r="R21" i="1497"/>
  <c r="D21" i="1497"/>
  <c r="R20" i="1497"/>
  <c r="L20" i="1497"/>
  <c r="D20" i="1497"/>
  <c r="R19" i="1497"/>
  <c r="D19" i="1497"/>
  <c r="R18" i="1497"/>
  <c r="D18" i="1497"/>
  <c r="R17" i="1497"/>
  <c r="L17" i="1497"/>
  <c r="D17" i="1497"/>
  <c r="R16" i="1497"/>
  <c r="R15" i="1497"/>
  <c r="D15" i="1497"/>
  <c r="R14" i="1497"/>
  <c r="D14" i="1497"/>
  <c r="R13" i="1497"/>
  <c r="D13" i="1497"/>
  <c r="R12" i="1497"/>
  <c r="R11" i="1497"/>
  <c r="L11" i="1497"/>
  <c r="D11" i="1497" s="1"/>
  <c r="L7" i="1497"/>
  <c r="D7" i="1497"/>
  <c r="R6" i="1497"/>
  <c r="R5" i="1497"/>
  <c r="R4" i="1497"/>
  <c r="D54" i="1519" l="1"/>
  <c r="H14" i="1519" s="1"/>
  <c r="D54" i="1517"/>
  <c r="H14" i="1517" s="1"/>
  <c r="G49" i="1519"/>
  <c r="D54" i="1518"/>
  <c r="H14" i="1518" s="1"/>
  <c r="G49" i="1518"/>
  <c r="G49" i="1517"/>
  <c r="D54" i="1515"/>
  <c r="H14" i="1515" s="1"/>
  <c r="D54" i="1514"/>
  <c r="H14" i="1514" s="1"/>
  <c r="D29" i="1514"/>
  <c r="H13" i="1514" s="1"/>
  <c r="D54" i="1513"/>
  <c r="H14" i="1513" s="1"/>
  <c r="G49" i="1514"/>
  <c r="G49" i="1513"/>
  <c r="D54" i="1511"/>
  <c r="H14" i="1511" s="1"/>
  <c r="D54" i="1510"/>
  <c r="H14" i="1510" s="1"/>
  <c r="D54" i="1509"/>
  <c r="H14" i="1509" s="1"/>
  <c r="G49" i="1511"/>
  <c r="G49" i="1510"/>
  <c r="G49" i="1509"/>
  <c r="D54" i="1505"/>
  <c r="H14" i="1505" s="1"/>
  <c r="D54" i="1507"/>
  <c r="H14" i="1507" s="1"/>
  <c r="G49" i="1507"/>
  <c r="D54" i="1503"/>
  <c r="H14" i="1503" s="1"/>
  <c r="D54" i="1502"/>
  <c r="H14" i="1502" s="1"/>
  <c r="D54" i="1501"/>
  <c r="H14" i="1501" s="1"/>
  <c r="G49" i="1502"/>
  <c r="G49" i="1501"/>
  <c r="G49" i="1499"/>
  <c r="G49" i="1497"/>
  <c r="D54" i="1499"/>
  <c r="H14" i="1499" s="1"/>
  <c r="D54" i="1498"/>
  <c r="H14" i="1498" s="1"/>
  <c r="D54" i="1497"/>
  <c r="H14" i="1497" s="1"/>
  <c r="D29" i="1519"/>
  <c r="H13" i="1519" s="1"/>
  <c r="D29" i="1518"/>
  <c r="H13" i="1518" s="1"/>
  <c r="D29" i="1517"/>
  <c r="H13" i="1517" s="1"/>
  <c r="D29" i="1516"/>
  <c r="H13" i="1516" s="1"/>
  <c r="H15" i="1516" s="1"/>
  <c r="H29" i="1516" s="1"/>
  <c r="G51" i="1516" s="1"/>
  <c r="D29" i="1515"/>
  <c r="H13" i="1515" s="1"/>
  <c r="D29" i="1513"/>
  <c r="H13" i="1513" s="1"/>
  <c r="D29" i="1512"/>
  <c r="H13" i="1512" s="1"/>
  <c r="H15" i="1512" s="1"/>
  <c r="H29" i="1512" s="1"/>
  <c r="G51" i="1512" s="1"/>
  <c r="D29" i="1511"/>
  <c r="H13" i="1511" s="1"/>
  <c r="D29" i="1510"/>
  <c r="H13" i="1510" s="1"/>
  <c r="D29" i="1509"/>
  <c r="H13" i="1509" s="1"/>
  <c r="D29" i="1508"/>
  <c r="H13" i="1508" s="1"/>
  <c r="H15" i="1508" s="1"/>
  <c r="H29" i="1508" s="1"/>
  <c r="G51" i="1508" s="1"/>
  <c r="D29" i="1507"/>
  <c r="H13" i="1507" s="1"/>
  <c r="D29" i="1506"/>
  <c r="H13" i="1506" s="1"/>
  <c r="H15" i="1506" s="1"/>
  <c r="H29" i="1506" s="1"/>
  <c r="G51" i="1506"/>
  <c r="D29" i="1505"/>
  <c r="H13" i="1505" s="1"/>
  <c r="H15" i="1505" s="1"/>
  <c r="H29" i="1505" s="1"/>
  <c r="G51" i="1505" s="1"/>
  <c r="D29" i="1503"/>
  <c r="H13" i="1503" s="1"/>
  <c r="D29" i="1502"/>
  <c r="H13" i="1502" s="1"/>
  <c r="D29" i="1501"/>
  <c r="H13" i="1501" s="1"/>
  <c r="D29" i="1500"/>
  <c r="H13" i="1500" s="1"/>
  <c r="H15" i="1500" s="1"/>
  <c r="H29" i="1500" s="1"/>
  <c r="G51" i="1500" s="1"/>
  <c r="D29" i="1499"/>
  <c r="H13" i="1499" s="1"/>
  <c r="D29" i="1498"/>
  <c r="H13" i="1498" s="1"/>
  <c r="D29" i="1497"/>
  <c r="H13" i="1497" s="1"/>
  <c r="C12" i="1469"/>
  <c r="H15" i="1519" l="1"/>
  <c r="H29" i="1519" s="1"/>
  <c r="G51" i="1519" s="1"/>
  <c r="H15" i="1517"/>
  <c r="H29" i="1517" s="1"/>
  <c r="G51" i="1517" s="1"/>
  <c r="H15" i="1518"/>
  <c r="H29" i="1518" s="1"/>
  <c r="G51" i="1518" s="1"/>
  <c r="H15" i="1515"/>
  <c r="H29" i="1515" s="1"/>
  <c r="G51" i="1515" s="1"/>
  <c r="H15" i="1514"/>
  <c r="H29" i="1514" s="1"/>
  <c r="G51" i="1514" s="1"/>
  <c r="H15" i="1513"/>
  <c r="H29" i="1513" s="1"/>
  <c r="G51" i="1513"/>
  <c r="H15" i="1511"/>
  <c r="H29" i="1511" s="1"/>
  <c r="G51" i="1511" s="1"/>
  <c r="H15" i="1510"/>
  <c r="H29" i="1510" s="1"/>
  <c r="G51" i="1510" s="1"/>
  <c r="H15" i="1509"/>
  <c r="H29" i="1509" s="1"/>
  <c r="G51" i="1509" s="1"/>
  <c r="H15" i="1507"/>
  <c r="H29" i="1507" s="1"/>
  <c r="G51" i="1507" s="1"/>
  <c r="H15" i="1503"/>
  <c r="H29" i="1503" s="1"/>
  <c r="G51" i="1503" s="1"/>
  <c r="H15" i="1502"/>
  <c r="H29" i="1502" s="1"/>
  <c r="G51" i="1502" s="1"/>
  <c r="H15" i="1501"/>
  <c r="H29" i="1501" s="1"/>
  <c r="G51" i="1501" s="1"/>
  <c r="H15" i="1499"/>
  <c r="H29" i="1499" s="1"/>
  <c r="G51" i="1499" s="1"/>
  <c r="H15" i="1498"/>
  <c r="H29" i="1498" s="1"/>
  <c r="G51" i="1498" s="1"/>
  <c r="H15" i="1497"/>
  <c r="H29" i="1497" s="1"/>
  <c r="G51" i="1497" s="1"/>
  <c r="H16" i="1470"/>
  <c r="C12" i="1470" l="1"/>
  <c r="H16" i="1466" l="1"/>
  <c r="H16" i="1464" l="1"/>
  <c r="C21" i="1466"/>
  <c r="C21" i="1460" l="1"/>
  <c r="R52" i="1496" l="1"/>
  <c r="R51" i="1496"/>
  <c r="D50" i="1496"/>
  <c r="R49" i="1496"/>
  <c r="G49" i="1496"/>
  <c r="D49" i="1496"/>
  <c r="R48" i="1496"/>
  <c r="D48" i="1496"/>
  <c r="D46" i="1496"/>
  <c r="D45" i="1496"/>
  <c r="D44" i="1496"/>
  <c r="R42" i="1496"/>
  <c r="D42" i="1496"/>
  <c r="R41" i="1496"/>
  <c r="L7" i="1496" s="1"/>
  <c r="D7" i="1496" s="1"/>
  <c r="D41" i="1496"/>
  <c r="R40" i="1496"/>
  <c r="L8" i="1496" s="1"/>
  <c r="D8" i="1496" s="1"/>
  <c r="D40" i="1496"/>
  <c r="R39" i="1496"/>
  <c r="D39" i="1496"/>
  <c r="R38" i="1496"/>
  <c r="D38" i="1496"/>
  <c r="R37" i="1496"/>
  <c r="D37" i="1496"/>
  <c r="R36" i="1496"/>
  <c r="D36" i="1496"/>
  <c r="R35" i="1496"/>
  <c r="D35" i="1496"/>
  <c r="R34" i="1496"/>
  <c r="L12" i="1496" s="1"/>
  <c r="D12" i="1496" s="1"/>
  <c r="D34" i="1496"/>
  <c r="D54" i="1496" s="1"/>
  <c r="H14" i="1496" s="1"/>
  <c r="R33" i="1496"/>
  <c r="L23" i="1496" s="1"/>
  <c r="D23" i="1496" s="1"/>
  <c r="R32" i="1496"/>
  <c r="L11" i="1496" s="1"/>
  <c r="D11" i="1496" s="1"/>
  <c r="R31" i="1496"/>
  <c r="R30" i="1496"/>
  <c r="R29" i="1496"/>
  <c r="R28" i="1496"/>
  <c r="D28" i="1496"/>
  <c r="R27" i="1496"/>
  <c r="D27" i="1496"/>
  <c r="R26" i="1496"/>
  <c r="L26" i="1496"/>
  <c r="D26" i="1496" s="1"/>
  <c r="R25" i="1496"/>
  <c r="L25" i="1496"/>
  <c r="D25" i="1496"/>
  <c r="R24" i="1496"/>
  <c r="D24" i="1496"/>
  <c r="R23" i="1496"/>
  <c r="R22" i="1496"/>
  <c r="L22" i="1496"/>
  <c r="D22" i="1496"/>
  <c r="R21" i="1496"/>
  <c r="D21" i="1496"/>
  <c r="R20" i="1496"/>
  <c r="L20" i="1496"/>
  <c r="D20" i="1496" s="1"/>
  <c r="R19" i="1496"/>
  <c r="L19" i="1496"/>
  <c r="D19" i="1496"/>
  <c r="R18" i="1496"/>
  <c r="D18" i="1496"/>
  <c r="R17" i="1496"/>
  <c r="D17" i="1496"/>
  <c r="R16" i="1496"/>
  <c r="L16" i="1496"/>
  <c r="D16" i="1496" s="1"/>
  <c r="S15" i="1496"/>
  <c r="R15" i="1496"/>
  <c r="D15" i="1496"/>
  <c r="S14" i="1496"/>
  <c r="R14" i="1496"/>
  <c r="D14" i="1496"/>
  <c r="R13" i="1496"/>
  <c r="D13" i="1496"/>
  <c r="R12" i="1496"/>
  <c r="R11" i="1496"/>
  <c r="L10" i="1496"/>
  <c r="D10" i="1496" s="1"/>
  <c r="L9" i="1496"/>
  <c r="D9" i="1496"/>
  <c r="R6" i="1496"/>
  <c r="L6" i="1496"/>
  <c r="D6" i="1496" s="1"/>
  <c r="R5" i="1496"/>
  <c r="R4" i="1496"/>
  <c r="R52" i="1495"/>
  <c r="R51" i="1495"/>
  <c r="D50" i="1495"/>
  <c r="R49" i="1495"/>
  <c r="D49" i="1495"/>
  <c r="R48" i="1495"/>
  <c r="D48" i="1495"/>
  <c r="D46" i="1495"/>
  <c r="D45" i="1495"/>
  <c r="D44" i="1495"/>
  <c r="R42" i="1495"/>
  <c r="D42" i="1495"/>
  <c r="R41" i="1495"/>
  <c r="L7" i="1495" s="1"/>
  <c r="D7" i="1495" s="1"/>
  <c r="D41" i="1495"/>
  <c r="R40" i="1495"/>
  <c r="D40" i="1495"/>
  <c r="R39" i="1495"/>
  <c r="H39" i="1495"/>
  <c r="D39" i="1495"/>
  <c r="R38" i="1495"/>
  <c r="H38" i="1495"/>
  <c r="D38" i="1495"/>
  <c r="R37" i="1495"/>
  <c r="H37" i="1495"/>
  <c r="D37" i="1495"/>
  <c r="R36" i="1495"/>
  <c r="H36" i="1495"/>
  <c r="D36" i="1495"/>
  <c r="R35" i="1495"/>
  <c r="L19" i="1495" s="1"/>
  <c r="D19" i="1495" s="1"/>
  <c r="H35" i="1495"/>
  <c r="D35" i="1495"/>
  <c r="R34" i="1495"/>
  <c r="L12" i="1495" s="1"/>
  <c r="D12" i="1495" s="1"/>
  <c r="H34" i="1495"/>
  <c r="D34" i="1495"/>
  <c r="R33" i="1495"/>
  <c r="L23" i="1495" s="1"/>
  <c r="D23" i="1495" s="1"/>
  <c r="R32" i="1495"/>
  <c r="R31" i="1495"/>
  <c r="R30" i="1495"/>
  <c r="R29" i="1495"/>
  <c r="R28" i="1495"/>
  <c r="D28" i="1495"/>
  <c r="R27" i="1495"/>
  <c r="D27" i="1495"/>
  <c r="R26" i="1495"/>
  <c r="L26" i="1495"/>
  <c r="D26" i="1495"/>
  <c r="R25" i="1495"/>
  <c r="L25" i="1495"/>
  <c r="D25" i="1495"/>
  <c r="R24" i="1495"/>
  <c r="D24" i="1495"/>
  <c r="R23" i="1495"/>
  <c r="R22" i="1495"/>
  <c r="L22" i="1495"/>
  <c r="D22" i="1495" s="1"/>
  <c r="R21" i="1495"/>
  <c r="D21" i="1495"/>
  <c r="R20" i="1495"/>
  <c r="L20" i="1495"/>
  <c r="D20" i="1495"/>
  <c r="R19" i="1495"/>
  <c r="R18" i="1495"/>
  <c r="D18" i="1495"/>
  <c r="R17" i="1495"/>
  <c r="D17" i="1495"/>
  <c r="R16" i="1495"/>
  <c r="L16" i="1495"/>
  <c r="D16" i="1495" s="1"/>
  <c r="R15" i="1495"/>
  <c r="D15" i="1495"/>
  <c r="R14" i="1495"/>
  <c r="D14" i="1495"/>
  <c r="R13" i="1495"/>
  <c r="D13" i="1495"/>
  <c r="R12" i="1495"/>
  <c r="R11" i="1495"/>
  <c r="L11" i="1495"/>
  <c r="D11" i="1495"/>
  <c r="L10" i="1495"/>
  <c r="D10" i="1495" s="1"/>
  <c r="L9" i="1495"/>
  <c r="D9" i="1495"/>
  <c r="L8" i="1495"/>
  <c r="D8" i="1495" s="1"/>
  <c r="R6" i="1495"/>
  <c r="L6" i="1495"/>
  <c r="D6" i="1495" s="1"/>
  <c r="R5" i="1495"/>
  <c r="R4" i="1495"/>
  <c r="R52" i="1494"/>
  <c r="R51" i="1494"/>
  <c r="D50" i="1494"/>
  <c r="R49" i="1494"/>
  <c r="D49" i="1494"/>
  <c r="R48" i="1494"/>
  <c r="D48" i="1494"/>
  <c r="D46" i="1494"/>
  <c r="D45" i="1494"/>
  <c r="D44" i="1494"/>
  <c r="R42" i="1494"/>
  <c r="L6" i="1494" s="1"/>
  <c r="D6" i="1494" s="1"/>
  <c r="D42" i="1494"/>
  <c r="R41" i="1494"/>
  <c r="L7" i="1494" s="1"/>
  <c r="D7" i="1494" s="1"/>
  <c r="D41" i="1494"/>
  <c r="R40" i="1494"/>
  <c r="D40" i="1494"/>
  <c r="R39" i="1494"/>
  <c r="L20" i="1494" s="1"/>
  <c r="D20" i="1494" s="1"/>
  <c r="H39" i="1494"/>
  <c r="D39" i="1494"/>
  <c r="R38" i="1494"/>
  <c r="L9" i="1494" s="1"/>
  <c r="D9" i="1494" s="1"/>
  <c r="H38" i="1494"/>
  <c r="D38" i="1494"/>
  <c r="R37" i="1494"/>
  <c r="H37" i="1494"/>
  <c r="D37" i="1494"/>
  <c r="R36" i="1494"/>
  <c r="H36" i="1494"/>
  <c r="D36" i="1494"/>
  <c r="R35" i="1494"/>
  <c r="L19" i="1494" s="1"/>
  <c r="D19" i="1494" s="1"/>
  <c r="H35" i="1494"/>
  <c r="D35" i="1494"/>
  <c r="R34" i="1494"/>
  <c r="H34" i="1494"/>
  <c r="D34" i="1494"/>
  <c r="R33" i="1494"/>
  <c r="R32" i="1494"/>
  <c r="R31" i="1494"/>
  <c r="R30" i="1494"/>
  <c r="R29" i="1494"/>
  <c r="R28" i="1494"/>
  <c r="D28" i="1494"/>
  <c r="R27" i="1494"/>
  <c r="D27" i="1494"/>
  <c r="R26" i="1494"/>
  <c r="L26" i="1494"/>
  <c r="D26" i="1494"/>
  <c r="R25" i="1494"/>
  <c r="L25" i="1494"/>
  <c r="D25" i="1494"/>
  <c r="R24" i="1494"/>
  <c r="L24" i="1494"/>
  <c r="D24" i="1494"/>
  <c r="R23" i="1494"/>
  <c r="L23" i="1494"/>
  <c r="D23" i="1494"/>
  <c r="R22" i="1494"/>
  <c r="L22" i="1494"/>
  <c r="D22" i="1494"/>
  <c r="R21" i="1494"/>
  <c r="L17" i="1494" s="1"/>
  <c r="D17" i="1494" s="1"/>
  <c r="D21" i="1494"/>
  <c r="R20" i="1494"/>
  <c r="R19" i="1494"/>
  <c r="R18" i="1494"/>
  <c r="D18" i="1494"/>
  <c r="R17" i="1494"/>
  <c r="R16" i="1494"/>
  <c r="L16" i="1494"/>
  <c r="D16" i="1494"/>
  <c r="R15" i="1494"/>
  <c r="D15" i="1494"/>
  <c r="R14" i="1494"/>
  <c r="D14" i="1494"/>
  <c r="R13" i="1494"/>
  <c r="D13" i="1494"/>
  <c r="R12" i="1494"/>
  <c r="L12" i="1494"/>
  <c r="D12" i="1494"/>
  <c r="R11" i="1494"/>
  <c r="L11" i="1494"/>
  <c r="D11" i="1494"/>
  <c r="L10" i="1494"/>
  <c r="D10" i="1494"/>
  <c r="L8" i="1494"/>
  <c r="D8" i="1494"/>
  <c r="R6" i="1494"/>
  <c r="R5" i="1494"/>
  <c r="R4" i="1494"/>
  <c r="R52" i="1493"/>
  <c r="R51" i="1493"/>
  <c r="D50" i="1493"/>
  <c r="R49" i="1493"/>
  <c r="D49" i="1493"/>
  <c r="R48" i="1493"/>
  <c r="D48" i="1493"/>
  <c r="D46" i="1493"/>
  <c r="D45" i="1493"/>
  <c r="P44" i="1493"/>
  <c r="R44" i="1493" s="1"/>
  <c r="D44" i="1493"/>
  <c r="R42" i="1493"/>
  <c r="L6" i="1493" s="1"/>
  <c r="D6" i="1493" s="1"/>
  <c r="D42" i="1493"/>
  <c r="R41" i="1493"/>
  <c r="D41" i="1493"/>
  <c r="R40" i="1493"/>
  <c r="D40" i="1493"/>
  <c r="R39" i="1493"/>
  <c r="L20" i="1493" s="1"/>
  <c r="D20" i="1493" s="1"/>
  <c r="H39" i="1493"/>
  <c r="D39" i="1493"/>
  <c r="R38" i="1493"/>
  <c r="H38" i="1493"/>
  <c r="D38" i="1493"/>
  <c r="R37" i="1493"/>
  <c r="H37" i="1493"/>
  <c r="D37" i="1493"/>
  <c r="R36" i="1493"/>
  <c r="L10" i="1493" s="1"/>
  <c r="D10" i="1493" s="1"/>
  <c r="H36" i="1493"/>
  <c r="D36" i="1493"/>
  <c r="R35" i="1493"/>
  <c r="H35" i="1493"/>
  <c r="D35" i="1493"/>
  <c r="R34" i="1493"/>
  <c r="L12" i="1493" s="1"/>
  <c r="D12" i="1493" s="1"/>
  <c r="H34" i="1493"/>
  <c r="D34" i="1493"/>
  <c r="R33" i="1493"/>
  <c r="R32" i="1493"/>
  <c r="R31" i="1493"/>
  <c r="R30" i="1493"/>
  <c r="R29" i="1493"/>
  <c r="R28" i="1493"/>
  <c r="L16" i="1493" s="1"/>
  <c r="D16" i="1493" s="1"/>
  <c r="D28" i="1493"/>
  <c r="R27" i="1493"/>
  <c r="D27" i="1493"/>
  <c r="R26" i="1493"/>
  <c r="L26" i="1493"/>
  <c r="D26" i="1493"/>
  <c r="R25" i="1493"/>
  <c r="L25" i="1493"/>
  <c r="D25" i="1493"/>
  <c r="R24" i="1493"/>
  <c r="L24" i="1493"/>
  <c r="D24" i="1493"/>
  <c r="R23" i="1493"/>
  <c r="D23" i="1493"/>
  <c r="R22" i="1493"/>
  <c r="D22" i="1493"/>
  <c r="R21" i="1493"/>
  <c r="D21" i="1493"/>
  <c r="R20" i="1493"/>
  <c r="R19" i="1493"/>
  <c r="D19" i="1493"/>
  <c r="R18" i="1493"/>
  <c r="D18" i="1493"/>
  <c r="R17" i="1493"/>
  <c r="L17" i="1493"/>
  <c r="D17" i="1493"/>
  <c r="R16" i="1493"/>
  <c r="R15" i="1493"/>
  <c r="D15" i="1493"/>
  <c r="R14" i="1493"/>
  <c r="D14" i="1493"/>
  <c r="R13" i="1493"/>
  <c r="D13" i="1493"/>
  <c r="R12" i="1493"/>
  <c r="R11" i="1493"/>
  <c r="L11" i="1493"/>
  <c r="D11" i="1493" s="1"/>
  <c r="L9" i="1493"/>
  <c r="D9" i="1493"/>
  <c r="L8" i="1493"/>
  <c r="D8" i="1493"/>
  <c r="L7" i="1493"/>
  <c r="D7" i="1493"/>
  <c r="R6" i="1493"/>
  <c r="R5" i="1493"/>
  <c r="R4" i="1493"/>
  <c r="R52" i="1492"/>
  <c r="R51" i="1492"/>
  <c r="D50" i="1492"/>
  <c r="R49" i="1492"/>
  <c r="G49" i="1492"/>
  <c r="D49" i="1492"/>
  <c r="R48" i="1492"/>
  <c r="D48" i="1492"/>
  <c r="D46" i="1492"/>
  <c r="D45" i="1492"/>
  <c r="D44" i="1492"/>
  <c r="R42" i="1492"/>
  <c r="L6" i="1492" s="1"/>
  <c r="D6" i="1492" s="1"/>
  <c r="D42" i="1492"/>
  <c r="R41" i="1492"/>
  <c r="L7" i="1492" s="1"/>
  <c r="D7" i="1492" s="1"/>
  <c r="D41" i="1492"/>
  <c r="R40" i="1492"/>
  <c r="L8" i="1492" s="1"/>
  <c r="D8" i="1492" s="1"/>
  <c r="D40" i="1492"/>
  <c r="R39" i="1492"/>
  <c r="D39" i="1492"/>
  <c r="R38" i="1492"/>
  <c r="L9" i="1492" s="1"/>
  <c r="D9" i="1492" s="1"/>
  <c r="D38" i="1492"/>
  <c r="R37" i="1492"/>
  <c r="D37" i="1492"/>
  <c r="R36" i="1492"/>
  <c r="L10" i="1492" s="1"/>
  <c r="D10" i="1492" s="1"/>
  <c r="D36" i="1492"/>
  <c r="R35" i="1492"/>
  <c r="D35" i="1492"/>
  <c r="D54" i="1492" s="1"/>
  <c r="H14" i="1492" s="1"/>
  <c r="R34" i="1492"/>
  <c r="L12" i="1492" s="1"/>
  <c r="D12" i="1492" s="1"/>
  <c r="D34" i="1492"/>
  <c r="R33" i="1492"/>
  <c r="L23" i="1492" s="1"/>
  <c r="D23" i="1492" s="1"/>
  <c r="R32" i="1492"/>
  <c r="L11" i="1492" s="1"/>
  <c r="D11" i="1492" s="1"/>
  <c r="R31" i="1492"/>
  <c r="R30" i="1492"/>
  <c r="R29" i="1492"/>
  <c r="R28" i="1492"/>
  <c r="D28" i="1492"/>
  <c r="R27" i="1492"/>
  <c r="D27" i="1492"/>
  <c r="R26" i="1492"/>
  <c r="L26" i="1492"/>
  <c r="D26" i="1492"/>
  <c r="R25" i="1492"/>
  <c r="L25" i="1492"/>
  <c r="D25" i="1492"/>
  <c r="R24" i="1492"/>
  <c r="D24" i="1492"/>
  <c r="R23" i="1492"/>
  <c r="R22" i="1492"/>
  <c r="L22" i="1492"/>
  <c r="D22" i="1492"/>
  <c r="R21" i="1492"/>
  <c r="D21" i="1492"/>
  <c r="R20" i="1492"/>
  <c r="L20" i="1492"/>
  <c r="D20" i="1492"/>
  <c r="R19" i="1492"/>
  <c r="L19" i="1492"/>
  <c r="D19" i="1492"/>
  <c r="R18" i="1492"/>
  <c r="D18" i="1492"/>
  <c r="R17" i="1492"/>
  <c r="D17" i="1492"/>
  <c r="R16" i="1492"/>
  <c r="L16" i="1492"/>
  <c r="D16" i="1492" s="1"/>
  <c r="S15" i="1492"/>
  <c r="R15" i="1492"/>
  <c r="D15" i="1492"/>
  <c r="S14" i="1492"/>
  <c r="R14" i="1492"/>
  <c r="D14" i="1492"/>
  <c r="R13" i="1492"/>
  <c r="D13" i="1492"/>
  <c r="R12" i="1492"/>
  <c r="R11" i="1492"/>
  <c r="R6" i="1492"/>
  <c r="R5" i="1492"/>
  <c r="R4" i="1492"/>
  <c r="R52" i="1491"/>
  <c r="R51" i="1491"/>
  <c r="D50" i="1491"/>
  <c r="R49" i="1491"/>
  <c r="D49" i="1491"/>
  <c r="R48" i="1491"/>
  <c r="D48" i="1491"/>
  <c r="D46" i="1491"/>
  <c r="D45" i="1491"/>
  <c r="D44" i="1491"/>
  <c r="R42" i="1491"/>
  <c r="D42" i="1491"/>
  <c r="R41" i="1491"/>
  <c r="L7" i="1491" s="1"/>
  <c r="D7" i="1491" s="1"/>
  <c r="D41" i="1491"/>
  <c r="R40" i="1491"/>
  <c r="L8" i="1491" s="1"/>
  <c r="D8" i="1491" s="1"/>
  <c r="D40" i="1491"/>
  <c r="R39" i="1491"/>
  <c r="H39" i="1491"/>
  <c r="D39" i="1491"/>
  <c r="R38" i="1491"/>
  <c r="H38" i="1491"/>
  <c r="D38" i="1491"/>
  <c r="R37" i="1491"/>
  <c r="H37" i="1491"/>
  <c r="D37" i="1491"/>
  <c r="R36" i="1491"/>
  <c r="H36" i="1491"/>
  <c r="D36" i="1491"/>
  <c r="R35" i="1491"/>
  <c r="L19" i="1491" s="1"/>
  <c r="D19" i="1491" s="1"/>
  <c r="H35" i="1491"/>
  <c r="D35" i="1491"/>
  <c r="R34" i="1491"/>
  <c r="H34" i="1491"/>
  <c r="D34" i="1491"/>
  <c r="R33" i="1491"/>
  <c r="L23" i="1491" s="1"/>
  <c r="D23" i="1491" s="1"/>
  <c r="R32" i="1491"/>
  <c r="R31" i="1491"/>
  <c r="R30" i="1491"/>
  <c r="R29" i="1491"/>
  <c r="R28" i="1491"/>
  <c r="L16" i="1491" s="1"/>
  <c r="D16" i="1491" s="1"/>
  <c r="D28" i="1491"/>
  <c r="R27" i="1491"/>
  <c r="D27" i="1491"/>
  <c r="R26" i="1491"/>
  <c r="L26" i="1491"/>
  <c r="D26" i="1491" s="1"/>
  <c r="R25" i="1491"/>
  <c r="L25" i="1491"/>
  <c r="D25" i="1491"/>
  <c r="R24" i="1491"/>
  <c r="D24" i="1491"/>
  <c r="R23" i="1491"/>
  <c r="R22" i="1491"/>
  <c r="L22" i="1491"/>
  <c r="D22" i="1491" s="1"/>
  <c r="R21" i="1491"/>
  <c r="D21" i="1491"/>
  <c r="R20" i="1491"/>
  <c r="L20" i="1491"/>
  <c r="D20" i="1491" s="1"/>
  <c r="R19" i="1491"/>
  <c r="R18" i="1491"/>
  <c r="D18" i="1491"/>
  <c r="R17" i="1491"/>
  <c r="D17" i="1491"/>
  <c r="R16" i="1491"/>
  <c r="R15" i="1491"/>
  <c r="D15" i="1491"/>
  <c r="R14" i="1491"/>
  <c r="D14" i="1491"/>
  <c r="R13" i="1491"/>
  <c r="D13" i="1491"/>
  <c r="R12" i="1491"/>
  <c r="L12" i="1491"/>
  <c r="D12" i="1491" s="1"/>
  <c r="R11" i="1491"/>
  <c r="L11" i="1491"/>
  <c r="D11" i="1491"/>
  <c r="L10" i="1491"/>
  <c r="D10" i="1491" s="1"/>
  <c r="L9" i="1491"/>
  <c r="D9" i="1491"/>
  <c r="R6" i="1491"/>
  <c r="L6" i="1491"/>
  <c r="D6" i="1491" s="1"/>
  <c r="R5" i="1491"/>
  <c r="R4" i="1491"/>
  <c r="R52" i="1490"/>
  <c r="R51" i="1490"/>
  <c r="D50" i="1490"/>
  <c r="R49" i="1490"/>
  <c r="D49" i="1490"/>
  <c r="R48" i="1490"/>
  <c r="D48" i="1490"/>
  <c r="D46" i="1490"/>
  <c r="D45" i="1490"/>
  <c r="D44" i="1490"/>
  <c r="R42" i="1490"/>
  <c r="L6" i="1490" s="1"/>
  <c r="D6" i="1490" s="1"/>
  <c r="D42" i="1490"/>
  <c r="R41" i="1490"/>
  <c r="D41" i="1490"/>
  <c r="R40" i="1490"/>
  <c r="D40" i="1490"/>
  <c r="R39" i="1490"/>
  <c r="L20" i="1490" s="1"/>
  <c r="D20" i="1490" s="1"/>
  <c r="H39" i="1490"/>
  <c r="D39" i="1490"/>
  <c r="R38" i="1490"/>
  <c r="L9" i="1490" s="1"/>
  <c r="D9" i="1490" s="1"/>
  <c r="H38" i="1490"/>
  <c r="D38" i="1490"/>
  <c r="R37" i="1490"/>
  <c r="H37" i="1490"/>
  <c r="D37" i="1490"/>
  <c r="R36" i="1490"/>
  <c r="L10" i="1490" s="1"/>
  <c r="D10" i="1490" s="1"/>
  <c r="H36" i="1490"/>
  <c r="D36" i="1490"/>
  <c r="R35" i="1490"/>
  <c r="H35" i="1490"/>
  <c r="D35" i="1490"/>
  <c r="R34" i="1490"/>
  <c r="L12" i="1490" s="1"/>
  <c r="D12" i="1490" s="1"/>
  <c r="H34" i="1490"/>
  <c r="D34" i="1490"/>
  <c r="R33" i="1490"/>
  <c r="L23" i="1490" s="1"/>
  <c r="D23" i="1490" s="1"/>
  <c r="R32" i="1490"/>
  <c r="L11" i="1490" s="1"/>
  <c r="D11" i="1490" s="1"/>
  <c r="R31" i="1490"/>
  <c r="R30" i="1490"/>
  <c r="R29" i="1490"/>
  <c r="R28" i="1490"/>
  <c r="D28" i="1490"/>
  <c r="R27" i="1490"/>
  <c r="D27" i="1490"/>
  <c r="R26" i="1490"/>
  <c r="L26" i="1490"/>
  <c r="D26" i="1490"/>
  <c r="R25" i="1490"/>
  <c r="L25" i="1490"/>
  <c r="D25" i="1490"/>
  <c r="R24" i="1490"/>
  <c r="L24" i="1490"/>
  <c r="D24" i="1490"/>
  <c r="R23" i="1490"/>
  <c r="R22" i="1490"/>
  <c r="L22" i="1490"/>
  <c r="D22" i="1490" s="1"/>
  <c r="R21" i="1490"/>
  <c r="L17" i="1490" s="1"/>
  <c r="D17" i="1490" s="1"/>
  <c r="D21" i="1490"/>
  <c r="R20" i="1490"/>
  <c r="R19" i="1490"/>
  <c r="L19" i="1490"/>
  <c r="D19" i="1490"/>
  <c r="R18" i="1490"/>
  <c r="D18" i="1490"/>
  <c r="R17" i="1490"/>
  <c r="R16" i="1490"/>
  <c r="L16" i="1490"/>
  <c r="D16" i="1490" s="1"/>
  <c r="R15" i="1490"/>
  <c r="D15" i="1490"/>
  <c r="R14" i="1490"/>
  <c r="D14" i="1490"/>
  <c r="R13" i="1490"/>
  <c r="D13" i="1490"/>
  <c r="R12" i="1490"/>
  <c r="R11" i="1490"/>
  <c r="L8" i="1490"/>
  <c r="D8" i="1490"/>
  <c r="L7" i="1490"/>
  <c r="D7" i="1490"/>
  <c r="R6" i="1490"/>
  <c r="R5" i="1490"/>
  <c r="R4" i="1490"/>
  <c r="R52" i="1489"/>
  <c r="R51" i="1489"/>
  <c r="D50" i="1489"/>
  <c r="R49" i="1489"/>
  <c r="D49" i="1489"/>
  <c r="R48" i="1489"/>
  <c r="D48" i="1489"/>
  <c r="D46" i="1489"/>
  <c r="D45" i="1489"/>
  <c r="P44" i="1489"/>
  <c r="R44" i="1489" s="1"/>
  <c r="D44" i="1489"/>
  <c r="R42" i="1489"/>
  <c r="L6" i="1489" s="1"/>
  <c r="D6" i="1489" s="1"/>
  <c r="D42" i="1489"/>
  <c r="R41" i="1489"/>
  <c r="D41" i="1489"/>
  <c r="R40" i="1489"/>
  <c r="L8" i="1489" s="1"/>
  <c r="D8" i="1489" s="1"/>
  <c r="D40" i="1489"/>
  <c r="R39" i="1489"/>
  <c r="L20" i="1489" s="1"/>
  <c r="D20" i="1489" s="1"/>
  <c r="H39" i="1489"/>
  <c r="D39" i="1489"/>
  <c r="R38" i="1489"/>
  <c r="H38" i="1489"/>
  <c r="D38" i="1489"/>
  <c r="R37" i="1489"/>
  <c r="H37" i="1489"/>
  <c r="D37" i="1489"/>
  <c r="R36" i="1489"/>
  <c r="H36" i="1489"/>
  <c r="G49" i="1489" s="1"/>
  <c r="D36" i="1489"/>
  <c r="R35" i="1489"/>
  <c r="H35" i="1489"/>
  <c r="D35" i="1489"/>
  <c r="R34" i="1489"/>
  <c r="H34" i="1489"/>
  <c r="D34" i="1489"/>
  <c r="R33" i="1489"/>
  <c r="R32" i="1489"/>
  <c r="R31" i="1489"/>
  <c r="R30" i="1489"/>
  <c r="R29" i="1489"/>
  <c r="R28" i="1489"/>
  <c r="D28" i="1489"/>
  <c r="R27" i="1489"/>
  <c r="D27" i="1489"/>
  <c r="R26" i="1489"/>
  <c r="L26" i="1489"/>
  <c r="D26" i="1489"/>
  <c r="R25" i="1489"/>
  <c r="L25" i="1489"/>
  <c r="D25" i="1489"/>
  <c r="R24" i="1489"/>
  <c r="L24" i="1489"/>
  <c r="D24" i="1489"/>
  <c r="R23" i="1489"/>
  <c r="D23" i="1489"/>
  <c r="R22" i="1489"/>
  <c r="D22" i="1489"/>
  <c r="R21" i="1489"/>
  <c r="D21" i="1489"/>
  <c r="R20" i="1489"/>
  <c r="R19" i="1489"/>
  <c r="D19" i="1489"/>
  <c r="R18" i="1489"/>
  <c r="D18" i="1489"/>
  <c r="R17" i="1489"/>
  <c r="L17" i="1489"/>
  <c r="D17" i="1489"/>
  <c r="R16" i="1489"/>
  <c r="L16" i="1489"/>
  <c r="D16" i="1489"/>
  <c r="R15" i="1489"/>
  <c r="D15" i="1489"/>
  <c r="R14" i="1489"/>
  <c r="D14" i="1489"/>
  <c r="R13" i="1489"/>
  <c r="D13" i="1489"/>
  <c r="R12" i="1489"/>
  <c r="L12" i="1489"/>
  <c r="D12" i="1489"/>
  <c r="R11" i="1489"/>
  <c r="L11" i="1489"/>
  <c r="D11" i="1489" s="1"/>
  <c r="L10" i="1489"/>
  <c r="D10" i="1489" s="1"/>
  <c r="L9" i="1489"/>
  <c r="D9" i="1489" s="1"/>
  <c r="L7" i="1489"/>
  <c r="D7" i="1489"/>
  <c r="R6" i="1489"/>
  <c r="R5" i="1489"/>
  <c r="R4" i="1489"/>
  <c r="R52" i="1488"/>
  <c r="R51" i="1488"/>
  <c r="D50" i="1488"/>
  <c r="R49" i="1488"/>
  <c r="G49" i="1488"/>
  <c r="D49" i="1488"/>
  <c r="R48" i="1488"/>
  <c r="D48" i="1488"/>
  <c r="D46" i="1488"/>
  <c r="D45" i="1488"/>
  <c r="D44" i="1488"/>
  <c r="R42" i="1488"/>
  <c r="L6" i="1488" s="1"/>
  <c r="D6" i="1488" s="1"/>
  <c r="D42" i="1488"/>
  <c r="R41" i="1488"/>
  <c r="L7" i="1488" s="1"/>
  <c r="D7" i="1488" s="1"/>
  <c r="D41" i="1488"/>
  <c r="R40" i="1488"/>
  <c r="D40" i="1488"/>
  <c r="R39" i="1488"/>
  <c r="D39" i="1488"/>
  <c r="R38" i="1488"/>
  <c r="L9" i="1488" s="1"/>
  <c r="D9" i="1488" s="1"/>
  <c r="D38" i="1488"/>
  <c r="R37" i="1488"/>
  <c r="D37" i="1488"/>
  <c r="R36" i="1488"/>
  <c r="L10" i="1488" s="1"/>
  <c r="D10" i="1488" s="1"/>
  <c r="D36" i="1488"/>
  <c r="R35" i="1488"/>
  <c r="D35" i="1488"/>
  <c r="R34" i="1488"/>
  <c r="L12" i="1488" s="1"/>
  <c r="D12" i="1488" s="1"/>
  <c r="D34" i="1488"/>
  <c r="D54" i="1488" s="1"/>
  <c r="H14" i="1488" s="1"/>
  <c r="R33" i="1488"/>
  <c r="L23" i="1488" s="1"/>
  <c r="D23" i="1488" s="1"/>
  <c r="R32" i="1488"/>
  <c r="R31" i="1488"/>
  <c r="R30" i="1488"/>
  <c r="R29" i="1488"/>
  <c r="R28" i="1488"/>
  <c r="D28" i="1488"/>
  <c r="R27" i="1488"/>
  <c r="D27" i="1488"/>
  <c r="R26" i="1488"/>
  <c r="L26" i="1488"/>
  <c r="D26" i="1488"/>
  <c r="R25" i="1488"/>
  <c r="L25" i="1488"/>
  <c r="D25" i="1488"/>
  <c r="R24" i="1488"/>
  <c r="D24" i="1488"/>
  <c r="R23" i="1488"/>
  <c r="R22" i="1488"/>
  <c r="L22" i="1488"/>
  <c r="D22" i="1488"/>
  <c r="R21" i="1488"/>
  <c r="D21" i="1488"/>
  <c r="R20" i="1488"/>
  <c r="L20" i="1488"/>
  <c r="D20" i="1488"/>
  <c r="R19" i="1488"/>
  <c r="L19" i="1488"/>
  <c r="D19" i="1488"/>
  <c r="R18" i="1488"/>
  <c r="D18" i="1488"/>
  <c r="R17" i="1488"/>
  <c r="D17" i="1488"/>
  <c r="R16" i="1488"/>
  <c r="L16" i="1488"/>
  <c r="D16" i="1488" s="1"/>
  <c r="S15" i="1488"/>
  <c r="R15" i="1488"/>
  <c r="D15" i="1488"/>
  <c r="S14" i="1488"/>
  <c r="R14" i="1488"/>
  <c r="D14" i="1488"/>
  <c r="R13" i="1488"/>
  <c r="D13" i="1488"/>
  <c r="R12" i="1488"/>
  <c r="R11" i="1488"/>
  <c r="L11" i="1488"/>
  <c r="D11" i="1488"/>
  <c r="L8" i="1488"/>
  <c r="D8" i="1488"/>
  <c r="R6" i="1488"/>
  <c r="R5" i="1488"/>
  <c r="R4" i="1488"/>
  <c r="R52" i="1487"/>
  <c r="R51" i="1487"/>
  <c r="D50" i="1487"/>
  <c r="R49" i="1487"/>
  <c r="D49" i="1487"/>
  <c r="R48" i="1487"/>
  <c r="D48" i="1487"/>
  <c r="D46" i="1487"/>
  <c r="D45" i="1487"/>
  <c r="D44" i="1487"/>
  <c r="R42" i="1487"/>
  <c r="D42" i="1487"/>
  <c r="R41" i="1487"/>
  <c r="L7" i="1487" s="1"/>
  <c r="D7" i="1487" s="1"/>
  <c r="D41" i="1487"/>
  <c r="R40" i="1487"/>
  <c r="D40" i="1487"/>
  <c r="R39" i="1487"/>
  <c r="H39" i="1487"/>
  <c r="D39" i="1487"/>
  <c r="R38" i="1487"/>
  <c r="H38" i="1487"/>
  <c r="D38" i="1487"/>
  <c r="R37" i="1487"/>
  <c r="H37" i="1487"/>
  <c r="D37" i="1487"/>
  <c r="R36" i="1487"/>
  <c r="H36" i="1487"/>
  <c r="D36" i="1487"/>
  <c r="R35" i="1487"/>
  <c r="L19" i="1487" s="1"/>
  <c r="D19" i="1487" s="1"/>
  <c r="H35" i="1487"/>
  <c r="D35" i="1487"/>
  <c r="R34" i="1487"/>
  <c r="H34" i="1487"/>
  <c r="D34" i="1487"/>
  <c r="R33" i="1487"/>
  <c r="L23" i="1487" s="1"/>
  <c r="D23" i="1487" s="1"/>
  <c r="R32" i="1487"/>
  <c r="R31" i="1487"/>
  <c r="R30" i="1487"/>
  <c r="R29" i="1487"/>
  <c r="R28" i="1487"/>
  <c r="D28" i="1487"/>
  <c r="R27" i="1487"/>
  <c r="D27" i="1487"/>
  <c r="R26" i="1487"/>
  <c r="L26" i="1487"/>
  <c r="D26" i="1487"/>
  <c r="R25" i="1487"/>
  <c r="L25" i="1487"/>
  <c r="D25" i="1487"/>
  <c r="R24" i="1487"/>
  <c r="D24" i="1487"/>
  <c r="R23" i="1487"/>
  <c r="R22" i="1487"/>
  <c r="L22" i="1487"/>
  <c r="D22" i="1487"/>
  <c r="R21" i="1487"/>
  <c r="D21" i="1487"/>
  <c r="R20" i="1487"/>
  <c r="L20" i="1487"/>
  <c r="D20" i="1487"/>
  <c r="R19" i="1487"/>
  <c r="R18" i="1487"/>
  <c r="D18" i="1487"/>
  <c r="R17" i="1487"/>
  <c r="D17" i="1487"/>
  <c r="R16" i="1487"/>
  <c r="L16" i="1487"/>
  <c r="D16" i="1487" s="1"/>
  <c r="R15" i="1487"/>
  <c r="D15" i="1487"/>
  <c r="R14" i="1487"/>
  <c r="D14" i="1487"/>
  <c r="R13" i="1487"/>
  <c r="D13" i="1487"/>
  <c r="R12" i="1487"/>
  <c r="L12" i="1487"/>
  <c r="D12" i="1487"/>
  <c r="R11" i="1487"/>
  <c r="L11" i="1487"/>
  <c r="D11" i="1487"/>
  <c r="L10" i="1487"/>
  <c r="D10" i="1487"/>
  <c r="L9" i="1487"/>
  <c r="D9" i="1487"/>
  <c r="L8" i="1487"/>
  <c r="D8" i="1487" s="1"/>
  <c r="R6" i="1487"/>
  <c r="L6" i="1487"/>
  <c r="D6" i="1487" s="1"/>
  <c r="R5" i="1487"/>
  <c r="R4" i="1487"/>
  <c r="R52" i="1486"/>
  <c r="R51" i="1486"/>
  <c r="D50" i="1486"/>
  <c r="R49" i="1486"/>
  <c r="D49" i="1486"/>
  <c r="R48" i="1486"/>
  <c r="D48" i="1486"/>
  <c r="D46" i="1486"/>
  <c r="D45" i="1486"/>
  <c r="D44" i="1486"/>
  <c r="R42" i="1486"/>
  <c r="D42" i="1486"/>
  <c r="R41" i="1486"/>
  <c r="L7" i="1486" s="1"/>
  <c r="D7" i="1486" s="1"/>
  <c r="D41" i="1486"/>
  <c r="R40" i="1486"/>
  <c r="D40" i="1486"/>
  <c r="R39" i="1486"/>
  <c r="H39" i="1486"/>
  <c r="D39" i="1486"/>
  <c r="R38" i="1486"/>
  <c r="H38" i="1486"/>
  <c r="D38" i="1486"/>
  <c r="R37" i="1486"/>
  <c r="H37" i="1486"/>
  <c r="D37" i="1486"/>
  <c r="R36" i="1486"/>
  <c r="H36" i="1486"/>
  <c r="D36" i="1486"/>
  <c r="R35" i="1486"/>
  <c r="L19" i="1486" s="1"/>
  <c r="D19" i="1486" s="1"/>
  <c r="H35" i="1486"/>
  <c r="D35" i="1486"/>
  <c r="R34" i="1486"/>
  <c r="H34" i="1486"/>
  <c r="D34" i="1486"/>
  <c r="R33" i="1486"/>
  <c r="R32" i="1486"/>
  <c r="R31" i="1486"/>
  <c r="R30" i="1486"/>
  <c r="R29" i="1486"/>
  <c r="R28" i="1486"/>
  <c r="L16" i="1486" s="1"/>
  <c r="D16" i="1486" s="1"/>
  <c r="D28" i="1486"/>
  <c r="R27" i="1486"/>
  <c r="D27" i="1486"/>
  <c r="R26" i="1486"/>
  <c r="L26" i="1486"/>
  <c r="D26" i="1486" s="1"/>
  <c r="R25" i="1486"/>
  <c r="L25" i="1486"/>
  <c r="D25" i="1486" s="1"/>
  <c r="R24" i="1486"/>
  <c r="L24" i="1486"/>
  <c r="D24" i="1486"/>
  <c r="R23" i="1486"/>
  <c r="L23" i="1486"/>
  <c r="D23" i="1486" s="1"/>
  <c r="R22" i="1486"/>
  <c r="L22" i="1486"/>
  <c r="D22" i="1486"/>
  <c r="R21" i="1486"/>
  <c r="L17" i="1486" s="1"/>
  <c r="D17" i="1486" s="1"/>
  <c r="D21" i="1486"/>
  <c r="R20" i="1486"/>
  <c r="L20" i="1486"/>
  <c r="D20" i="1486" s="1"/>
  <c r="R19" i="1486"/>
  <c r="R18" i="1486"/>
  <c r="D18" i="1486"/>
  <c r="R17" i="1486"/>
  <c r="R16" i="1486"/>
  <c r="R15" i="1486"/>
  <c r="D15" i="1486"/>
  <c r="R14" i="1486"/>
  <c r="D14" i="1486"/>
  <c r="R13" i="1486"/>
  <c r="D13" i="1486"/>
  <c r="R12" i="1486"/>
  <c r="L12" i="1486"/>
  <c r="D12" i="1486"/>
  <c r="R11" i="1486"/>
  <c r="L11" i="1486"/>
  <c r="D11" i="1486" s="1"/>
  <c r="L10" i="1486"/>
  <c r="D10" i="1486"/>
  <c r="L9" i="1486"/>
  <c r="D9" i="1486"/>
  <c r="L8" i="1486"/>
  <c r="D8" i="1486" s="1"/>
  <c r="R6" i="1486"/>
  <c r="L6" i="1486"/>
  <c r="D6" i="1486"/>
  <c r="R5" i="1486"/>
  <c r="R4" i="1486"/>
  <c r="R52" i="1485"/>
  <c r="R51" i="1485"/>
  <c r="D50" i="1485"/>
  <c r="R49" i="1485"/>
  <c r="D49" i="1485"/>
  <c r="R48" i="1485"/>
  <c r="D48" i="1485"/>
  <c r="D46" i="1485"/>
  <c r="D45" i="1485"/>
  <c r="P44" i="1485"/>
  <c r="R44" i="1485" s="1"/>
  <c r="D44" i="1485"/>
  <c r="R42" i="1485"/>
  <c r="L6" i="1485" s="1"/>
  <c r="D6" i="1485" s="1"/>
  <c r="D42" i="1485"/>
  <c r="R41" i="1485"/>
  <c r="D41" i="1485"/>
  <c r="R40" i="1485"/>
  <c r="L8" i="1485" s="1"/>
  <c r="D8" i="1485" s="1"/>
  <c r="D40" i="1485"/>
  <c r="R39" i="1485"/>
  <c r="H39" i="1485"/>
  <c r="D39" i="1485"/>
  <c r="R38" i="1485"/>
  <c r="H38" i="1485"/>
  <c r="D38" i="1485"/>
  <c r="R37" i="1485"/>
  <c r="H37" i="1485"/>
  <c r="D37" i="1485"/>
  <c r="R36" i="1485"/>
  <c r="H36" i="1485"/>
  <c r="D36" i="1485"/>
  <c r="R35" i="1485"/>
  <c r="H35" i="1485"/>
  <c r="D35" i="1485"/>
  <c r="R34" i="1485"/>
  <c r="H34" i="1485"/>
  <c r="D34" i="1485"/>
  <c r="R33" i="1485"/>
  <c r="R32" i="1485"/>
  <c r="R31" i="1485"/>
  <c r="R30" i="1485"/>
  <c r="R29" i="1485"/>
  <c r="R28" i="1485"/>
  <c r="D28" i="1485"/>
  <c r="R27" i="1485"/>
  <c r="D27" i="1485"/>
  <c r="R26" i="1485"/>
  <c r="D26" i="1485"/>
  <c r="R25" i="1485"/>
  <c r="D25" i="1485"/>
  <c r="R24" i="1485"/>
  <c r="L24" i="1485"/>
  <c r="D24" i="1485" s="1"/>
  <c r="R23" i="1485"/>
  <c r="D23" i="1485"/>
  <c r="R22" i="1485"/>
  <c r="D22" i="1485"/>
  <c r="R21" i="1485"/>
  <c r="D21" i="1485"/>
  <c r="R20" i="1485"/>
  <c r="L20" i="1485"/>
  <c r="D20" i="1485"/>
  <c r="R19" i="1485"/>
  <c r="D19" i="1485"/>
  <c r="R18" i="1485"/>
  <c r="D18" i="1485"/>
  <c r="R17" i="1485"/>
  <c r="L17" i="1485"/>
  <c r="D17" i="1485" s="1"/>
  <c r="R16" i="1485"/>
  <c r="L16" i="1485"/>
  <c r="D16" i="1485" s="1"/>
  <c r="R15" i="1485"/>
  <c r="D15" i="1485"/>
  <c r="R14" i="1485"/>
  <c r="D14" i="1485"/>
  <c r="R13" i="1485"/>
  <c r="D13" i="1485"/>
  <c r="R12" i="1485"/>
  <c r="L12" i="1485"/>
  <c r="D12" i="1485" s="1"/>
  <c r="R11" i="1485"/>
  <c r="L11" i="1485"/>
  <c r="D11" i="1485"/>
  <c r="L10" i="1485"/>
  <c r="D10" i="1485" s="1"/>
  <c r="L9" i="1485"/>
  <c r="D9" i="1485" s="1"/>
  <c r="L7" i="1485"/>
  <c r="D7" i="1485" s="1"/>
  <c r="R6" i="1485"/>
  <c r="R5" i="1485"/>
  <c r="R4" i="1485"/>
  <c r="R52" i="1484"/>
  <c r="R51" i="1484"/>
  <c r="D50" i="1484"/>
  <c r="R49" i="1484"/>
  <c r="G49" i="1484"/>
  <c r="D49" i="1484"/>
  <c r="R48" i="1484"/>
  <c r="D48" i="1484"/>
  <c r="D46" i="1484"/>
  <c r="D45" i="1484"/>
  <c r="D44" i="1484"/>
  <c r="R42" i="1484"/>
  <c r="D42" i="1484"/>
  <c r="R41" i="1484"/>
  <c r="L7" i="1484" s="1"/>
  <c r="D7" i="1484" s="1"/>
  <c r="D41" i="1484"/>
  <c r="R40" i="1484"/>
  <c r="D40" i="1484"/>
  <c r="R39" i="1484"/>
  <c r="D39" i="1484"/>
  <c r="R38" i="1484"/>
  <c r="D38" i="1484"/>
  <c r="R37" i="1484"/>
  <c r="D37" i="1484"/>
  <c r="R36" i="1484"/>
  <c r="L10" i="1484" s="1"/>
  <c r="D10" i="1484" s="1"/>
  <c r="D36" i="1484"/>
  <c r="R35" i="1484"/>
  <c r="D35" i="1484"/>
  <c r="R34" i="1484"/>
  <c r="D34" i="1484"/>
  <c r="D54" i="1484" s="1"/>
  <c r="H14" i="1484" s="1"/>
  <c r="R33" i="1484"/>
  <c r="L23" i="1484" s="1"/>
  <c r="D23" i="1484" s="1"/>
  <c r="R32" i="1484"/>
  <c r="R31" i="1484"/>
  <c r="R30" i="1484"/>
  <c r="R29" i="1484"/>
  <c r="R28" i="1484"/>
  <c r="L16" i="1484" s="1"/>
  <c r="D16" i="1484" s="1"/>
  <c r="D28" i="1484"/>
  <c r="R27" i="1484"/>
  <c r="D27" i="1484"/>
  <c r="R26" i="1484"/>
  <c r="L26" i="1484"/>
  <c r="D26" i="1484"/>
  <c r="R25" i="1484"/>
  <c r="L25" i="1484"/>
  <c r="D25" i="1484"/>
  <c r="R24" i="1484"/>
  <c r="D24" i="1484"/>
  <c r="R23" i="1484"/>
  <c r="R22" i="1484"/>
  <c r="L22" i="1484"/>
  <c r="D22" i="1484" s="1"/>
  <c r="R21" i="1484"/>
  <c r="D21" i="1484"/>
  <c r="R20" i="1484"/>
  <c r="L20" i="1484"/>
  <c r="D20" i="1484"/>
  <c r="R19" i="1484"/>
  <c r="L19" i="1484"/>
  <c r="D19" i="1484"/>
  <c r="R18" i="1484"/>
  <c r="D18" i="1484"/>
  <c r="R17" i="1484"/>
  <c r="D17" i="1484"/>
  <c r="R16" i="1484"/>
  <c r="S15" i="1484"/>
  <c r="R15" i="1484"/>
  <c r="D15" i="1484"/>
  <c r="S14" i="1484"/>
  <c r="R14" i="1484"/>
  <c r="D14" i="1484"/>
  <c r="R13" i="1484"/>
  <c r="D13" i="1484"/>
  <c r="R12" i="1484"/>
  <c r="L12" i="1484"/>
  <c r="D12" i="1484"/>
  <c r="R11" i="1484"/>
  <c r="L11" i="1484"/>
  <c r="D11" i="1484" s="1"/>
  <c r="L9" i="1484"/>
  <c r="D9" i="1484" s="1"/>
  <c r="L8" i="1484"/>
  <c r="D8" i="1484" s="1"/>
  <c r="R6" i="1484"/>
  <c r="L6" i="1484"/>
  <c r="D6" i="1484" s="1"/>
  <c r="R5" i="1484"/>
  <c r="R4" i="1484"/>
  <c r="R52" i="1483"/>
  <c r="R51" i="1483"/>
  <c r="D50" i="1483"/>
  <c r="R49" i="1483"/>
  <c r="D49" i="1483"/>
  <c r="R48" i="1483"/>
  <c r="D48" i="1483"/>
  <c r="D46" i="1483"/>
  <c r="D45" i="1483"/>
  <c r="D44" i="1483"/>
  <c r="R42" i="1483"/>
  <c r="D42" i="1483"/>
  <c r="R41" i="1483"/>
  <c r="L7" i="1483" s="1"/>
  <c r="D7" i="1483" s="1"/>
  <c r="D41" i="1483"/>
  <c r="R40" i="1483"/>
  <c r="D40" i="1483"/>
  <c r="R39" i="1483"/>
  <c r="H39" i="1483"/>
  <c r="D39" i="1483"/>
  <c r="R38" i="1483"/>
  <c r="L9" i="1483" s="1"/>
  <c r="D9" i="1483" s="1"/>
  <c r="H38" i="1483"/>
  <c r="D38" i="1483"/>
  <c r="R37" i="1483"/>
  <c r="H37" i="1483"/>
  <c r="D37" i="1483"/>
  <c r="R36" i="1483"/>
  <c r="H36" i="1483"/>
  <c r="D36" i="1483"/>
  <c r="R35" i="1483"/>
  <c r="L19" i="1483" s="1"/>
  <c r="D19" i="1483" s="1"/>
  <c r="H35" i="1483"/>
  <c r="D35" i="1483"/>
  <c r="R34" i="1483"/>
  <c r="H34" i="1483"/>
  <c r="D34" i="1483"/>
  <c r="R33" i="1483"/>
  <c r="R32" i="1483"/>
  <c r="L11" i="1483" s="1"/>
  <c r="D11" i="1483" s="1"/>
  <c r="R31" i="1483"/>
  <c r="R30" i="1483"/>
  <c r="R29" i="1483"/>
  <c r="R28" i="1483"/>
  <c r="D28" i="1483"/>
  <c r="R27" i="1483"/>
  <c r="D27" i="1483"/>
  <c r="R26" i="1483"/>
  <c r="L26" i="1483"/>
  <c r="D26" i="1483"/>
  <c r="R25" i="1483"/>
  <c r="L25" i="1483"/>
  <c r="D25" i="1483"/>
  <c r="R24" i="1483"/>
  <c r="D24" i="1483"/>
  <c r="R23" i="1483"/>
  <c r="L23" i="1483"/>
  <c r="D23" i="1483" s="1"/>
  <c r="R22" i="1483"/>
  <c r="L22" i="1483"/>
  <c r="D22" i="1483"/>
  <c r="R21" i="1483"/>
  <c r="D21" i="1483"/>
  <c r="R20" i="1483"/>
  <c r="L20" i="1483"/>
  <c r="D20" i="1483"/>
  <c r="R19" i="1483"/>
  <c r="R18" i="1483"/>
  <c r="D18" i="1483"/>
  <c r="R17" i="1483"/>
  <c r="D17" i="1483"/>
  <c r="R16" i="1483"/>
  <c r="L16" i="1483"/>
  <c r="D16" i="1483" s="1"/>
  <c r="R15" i="1483"/>
  <c r="D15" i="1483"/>
  <c r="R14" i="1483"/>
  <c r="D14" i="1483"/>
  <c r="R13" i="1483"/>
  <c r="D13" i="1483"/>
  <c r="R12" i="1483"/>
  <c r="L12" i="1483"/>
  <c r="D12" i="1483" s="1"/>
  <c r="R11" i="1483"/>
  <c r="L10" i="1483"/>
  <c r="D10" i="1483"/>
  <c r="L8" i="1483"/>
  <c r="D8" i="1483" s="1"/>
  <c r="R6" i="1483"/>
  <c r="L6" i="1483"/>
  <c r="D6" i="1483"/>
  <c r="R5" i="1483"/>
  <c r="R4" i="1483"/>
  <c r="R52" i="1482"/>
  <c r="R51" i="1482"/>
  <c r="D50" i="1482"/>
  <c r="R49" i="1482"/>
  <c r="D49" i="1482"/>
  <c r="R48" i="1482"/>
  <c r="D48" i="1482"/>
  <c r="D46" i="1482"/>
  <c r="D45" i="1482"/>
  <c r="D44" i="1482"/>
  <c r="R42" i="1482"/>
  <c r="L6" i="1482" s="1"/>
  <c r="D6" i="1482" s="1"/>
  <c r="D42" i="1482"/>
  <c r="R41" i="1482"/>
  <c r="L7" i="1482" s="1"/>
  <c r="D7" i="1482" s="1"/>
  <c r="D41" i="1482"/>
  <c r="R40" i="1482"/>
  <c r="D40" i="1482"/>
  <c r="R39" i="1482"/>
  <c r="H39" i="1482"/>
  <c r="D39" i="1482"/>
  <c r="R38" i="1482"/>
  <c r="L9" i="1482" s="1"/>
  <c r="D9" i="1482" s="1"/>
  <c r="H38" i="1482"/>
  <c r="D38" i="1482"/>
  <c r="R37" i="1482"/>
  <c r="H37" i="1482"/>
  <c r="D37" i="1482"/>
  <c r="R36" i="1482"/>
  <c r="H36" i="1482"/>
  <c r="D36" i="1482"/>
  <c r="R35" i="1482"/>
  <c r="L19" i="1482" s="1"/>
  <c r="D19" i="1482" s="1"/>
  <c r="H35" i="1482"/>
  <c r="D35" i="1482"/>
  <c r="R34" i="1482"/>
  <c r="H34" i="1482"/>
  <c r="D34" i="1482"/>
  <c r="R33" i="1482"/>
  <c r="R32" i="1482"/>
  <c r="R31" i="1482"/>
  <c r="R30" i="1482"/>
  <c r="R29" i="1482"/>
  <c r="R28" i="1482"/>
  <c r="D28" i="1482"/>
  <c r="R27" i="1482"/>
  <c r="D27" i="1482"/>
  <c r="R26" i="1482"/>
  <c r="L26" i="1482"/>
  <c r="D26" i="1482"/>
  <c r="R25" i="1482"/>
  <c r="D25" i="1482"/>
  <c r="R24" i="1482"/>
  <c r="L24" i="1482"/>
  <c r="D24" i="1482"/>
  <c r="R23" i="1482"/>
  <c r="L23" i="1482"/>
  <c r="D23" i="1482"/>
  <c r="R22" i="1482"/>
  <c r="L22" i="1482"/>
  <c r="D22" i="1482" s="1"/>
  <c r="R21" i="1482"/>
  <c r="L17" i="1482" s="1"/>
  <c r="D17" i="1482" s="1"/>
  <c r="D21" i="1482"/>
  <c r="R20" i="1482"/>
  <c r="L20" i="1482"/>
  <c r="D20" i="1482"/>
  <c r="R19" i="1482"/>
  <c r="R18" i="1482"/>
  <c r="D18" i="1482"/>
  <c r="R17" i="1482"/>
  <c r="R16" i="1482"/>
  <c r="L16" i="1482"/>
  <c r="D16" i="1482" s="1"/>
  <c r="R15" i="1482"/>
  <c r="D15" i="1482"/>
  <c r="R14" i="1482"/>
  <c r="D14" i="1482"/>
  <c r="R13" i="1482"/>
  <c r="D13" i="1482"/>
  <c r="R12" i="1482"/>
  <c r="L12" i="1482"/>
  <c r="D12" i="1482"/>
  <c r="R11" i="1482"/>
  <c r="L11" i="1482"/>
  <c r="D11" i="1482"/>
  <c r="L10" i="1482"/>
  <c r="D10" i="1482"/>
  <c r="L8" i="1482"/>
  <c r="D8" i="1482"/>
  <c r="R6" i="1482"/>
  <c r="R5" i="1482"/>
  <c r="R4" i="1482"/>
  <c r="R52" i="1481"/>
  <c r="R51" i="1481"/>
  <c r="D50" i="1481"/>
  <c r="R49" i="1481"/>
  <c r="D49" i="1481"/>
  <c r="R48" i="1481"/>
  <c r="D48" i="1481"/>
  <c r="D46" i="1481"/>
  <c r="D45" i="1481"/>
  <c r="P44" i="1481"/>
  <c r="R44" i="1481" s="1"/>
  <c r="D44" i="1481"/>
  <c r="R42" i="1481"/>
  <c r="L6" i="1481" s="1"/>
  <c r="D6" i="1481" s="1"/>
  <c r="D42" i="1481"/>
  <c r="R41" i="1481"/>
  <c r="D41" i="1481"/>
  <c r="R40" i="1481"/>
  <c r="D40" i="1481"/>
  <c r="R39" i="1481"/>
  <c r="H39" i="1481"/>
  <c r="D39" i="1481"/>
  <c r="R38" i="1481"/>
  <c r="H38" i="1481"/>
  <c r="D38" i="1481"/>
  <c r="R37" i="1481"/>
  <c r="H37" i="1481"/>
  <c r="D37" i="1481"/>
  <c r="R36" i="1481"/>
  <c r="H36" i="1481"/>
  <c r="D36" i="1481"/>
  <c r="D54" i="1481" s="1"/>
  <c r="H14" i="1481" s="1"/>
  <c r="R35" i="1481"/>
  <c r="H35" i="1481"/>
  <c r="D35" i="1481"/>
  <c r="R34" i="1481"/>
  <c r="H34" i="1481"/>
  <c r="G49" i="1481" s="1"/>
  <c r="D34" i="1481"/>
  <c r="R33" i="1481"/>
  <c r="R32" i="1481"/>
  <c r="L11" i="1481" s="1"/>
  <c r="D11" i="1481" s="1"/>
  <c r="R31" i="1481"/>
  <c r="R30" i="1481"/>
  <c r="R29" i="1481"/>
  <c r="R28" i="1481"/>
  <c r="D28" i="1481"/>
  <c r="R27" i="1481"/>
  <c r="D27" i="1481"/>
  <c r="R26" i="1481"/>
  <c r="L26" i="1481"/>
  <c r="D26" i="1481"/>
  <c r="R25" i="1481"/>
  <c r="L25" i="1481"/>
  <c r="D25" i="1481"/>
  <c r="R24" i="1481"/>
  <c r="L24" i="1481"/>
  <c r="D24" i="1481"/>
  <c r="R23" i="1481"/>
  <c r="D23" i="1481"/>
  <c r="R22" i="1481"/>
  <c r="D22" i="1481"/>
  <c r="R21" i="1481"/>
  <c r="D21" i="1481"/>
  <c r="R20" i="1481"/>
  <c r="L20" i="1481"/>
  <c r="D20" i="1481" s="1"/>
  <c r="R19" i="1481"/>
  <c r="D19" i="1481"/>
  <c r="R18" i="1481"/>
  <c r="D18" i="1481"/>
  <c r="R17" i="1481"/>
  <c r="L17" i="1481"/>
  <c r="D17" i="1481"/>
  <c r="R16" i="1481"/>
  <c r="L16" i="1481"/>
  <c r="D16" i="1481"/>
  <c r="R15" i="1481"/>
  <c r="D15" i="1481"/>
  <c r="R14" i="1481"/>
  <c r="D14" i="1481"/>
  <c r="R13" i="1481"/>
  <c r="D13" i="1481"/>
  <c r="R12" i="1481"/>
  <c r="L12" i="1481"/>
  <c r="D12" i="1481" s="1"/>
  <c r="R11" i="1481"/>
  <c r="L10" i="1481"/>
  <c r="D10" i="1481" s="1"/>
  <c r="L9" i="1481"/>
  <c r="D9" i="1481"/>
  <c r="L8" i="1481"/>
  <c r="D8" i="1481"/>
  <c r="L7" i="1481"/>
  <c r="D7" i="1481"/>
  <c r="R6" i="1481"/>
  <c r="R5" i="1481"/>
  <c r="R4" i="1481"/>
  <c r="R52" i="1480"/>
  <c r="R51" i="1480"/>
  <c r="D50" i="1480"/>
  <c r="R49" i="1480"/>
  <c r="G49" i="1480"/>
  <c r="D49" i="1480"/>
  <c r="R48" i="1480"/>
  <c r="D48" i="1480"/>
  <c r="D46" i="1480"/>
  <c r="D45" i="1480"/>
  <c r="D44" i="1480"/>
  <c r="R42" i="1480"/>
  <c r="D42" i="1480"/>
  <c r="R41" i="1480"/>
  <c r="L7" i="1480" s="1"/>
  <c r="D7" i="1480" s="1"/>
  <c r="D41" i="1480"/>
  <c r="R40" i="1480"/>
  <c r="L8" i="1480" s="1"/>
  <c r="D8" i="1480" s="1"/>
  <c r="D40" i="1480"/>
  <c r="R39" i="1480"/>
  <c r="D39" i="1480"/>
  <c r="R38" i="1480"/>
  <c r="D38" i="1480"/>
  <c r="R37" i="1480"/>
  <c r="D37" i="1480"/>
  <c r="R36" i="1480"/>
  <c r="L10" i="1480" s="1"/>
  <c r="D10" i="1480" s="1"/>
  <c r="D36" i="1480"/>
  <c r="D54" i="1480" s="1"/>
  <c r="H14" i="1480" s="1"/>
  <c r="R35" i="1480"/>
  <c r="D35" i="1480"/>
  <c r="R34" i="1480"/>
  <c r="D34" i="1480"/>
  <c r="R33" i="1480"/>
  <c r="R32" i="1480"/>
  <c r="L11" i="1480" s="1"/>
  <c r="D11" i="1480" s="1"/>
  <c r="R31" i="1480"/>
  <c r="R30" i="1480"/>
  <c r="R29" i="1480"/>
  <c r="R28" i="1480"/>
  <c r="D28" i="1480"/>
  <c r="R27" i="1480"/>
  <c r="D27" i="1480"/>
  <c r="R26" i="1480"/>
  <c r="L26" i="1480"/>
  <c r="D26" i="1480"/>
  <c r="R25" i="1480"/>
  <c r="L25" i="1480"/>
  <c r="D25" i="1480"/>
  <c r="R24" i="1480"/>
  <c r="D24" i="1480"/>
  <c r="R23" i="1480"/>
  <c r="L23" i="1480"/>
  <c r="D23" i="1480" s="1"/>
  <c r="R22" i="1480"/>
  <c r="L22" i="1480"/>
  <c r="D22" i="1480"/>
  <c r="R21" i="1480"/>
  <c r="D21" i="1480"/>
  <c r="R20" i="1480"/>
  <c r="L20" i="1480"/>
  <c r="D20" i="1480"/>
  <c r="R19" i="1480"/>
  <c r="L19" i="1480"/>
  <c r="D19" i="1480"/>
  <c r="R18" i="1480"/>
  <c r="D18" i="1480"/>
  <c r="R17" i="1480"/>
  <c r="D17" i="1480"/>
  <c r="R16" i="1480"/>
  <c r="L16" i="1480"/>
  <c r="D16" i="1480" s="1"/>
  <c r="S15" i="1480"/>
  <c r="R15" i="1480"/>
  <c r="D15" i="1480"/>
  <c r="S14" i="1480"/>
  <c r="R14" i="1480"/>
  <c r="D14" i="1480"/>
  <c r="R13" i="1480"/>
  <c r="D13" i="1480"/>
  <c r="R12" i="1480"/>
  <c r="L12" i="1480"/>
  <c r="D12" i="1480"/>
  <c r="R11" i="1480"/>
  <c r="L9" i="1480"/>
  <c r="D9" i="1480" s="1"/>
  <c r="R6" i="1480"/>
  <c r="L6" i="1480"/>
  <c r="D6" i="1480"/>
  <c r="D29" i="1480" s="1"/>
  <c r="H13" i="1480" s="1"/>
  <c r="H15" i="1480" s="1"/>
  <c r="H29" i="1480" s="1"/>
  <c r="G51" i="1480" s="1"/>
  <c r="R5" i="1480"/>
  <c r="R4" i="1480"/>
  <c r="R52" i="1479"/>
  <c r="R51" i="1479"/>
  <c r="D50" i="1479"/>
  <c r="R49" i="1479"/>
  <c r="D49" i="1479"/>
  <c r="R48" i="1479"/>
  <c r="D48" i="1479"/>
  <c r="D46" i="1479"/>
  <c r="D45" i="1479"/>
  <c r="D44" i="1479"/>
  <c r="R42" i="1479"/>
  <c r="L6" i="1479" s="1"/>
  <c r="D6" i="1479" s="1"/>
  <c r="D42" i="1479"/>
  <c r="R41" i="1479"/>
  <c r="L7" i="1479" s="1"/>
  <c r="D7" i="1479" s="1"/>
  <c r="D41" i="1479"/>
  <c r="R40" i="1479"/>
  <c r="D40" i="1479"/>
  <c r="R39" i="1479"/>
  <c r="H39" i="1479"/>
  <c r="D39" i="1479"/>
  <c r="R38" i="1479"/>
  <c r="L9" i="1479" s="1"/>
  <c r="D9" i="1479" s="1"/>
  <c r="H38" i="1479"/>
  <c r="D38" i="1479"/>
  <c r="R37" i="1479"/>
  <c r="H37" i="1479"/>
  <c r="D37" i="1479"/>
  <c r="R36" i="1479"/>
  <c r="H36" i="1479"/>
  <c r="D36" i="1479"/>
  <c r="R35" i="1479"/>
  <c r="L19" i="1479" s="1"/>
  <c r="D19" i="1479" s="1"/>
  <c r="H35" i="1479"/>
  <c r="D35" i="1479"/>
  <c r="R34" i="1479"/>
  <c r="L12" i="1479" s="1"/>
  <c r="D12" i="1479" s="1"/>
  <c r="H34" i="1479"/>
  <c r="D34" i="1479"/>
  <c r="R33" i="1479"/>
  <c r="R32" i="1479"/>
  <c r="R31" i="1479"/>
  <c r="R30" i="1479"/>
  <c r="R29" i="1479"/>
  <c r="R28" i="1479"/>
  <c r="L16" i="1479" s="1"/>
  <c r="D16" i="1479" s="1"/>
  <c r="D28" i="1479"/>
  <c r="R27" i="1479"/>
  <c r="D27" i="1479"/>
  <c r="R26" i="1479"/>
  <c r="L26" i="1479"/>
  <c r="D26" i="1479" s="1"/>
  <c r="R25" i="1479"/>
  <c r="D25" i="1479"/>
  <c r="R24" i="1479"/>
  <c r="D24" i="1479"/>
  <c r="R23" i="1479"/>
  <c r="L23" i="1479"/>
  <c r="D23" i="1479" s="1"/>
  <c r="R22" i="1479"/>
  <c r="L22" i="1479"/>
  <c r="D22" i="1479"/>
  <c r="R21" i="1479"/>
  <c r="D21" i="1479"/>
  <c r="R20" i="1479"/>
  <c r="L20" i="1479"/>
  <c r="D20" i="1479"/>
  <c r="R19" i="1479"/>
  <c r="R18" i="1479"/>
  <c r="D18" i="1479"/>
  <c r="R17" i="1479"/>
  <c r="D17" i="1479"/>
  <c r="R16" i="1479"/>
  <c r="R15" i="1479"/>
  <c r="D15" i="1479"/>
  <c r="R14" i="1479"/>
  <c r="D14" i="1479"/>
  <c r="R13" i="1479"/>
  <c r="D13" i="1479"/>
  <c r="R12" i="1479"/>
  <c r="R11" i="1479"/>
  <c r="L11" i="1479"/>
  <c r="D11" i="1479"/>
  <c r="L10" i="1479"/>
  <c r="D10" i="1479"/>
  <c r="L8" i="1479"/>
  <c r="D8" i="1479" s="1"/>
  <c r="R6" i="1479"/>
  <c r="R5" i="1479"/>
  <c r="R4" i="1479"/>
  <c r="R52" i="1478"/>
  <c r="R51" i="1478"/>
  <c r="D50" i="1478"/>
  <c r="R49" i="1478"/>
  <c r="D49" i="1478"/>
  <c r="R48" i="1478"/>
  <c r="D48" i="1478"/>
  <c r="D46" i="1478"/>
  <c r="D45" i="1478"/>
  <c r="D44" i="1478"/>
  <c r="R42" i="1478"/>
  <c r="L6" i="1478" s="1"/>
  <c r="D6" i="1478" s="1"/>
  <c r="D42" i="1478"/>
  <c r="R41" i="1478"/>
  <c r="L7" i="1478" s="1"/>
  <c r="D7" i="1478" s="1"/>
  <c r="D41" i="1478"/>
  <c r="R40" i="1478"/>
  <c r="D40" i="1478"/>
  <c r="R39" i="1478"/>
  <c r="L20" i="1478" s="1"/>
  <c r="D20" i="1478" s="1"/>
  <c r="H39" i="1478"/>
  <c r="D39" i="1478"/>
  <c r="R38" i="1478"/>
  <c r="H38" i="1478"/>
  <c r="D38" i="1478"/>
  <c r="R37" i="1478"/>
  <c r="H37" i="1478"/>
  <c r="D37" i="1478"/>
  <c r="R36" i="1478"/>
  <c r="H36" i="1478"/>
  <c r="D36" i="1478"/>
  <c r="R35" i="1478"/>
  <c r="L19" i="1478" s="1"/>
  <c r="D19" i="1478" s="1"/>
  <c r="H35" i="1478"/>
  <c r="D35" i="1478"/>
  <c r="R34" i="1478"/>
  <c r="L12" i="1478" s="1"/>
  <c r="D12" i="1478" s="1"/>
  <c r="H34" i="1478"/>
  <c r="D34" i="1478"/>
  <c r="R33" i="1478"/>
  <c r="L23" i="1478" s="1"/>
  <c r="D23" i="1478" s="1"/>
  <c r="R32" i="1478"/>
  <c r="R31" i="1478"/>
  <c r="R30" i="1478"/>
  <c r="R29" i="1478"/>
  <c r="R28" i="1478"/>
  <c r="D28" i="1478"/>
  <c r="R27" i="1478"/>
  <c r="D27" i="1478"/>
  <c r="R26" i="1478"/>
  <c r="L26" i="1478"/>
  <c r="D26" i="1478"/>
  <c r="R25" i="1478"/>
  <c r="L25" i="1478"/>
  <c r="D25" i="1478"/>
  <c r="R24" i="1478"/>
  <c r="L24" i="1478"/>
  <c r="D24" i="1478"/>
  <c r="R23" i="1478"/>
  <c r="R22" i="1478"/>
  <c r="L22" i="1478"/>
  <c r="D22" i="1478"/>
  <c r="R21" i="1478"/>
  <c r="L17" i="1478" s="1"/>
  <c r="D17" i="1478" s="1"/>
  <c r="D21" i="1478"/>
  <c r="R20" i="1478"/>
  <c r="R19" i="1478"/>
  <c r="R18" i="1478"/>
  <c r="D18" i="1478"/>
  <c r="R17" i="1478"/>
  <c r="R16" i="1478"/>
  <c r="L16" i="1478"/>
  <c r="D16" i="1478"/>
  <c r="R15" i="1478"/>
  <c r="D15" i="1478"/>
  <c r="R14" i="1478"/>
  <c r="D14" i="1478"/>
  <c r="R13" i="1478"/>
  <c r="D13" i="1478"/>
  <c r="R12" i="1478"/>
  <c r="R11" i="1478"/>
  <c r="L11" i="1478"/>
  <c r="D11" i="1478"/>
  <c r="L10" i="1478"/>
  <c r="D10" i="1478"/>
  <c r="L9" i="1478"/>
  <c r="D9" i="1478"/>
  <c r="L8" i="1478"/>
  <c r="D8" i="1478"/>
  <c r="R6" i="1478"/>
  <c r="R5" i="1478"/>
  <c r="R4" i="1478"/>
  <c r="R52" i="1477"/>
  <c r="R51" i="1477"/>
  <c r="D50" i="1477"/>
  <c r="R49" i="1477"/>
  <c r="D49" i="1477"/>
  <c r="R48" i="1477"/>
  <c r="D48" i="1477"/>
  <c r="D46" i="1477"/>
  <c r="D45" i="1477"/>
  <c r="R44" i="1477"/>
  <c r="P44" i="1477"/>
  <c r="D44" i="1477"/>
  <c r="R42" i="1477"/>
  <c r="D42" i="1477"/>
  <c r="R41" i="1477"/>
  <c r="D41" i="1477"/>
  <c r="R40" i="1477"/>
  <c r="L8" i="1477" s="1"/>
  <c r="D8" i="1477" s="1"/>
  <c r="D40" i="1477"/>
  <c r="R39" i="1477"/>
  <c r="L20" i="1477" s="1"/>
  <c r="D20" i="1477" s="1"/>
  <c r="H39" i="1477"/>
  <c r="D39" i="1477"/>
  <c r="R38" i="1477"/>
  <c r="L9" i="1477" s="1"/>
  <c r="D9" i="1477" s="1"/>
  <c r="H38" i="1477"/>
  <c r="D38" i="1477"/>
  <c r="R37" i="1477"/>
  <c r="H37" i="1477"/>
  <c r="D37" i="1477"/>
  <c r="R36" i="1477"/>
  <c r="H36" i="1477"/>
  <c r="D36" i="1477"/>
  <c r="R35" i="1477"/>
  <c r="H35" i="1477"/>
  <c r="D35" i="1477"/>
  <c r="R34" i="1477"/>
  <c r="H34" i="1477"/>
  <c r="G49" i="1477" s="1"/>
  <c r="D34" i="1477"/>
  <c r="R33" i="1477"/>
  <c r="R32" i="1477"/>
  <c r="L11" i="1477" s="1"/>
  <c r="D11" i="1477" s="1"/>
  <c r="R31" i="1477"/>
  <c r="R30" i="1477"/>
  <c r="R29" i="1477"/>
  <c r="R28" i="1477"/>
  <c r="D28" i="1477"/>
  <c r="R27" i="1477"/>
  <c r="D27" i="1477"/>
  <c r="R26" i="1477"/>
  <c r="L26" i="1477"/>
  <c r="D26" i="1477"/>
  <c r="R25" i="1477"/>
  <c r="L25" i="1477"/>
  <c r="D25" i="1477" s="1"/>
  <c r="R24" i="1477"/>
  <c r="L24" i="1477"/>
  <c r="D24" i="1477"/>
  <c r="R23" i="1477"/>
  <c r="D23" i="1477"/>
  <c r="R22" i="1477"/>
  <c r="D22" i="1477"/>
  <c r="R21" i="1477"/>
  <c r="D21" i="1477"/>
  <c r="R20" i="1477"/>
  <c r="R19" i="1477"/>
  <c r="D19" i="1477"/>
  <c r="R18" i="1477"/>
  <c r="D18" i="1477"/>
  <c r="R17" i="1477"/>
  <c r="L17" i="1477"/>
  <c r="D17" i="1477"/>
  <c r="R16" i="1477"/>
  <c r="L16" i="1477"/>
  <c r="D16" i="1477" s="1"/>
  <c r="R15" i="1477"/>
  <c r="D15" i="1477"/>
  <c r="R14" i="1477"/>
  <c r="D14" i="1477"/>
  <c r="R13" i="1477"/>
  <c r="D13" i="1477"/>
  <c r="R12" i="1477"/>
  <c r="L12" i="1477"/>
  <c r="D12" i="1477" s="1"/>
  <c r="R11" i="1477"/>
  <c r="L10" i="1477"/>
  <c r="D10" i="1477" s="1"/>
  <c r="L7" i="1477"/>
  <c r="D7" i="1477"/>
  <c r="R6" i="1477"/>
  <c r="L6" i="1477"/>
  <c r="D6" i="1477"/>
  <c r="R5" i="1477"/>
  <c r="R4" i="1477"/>
  <c r="R52" i="1476"/>
  <c r="R51" i="1476"/>
  <c r="D50" i="1476"/>
  <c r="R49" i="1476"/>
  <c r="G49" i="1476"/>
  <c r="D49" i="1476"/>
  <c r="R48" i="1476"/>
  <c r="D48" i="1476"/>
  <c r="D46" i="1476"/>
  <c r="D45" i="1476"/>
  <c r="D44" i="1476"/>
  <c r="R42" i="1476"/>
  <c r="D42" i="1476"/>
  <c r="R41" i="1476"/>
  <c r="L7" i="1476" s="1"/>
  <c r="D7" i="1476" s="1"/>
  <c r="D41" i="1476"/>
  <c r="R40" i="1476"/>
  <c r="L8" i="1476" s="1"/>
  <c r="D8" i="1476" s="1"/>
  <c r="D40" i="1476"/>
  <c r="D54" i="1476" s="1"/>
  <c r="H14" i="1476" s="1"/>
  <c r="R39" i="1476"/>
  <c r="D39" i="1476"/>
  <c r="R38" i="1476"/>
  <c r="D38" i="1476"/>
  <c r="R37" i="1476"/>
  <c r="D37" i="1476"/>
  <c r="R36" i="1476"/>
  <c r="L10" i="1476" s="1"/>
  <c r="D10" i="1476" s="1"/>
  <c r="D36" i="1476"/>
  <c r="R35" i="1476"/>
  <c r="D35" i="1476"/>
  <c r="R34" i="1476"/>
  <c r="D34" i="1476"/>
  <c r="R33" i="1476"/>
  <c r="R32" i="1476"/>
  <c r="L11" i="1476" s="1"/>
  <c r="D11" i="1476" s="1"/>
  <c r="R31" i="1476"/>
  <c r="R30" i="1476"/>
  <c r="R29" i="1476"/>
  <c r="R28" i="1476"/>
  <c r="D28" i="1476"/>
  <c r="R27" i="1476"/>
  <c r="D27" i="1476"/>
  <c r="R26" i="1476"/>
  <c r="L26" i="1476"/>
  <c r="D26" i="1476" s="1"/>
  <c r="R25" i="1476"/>
  <c r="L25" i="1476"/>
  <c r="D25" i="1476"/>
  <c r="R24" i="1476"/>
  <c r="D24" i="1476"/>
  <c r="R23" i="1476"/>
  <c r="L23" i="1476"/>
  <c r="D23" i="1476" s="1"/>
  <c r="R22" i="1476"/>
  <c r="L22" i="1476"/>
  <c r="D22" i="1476" s="1"/>
  <c r="R21" i="1476"/>
  <c r="D21" i="1476"/>
  <c r="R20" i="1476"/>
  <c r="L20" i="1476"/>
  <c r="D20" i="1476" s="1"/>
  <c r="R19" i="1476"/>
  <c r="L19" i="1476"/>
  <c r="D19" i="1476"/>
  <c r="R18" i="1476"/>
  <c r="D18" i="1476"/>
  <c r="R17" i="1476"/>
  <c r="D17" i="1476"/>
  <c r="R16" i="1476"/>
  <c r="L16" i="1476"/>
  <c r="D16" i="1476" s="1"/>
  <c r="S15" i="1476"/>
  <c r="R15" i="1476"/>
  <c r="D15" i="1476"/>
  <c r="S14" i="1476"/>
  <c r="R14" i="1476"/>
  <c r="D14" i="1476"/>
  <c r="R13" i="1476"/>
  <c r="D13" i="1476"/>
  <c r="R12" i="1476"/>
  <c r="L12" i="1476"/>
  <c r="D12" i="1476" s="1"/>
  <c r="R11" i="1476"/>
  <c r="L9" i="1476"/>
  <c r="D9" i="1476" s="1"/>
  <c r="R6" i="1476"/>
  <c r="L6" i="1476"/>
  <c r="D6" i="1476"/>
  <c r="R5" i="1476"/>
  <c r="R4" i="1476"/>
  <c r="R52" i="1475"/>
  <c r="R51" i="1475"/>
  <c r="D50" i="1475"/>
  <c r="R49" i="1475"/>
  <c r="D49" i="1475"/>
  <c r="R48" i="1475"/>
  <c r="D48" i="1475"/>
  <c r="D46" i="1475"/>
  <c r="D45" i="1475"/>
  <c r="D44" i="1475"/>
  <c r="R42" i="1475"/>
  <c r="L6" i="1475" s="1"/>
  <c r="D6" i="1475" s="1"/>
  <c r="D42" i="1475"/>
  <c r="R41" i="1475"/>
  <c r="D41" i="1475"/>
  <c r="R40" i="1475"/>
  <c r="L8" i="1475" s="1"/>
  <c r="D8" i="1475" s="1"/>
  <c r="D40" i="1475"/>
  <c r="R39" i="1475"/>
  <c r="H39" i="1475"/>
  <c r="D39" i="1475"/>
  <c r="R38" i="1475"/>
  <c r="H38" i="1475"/>
  <c r="D38" i="1475"/>
  <c r="R37" i="1475"/>
  <c r="H37" i="1475"/>
  <c r="D37" i="1475"/>
  <c r="R36" i="1475"/>
  <c r="H36" i="1475"/>
  <c r="D36" i="1475"/>
  <c r="R35" i="1475"/>
  <c r="L19" i="1475" s="1"/>
  <c r="D19" i="1475" s="1"/>
  <c r="H35" i="1475"/>
  <c r="D35" i="1475"/>
  <c r="R34" i="1475"/>
  <c r="L12" i="1475" s="1"/>
  <c r="D12" i="1475" s="1"/>
  <c r="H34" i="1475"/>
  <c r="D34" i="1475"/>
  <c r="R33" i="1475"/>
  <c r="R32" i="1475"/>
  <c r="R31" i="1475"/>
  <c r="R30" i="1475"/>
  <c r="R29" i="1475"/>
  <c r="R28" i="1475"/>
  <c r="L16" i="1475" s="1"/>
  <c r="D16" i="1475" s="1"/>
  <c r="D28" i="1475"/>
  <c r="R27" i="1475"/>
  <c r="D27" i="1475"/>
  <c r="R26" i="1475"/>
  <c r="L26" i="1475"/>
  <c r="D26" i="1475"/>
  <c r="R25" i="1475"/>
  <c r="L25" i="1475"/>
  <c r="D25" i="1475"/>
  <c r="R24" i="1475"/>
  <c r="D24" i="1475"/>
  <c r="R23" i="1475"/>
  <c r="L23" i="1475"/>
  <c r="D23" i="1475"/>
  <c r="R22" i="1475"/>
  <c r="L22" i="1475"/>
  <c r="D22" i="1475" s="1"/>
  <c r="R21" i="1475"/>
  <c r="D21" i="1475"/>
  <c r="R20" i="1475"/>
  <c r="L20" i="1475"/>
  <c r="D20" i="1475"/>
  <c r="R19" i="1475"/>
  <c r="R18" i="1475"/>
  <c r="D18" i="1475"/>
  <c r="R17" i="1475"/>
  <c r="D17" i="1475"/>
  <c r="R16" i="1475"/>
  <c r="R15" i="1475"/>
  <c r="D15" i="1475"/>
  <c r="R14" i="1475"/>
  <c r="D14" i="1475"/>
  <c r="R13" i="1475"/>
  <c r="D13" i="1475"/>
  <c r="R12" i="1475"/>
  <c r="R11" i="1475"/>
  <c r="L11" i="1475"/>
  <c r="D11" i="1475"/>
  <c r="L10" i="1475"/>
  <c r="D10" i="1475" s="1"/>
  <c r="L9" i="1475"/>
  <c r="D9" i="1475"/>
  <c r="L7" i="1475"/>
  <c r="D7" i="1475"/>
  <c r="R6" i="1475"/>
  <c r="R5" i="1475"/>
  <c r="R4" i="1475"/>
  <c r="R52" i="1474"/>
  <c r="R51" i="1474"/>
  <c r="D50" i="1474"/>
  <c r="R49" i="1474"/>
  <c r="D49" i="1474"/>
  <c r="R48" i="1474"/>
  <c r="D48" i="1474"/>
  <c r="D46" i="1474"/>
  <c r="D45" i="1474"/>
  <c r="D44" i="1474"/>
  <c r="R42" i="1474"/>
  <c r="L6" i="1474" s="1"/>
  <c r="D6" i="1474" s="1"/>
  <c r="D42" i="1474"/>
  <c r="R41" i="1474"/>
  <c r="L7" i="1474" s="1"/>
  <c r="D7" i="1474" s="1"/>
  <c r="D41" i="1474"/>
  <c r="R40" i="1474"/>
  <c r="D40" i="1474"/>
  <c r="R39" i="1474"/>
  <c r="L20" i="1474" s="1"/>
  <c r="D20" i="1474" s="1"/>
  <c r="H39" i="1474"/>
  <c r="D39" i="1474"/>
  <c r="R38" i="1474"/>
  <c r="L9" i="1474" s="1"/>
  <c r="D9" i="1474" s="1"/>
  <c r="H38" i="1474"/>
  <c r="D38" i="1474"/>
  <c r="R37" i="1474"/>
  <c r="H37" i="1474"/>
  <c r="D37" i="1474"/>
  <c r="R36" i="1474"/>
  <c r="H36" i="1474"/>
  <c r="D36" i="1474"/>
  <c r="R35" i="1474"/>
  <c r="L19" i="1474" s="1"/>
  <c r="D19" i="1474" s="1"/>
  <c r="H35" i="1474"/>
  <c r="D35" i="1474"/>
  <c r="R34" i="1474"/>
  <c r="H34" i="1474"/>
  <c r="D34" i="1474"/>
  <c r="R33" i="1474"/>
  <c r="R32" i="1474"/>
  <c r="R31" i="1474"/>
  <c r="R30" i="1474"/>
  <c r="R29" i="1474"/>
  <c r="R28" i="1474"/>
  <c r="D28" i="1474"/>
  <c r="R27" i="1474"/>
  <c r="D27" i="1474"/>
  <c r="R26" i="1474"/>
  <c r="L26" i="1474"/>
  <c r="D26" i="1474"/>
  <c r="R25" i="1474"/>
  <c r="L25" i="1474"/>
  <c r="D25" i="1474"/>
  <c r="R24" i="1474"/>
  <c r="L24" i="1474"/>
  <c r="D24" i="1474"/>
  <c r="R23" i="1474"/>
  <c r="L23" i="1474"/>
  <c r="D23" i="1474"/>
  <c r="R22" i="1474"/>
  <c r="L22" i="1474"/>
  <c r="D22" i="1474"/>
  <c r="R21" i="1474"/>
  <c r="L17" i="1474" s="1"/>
  <c r="D17" i="1474" s="1"/>
  <c r="D21" i="1474"/>
  <c r="R20" i="1474"/>
  <c r="R19" i="1474"/>
  <c r="R18" i="1474"/>
  <c r="D18" i="1474"/>
  <c r="R17" i="1474"/>
  <c r="R16" i="1474"/>
  <c r="L16" i="1474"/>
  <c r="D16" i="1474"/>
  <c r="R15" i="1474"/>
  <c r="D15" i="1474"/>
  <c r="R14" i="1474"/>
  <c r="D14" i="1474"/>
  <c r="R13" i="1474"/>
  <c r="D13" i="1474"/>
  <c r="R12" i="1474"/>
  <c r="L12" i="1474"/>
  <c r="D12" i="1474"/>
  <c r="R11" i="1474"/>
  <c r="L11" i="1474"/>
  <c r="D11" i="1474"/>
  <c r="L10" i="1474"/>
  <c r="D10" i="1474"/>
  <c r="L8" i="1474"/>
  <c r="D8" i="1474"/>
  <c r="R6" i="1474"/>
  <c r="R5" i="1474"/>
  <c r="R4" i="1474"/>
  <c r="R52" i="1473"/>
  <c r="R51" i="1473"/>
  <c r="D50" i="1473"/>
  <c r="R49" i="1473"/>
  <c r="D49" i="1473"/>
  <c r="R48" i="1473"/>
  <c r="D48" i="1473"/>
  <c r="D46" i="1473"/>
  <c r="D45" i="1473"/>
  <c r="P44" i="1473"/>
  <c r="R44" i="1473" s="1"/>
  <c r="D44" i="1473"/>
  <c r="R42" i="1473"/>
  <c r="L6" i="1473" s="1"/>
  <c r="D6" i="1473" s="1"/>
  <c r="D42" i="1473"/>
  <c r="R41" i="1473"/>
  <c r="L7" i="1473" s="1"/>
  <c r="D7" i="1473" s="1"/>
  <c r="D41" i="1473"/>
  <c r="R40" i="1473"/>
  <c r="D40" i="1473"/>
  <c r="R39" i="1473"/>
  <c r="H39" i="1473"/>
  <c r="D39" i="1473"/>
  <c r="R38" i="1473"/>
  <c r="H38" i="1473"/>
  <c r="D38" i="1473"/>
  <c r="R37" i="1473"/>
  <c r="H37" i="1473"/>
  <c r="D37" i="1473"/>
  <c r="R36" i="1473"/>
  <c r="L10" i="1473" s="1"/>
  <c r="D10" i="1473" s="1"/>
  <c r="H36" i="1473"/>
  <c r="D36" i="1473"/>
  <c r="R35" i="1473"/>
  <c r="H35" i="1473"/>
  <c r="D35" i="1473"/>
  <c r="R34" i="1473"/>
  <c r="H34" i="1473"/>
  <c r="D34" i="1473"/>
  <c r="R33" i="1473"/>
  <c r="R32" i="1473"/>
  <c r="R31" i="1473"/>
  <c r="R30" i="1473"/>
  <c r="R29" i="1473"/>
  <c r="R28" i="1473"/>
  <c r="L16" i="1473" s="1"/>
  <c r="D16" i="1473" s="1"/>
  <c r="D28" i="1473"/>
  <c r="R27" i="1473"/>
  <c r="D27" i="1473"/>
  <c r="R26" i="1473"/>
  <c r="D26" i="1473"/>
  <c r="R25" i="1473"/>
  <c r="L25" i="1473"/>
  <c r="D25" i="1473"/>
  <c r="R24" i="1473"/>
  <c r="L24" i="1473"/>
  <c r="D24" i="1473"/>
  <c r="R23" i="1473"/>
  <c r="D23" i="1473"/>
  <c r="R22" i="1473"/>
  <c r="D22" i="1473"/>
  <c r="R21" i="1473"/>
  <c r="D21" i="1473"/>
  <c r="R20" i="1473"/>
  <c r="L20" i="1473"/>
  <c r="D20" i="1473" s="1"/>
  <c r="R19" i="1473"/>
  <c r="D19" i="1473"/>
  <c r="R18" i="1473"/>
  <c r="D18" i="1473"/>
  <c r="R17" i="1473"/>
  <c r="L17" i="1473"/>
  <c r="D17" i="1473"/>
  <c r="R16" i="1473"/>
  <c r="R15" i="1473"/>
  <c r="D15" i="1473"/>
  <c r="R14" i="1473"/>
  <c r="D14" i="1473"/>
  <c r="R13" i="1473"/>
  <c r="D13" i="1473"/>
  <c r="R12" i="1473"/>
  <c r="L12" i="1473"/>
  <c r="D12" i="1473"/>
  <c r="R11" i="1473"/>
  <c r="L11" i="1473"/>
  <c r="D11" i="1473"/>
  <c r="L9" i="1473"/>
  <c r="D9" i="1473" s="1"/>
  <c r="L8" i="1473"/>
  <c r="D8" i="1473"/>
  <c r="R6" i="1473"/>
  <c r="R5" i="1473"/>
  <c r="R4" i="1473"/>
  <c r="R52" i="1472"/>
  <c r="R51" i="1472"/>
  <c r="D50" i="1472"/>
  <c r="R49" i="1472"/>
  <c r="G49" i="1472"/>
  <c r="D49" i="1472"/>
  <c r="R48" i="1472"/>
  <c r="D48" i="1472"/>
  <c r="D46" i="1472"/>
  <c r="D45" i="1472"/>
  <c r="D44" i="1472"/>
  <c r="R42" i="1472"/>
  <c r="D42" i="1472"/>
  <c r="R41" i="1472"/>
  <c r="L7" i="1472" s="1"/>
  <c r="D7" i="1472" s="1"/>
  <c r="D41" i="1472"/>
  <c r="R40" i="1472"/>
  <c r="L8" i="1472" s="1"/>
  <c r="D8" i="1472" s="1"/>
  <c r="D40" i="1472"/>
  <c r="R39" i="1472"/>
  <c r="D39" i="1472"/>
  <c r="R38" i="1472"/>
  <c r="L9" i="1472" s="1"/>
  <c r="D9" i="1472" s="1"/>
  <c r="D38" i="1472"/>
  <c r="R37" i="1472"/>
  <c r="D37" i="1472"/>
  <c r="D54" i="1472" s="1"/>
  <c r="H14" i="1472" s="1"/>
  <c r="R36" i="1472"/>
  <c r="L10" i="1472" s="1"/>
  <c r="D10" i="1472" s="1"/>
  <c r="D36" i="1472"/>
  <c r="R35" i="1472"/>
  <c r="D35" i="1472"/>
  <c r="R34" i="1472"/>
  <c r="L12" i="1472" s="1"/>
  <c r="D12" i="1472" s="1"/>
  <c r="D34" i="1472"/>
  <c r="R33" i="1472"/>
  <c r="L23" i="1472" s="1"/>
  <c r="D23" i="1472" s="1"/>
  <c r="R32" i="1472"/>
  <c r="R31" i="1472"/>
  <c r="R30" i="1472"/>
  <c r="R29" i="1472"/>
  <c r="R28" i="1472"/>
  <c r="L16" i="1472" s="1"/>
  <c r="D16" i="1472" s="1"/>
  <c r="D28" i="1472"/>
  <c r="R27" i="1472"/>
  <c r="D27" i="1472"/>
  <c r="R26" i="1472"/>
  <c r="L26" i="1472"/>
  <c r="D26" i="1472"/>
  <c r="R25" i="1472"/>
  <c r="L25" i="1472"/>
  <c r="D25" i="1472"/>
  <c r="R24" i="1472"/>
  <c r="D24" i="1472"/>
  <c r="R23" i="1472"/>
  <c r="R22" i="1472"/>
  <c r="L22" i="1472"/>
  <c r="D22" i="1472"/>
  <c r="R21" i="1472"/>
  <c r="D21" i="1472"/>
  <c r="R20" i="1472"/>
  <c r="L20" i="1472"/>
  <c r="D20" i="1472"/>
  <c r="R19" i="1472"/>
  <c r="L19" i="1472"/>
  <c r="D19" i="1472"/>
  <c r="R18" i="1472"/>
  <c r="D18" i="1472"/>
  <c r="R17" i="1472"/>
  <c r="D17" i="1472"/>
  <c r="R16" i="1472"/>
  <c r="S15" i="1472"/>
  <c r="R15" i="1472"/>
  <c r="D15" i="1472"/>
  <c r="S14" i="1472"/>
  <c r="R14" i="1472"/>
  <c r="D14" i="1472"/>
  <c r="R13" i="1472"/>
  <c r="D13" i="1472"/>
  <c r="R12" i="1472"/>
  <c r="R11" i="1472"/>
  <c r="L11" i="1472"/>
  <c r="D11" i="1472"/>
  <c r="R6" i="1472"/>
  <c r="L6" i="1472"/>
  <c r="D6" i="1472" s="1"/>
  <c r="R5" i="1472"/>
  <c r="R4" i="1472"/>
  <c r="G49" i="1495" l="1"/>
  <c r="G49" i="1494"/>
  <c r="G49" i="1493"/>
  <c r="D54" i="1495"/>
  <c r="H14" i="1495" s="1"/>
  <c r="D54" i="1494"/>
  <c r="H14" i="1494" s="1"/>
  <c r="D54" i="1493"/>
  <c r="H14" i="1493" s="1"/>
  <c r="G49" i="1491"/>
  <c r="G49" i="1490"/>
  <c r="D54" i="1491"/>
  <c r="H14" i="1491" s="1"/>
  <c r="D54" i="1490"/>
  <c r="H14" i="1490" s="1"/>
  <c r="D54" i="1489"/>
  <c r="H14" i="1489" s="1"/>
  <c r="D29" i="1489"/>
  <c r="H13" i="1489" s="1"/>
  <c r="G49" i="1487"/>
  <c r="G49" i="1486"/>
  <c r="G49" i="1485"/>
  <c r="D54" i="1487"/>
  <c r="H14" i="1487" s="1"/>
  <c r="D29" i="1487"/>
  <c r="H13" i="1487" s="1"/>
  <c r="H15" i="1487" s="1"/>
  <c r="H29" i="1487" s="1"/>
  <c r="D54" i="1486"/>
  <c r="H14" i="1486" s="1"/>
  <c r="D54" i="1485"/>
  <c r="H14" i="1485" s="1"/>
  <c r="D54" i="1483"/>
  <c r="H14" i="1483" s="1"/>
  <c r="D54" i="1482"/>
  <c r="H14" i="1482" s="1"/>
  <c r="G49" i="1483"/>
  <c r="G49" i="1482"/>
  <c r="G49" i="1479"/>
  <c r="G49" i="1478"/>
  <c r="D54" i="1479"/>
  <c r="H14" i="1479" s="1"/>
  <c r="D54" i="1478"/>
  <c r="H14" i="1478" s="1"/>
  <c r="D54" i="1477"/>
  <c r="H14" i="1477" s="1"/>
  <c r="G49" i="1475"/>
  <c r="G49" i="1474"/>
  <c r="G49" i="1473"/>
  <c r="D54" i="1475"/>
  <c r="H14" i="1475" s="1"/>
  <c r="D54" i="1474"/>
  <c r="H14" i="1474" s="1"/>
  <c r="D54" i="1473"/>
  <c r="H14" i="1473" s="1"/>
  <c r="D29" i="1496"/>
  <c r="H13" i="1496" s="1"/>
  <c r="H15" i="1496" s="1"/>
  <c r="H29" i="1496" s="1"/>
  <c r="G51" i="1496" s="1"/>
  <c r="D29" i="1495"/>
  <c r="H13" i="1495" s="1"/>
  <c r="H15" i="1495" s="1"/>
  <c r="H29" i="1495" s="1"/>
  <c r="D29" i="1494"/>
  <c r="H13" i="1494" s="1"/>
  <c r="D29" i="1493"/>
  <c r="H13" i="1493" s="1"/>
  <c r="D29" i="1492"/>
  <c r="H13" i="1492" s="1"/>
  <c r="H15" i="1492" s="1"/>
  <c r="H29" i="1492" s="1"/>
  <c r="G51" i="1492"/>
  <c r="D29" i="1491"/>
  <c r="H13" i="1491" s="1"/>
  <c r="D29" i="1490"/>
  <c r="H13" i="1490" s="1"/>
  <c r="D29" i="1488"/>
  <c r="H13" i="1488" s="1"/>
  <c r="H15" i="1488" s="1"/>
  <c r="H29" i="1488" s="1"/>
  <c r="G51" i="1488"/>
  <c r="D29" i="1486"/>
  <c r="H13" i="1486" s="1"/>
  <c r="D29" i="1485"/>
  <c r="H13" i="1485" s="1"/>
  <c r="D29" i="1484"/>
  <c r="H13" i="1484" s="1"/>
  <c r="H15" i="1484" s="1"/>
  <c r="H29" i="1484" s="1"/>
  <c r="G51" i="1484" s="1"/>
  <c r="D29" i="1483"/>
  <c r="H13" i="1483" s="1"/>
  <c r="D29" i="1482"/>
  <c r="H13" i="1482" s="1"/>
  <c r="D29" i="1481"/>
  <c r="H13" i="1481" s="1"/>
  <c r="H15" i="1481" s="1"/>
  <c r="H29" i="1481" s="1"/>
  <c r="G51" i="1481"/>
  <c r="D29" i="1479"/>
  <c r="H13" i="1479" s="1"/>
  <c r="D29" i="1478"/>
  <c r="H13" i="1478" s="1"/>
  <c r="D29" i="1477"/>
  <c r="H13" i="1477" s="1"/>
  <c r="D29" i="1476"/>
  <c r="H13" i="1476" s="1"/>
  <c r="H15" i="1476" s="1"/>
  <c r="H29" i="1476" s="1"/>
  <c r="G51" i="1476" s="1"/>
  <c r="D29" i="1475"/>
  <c r="H13" i="1475" s="1"/>
  <c r="D29" i="1474"/>
  <c r="H13" i="1474" s="1"/>
  <c r="D29" i="1473"/>
  <c r="H13" i="1473" s="1"/>
  <c r="D29" i="1472"/>
  <c r="H13" i="1472" s="1"/>
  <c r="H15" i="1472" s="1"/>
  <c r="H29" i="1472" s="1"/>
  <c r="G51" i="1472"/>
  <c r="L25" i="1454"/>
  <c r="G51" i="1495" l="1"/>
  <c r="H15" i="1494"/>
  <c r="H29" i="1494" s="1"/>
  <c r="G51" i="1494" s="1"/>
  <c r="H15" i="1493"/>
  <c r="H29" i="1493" s="1"/>
  <c r="G51" i="1493" s="1"/>
  <c r="H15" i="1491"/>
  <c r="H29" i="1491" s="1"/>
  <c r="G51" i="1491" s="1"/>
  <c r="H15" i="1490"/>
  <c r="H29" i="1490" s="1"/>
  <c r="G51" i="1490" s="1"/>
  <c r="H15" i="1489"/>
  <c r="H29" i="1489" s="1"/>
  <c r="G51" i="1489" s="1"/>
  <c r="G51" i="1487"/>
  <c r="H15" i="1486"/>
  <c r="H29" i="1486" s="1"/>
  <c r="G51" i="1486" s="1"/>
  <c r="H15" i="1485"/>
  <c r="H29" i="1485" s="1"/>
  <c r="G51" i="1485" s="1"/>
  <c r="H15" i="1483"/>
  <c r="H29" i="1483" s="1"/>
  <c r="G51" i="1483" s="1"/>
  <c r="H15" i="1482"/>
  <c r="H29" i="1482" s="1"/>
  <c r="G51" i="1482" s="1"/>
  <c r="H15" i="1479"/>
  <c r="H29" i="1479" s="1"/>
  <c r="G51" i="1479" s="1"/>
  <c r="H15" i="1478"/>
  <c r="H29" i="1478" s="1"/>
  <c r="G51" i="1478" s="1"/>
  <c r="H15" i="1477"/>
  <c r="H29" i="1477" s="1"/>
  <c r="G51" i="1477" s="1"/>
  <c r="H15" i="1475"/>
  <c r="H29" i="1475" s="1"/>
  <c r="G51" i="1475" s="1"/>
  <c r="H15" i="1474"/>
  <c r="H29" i="1474" s="1"/>
  <c r="G51" i="1474" s="1"/>
  <c r="H15" i="1473"/>
  <c r="H29" i="1473" s="1"/>
  <c r="G51" i="1473" s="1"/>
  <c r="H16" i="1458"/>
  <c r="C21" i="1453" l="1"/>
  <c r="C12" i="1450" l="1"/>
  <c r="H16" i="1471"/>
  <c r="H16" i="1450"/>
  <c r="R52" i="1471"/>
  <c r="R51" i="1471"/>
  <c r="D50" i="1471"/>
  <c r="R49" i="1471"/>
  <c r="D49" i="1471"/>
  <c r="R48" i="1471"/>
  <c r="D48" i="1471"/>
  <c r="D46" i="1471"/>
  <c r="D45" i="1471"/>
  <c r="D44" i="1471"/>
  <c r="R42" i="1471"/>
  <c r="L6" i="1471" s="1"/>
  <c r="D6" i="1471" s="1"/>
  <c r="D42" i="1471"/>
  <c r="R41" i="1471"/>
  <c r="L7" i="1471" s="1"/>
  <c r="D7" i="1471" s="1"/>
  <c r="D41" i="1471"/>
  <c r="R40" i="1471"/>
  <c r="D40" i="1471"/>
  <c r="R39" i="1471"/>
  <c r="H39" i="1471"/>
  <c r="D39" i="1471"/>
  <c r="R38" i="1471"/>
  <c r="H38" i="1471"/>
  <c r="D38" i="1471"/>
  <c r="R37" i="1471"/>
  <c r="H37" i="1471"/>
  <c r="D37" i="1471"/>
  <c r="R36" i="1471"/>
  <c r="H36" i="1471"/>
  <c r="D36" i="1471"/>
  <c r="R35" i="1471"/>
  <c r="L19" i="1471" s="1"/>
  <c r="D19" i="1471" s="1"/>
  <c r="H35" i="1471"/>
  <c r="D35" i="1471"/>
  <c r="R34" i="1471"/>
  <c r="H34" i="1471"/>
  <c r="D34" i="1471"/>
  <c r="R33" i="1471"/>
  <c r="L23" i="1471" s="1"/>
  <c r="D23" i="1471" s="1"/>
  <c r="R32" i="1471"/>
  <c r="L11" i="1471" s="1"/>
  <c r="D11" i="1471" s="1"/>
  <c r="R31" i="1471"/>
  <c r="R30" i="1471"/>
  <c r="R29" i="1471"/>
  <c r="R28" i="1471"/>
  <c r="L16" i="1471" s="1"/>
  <c r="D16" i="1471" s="1"/>
  <c r="D28" i="1471"/>
  <c r="R27" i="1471"/>
  <c r="D27" i="1471"/>
  <c r="R26" i="1471"/>
  <c r="L26" i="1471"/>
  <c r="D26" i="1471"/>
  <c r="R25" i="1471"/>
  <c r="L25" i="1471"/>
  <c r="D25" i="1471"/>
  <c r="R24" i="1471"/>
  <c r="D24" i="1471"/>
  <c r="R23" i="1471"/>
  <c r="R22" i="1471"/>
  <c r="L22" i="1471"/>
  <c r="D22" i="1471"/>
  <c r="R21" i="1471"/>
  <c r="D21" i="1471"/>
  <c r="R20" i="1471"/>
  <c r="L20" i="1471"/>
  <c r="D20" i="1471"/>
  <c r="R19" i="1471"/>
  <c r="R18" i="1471"/>
  <c r="D18" i="1471"/>
  <c r="R17" i="1471"/>
  <c r="D17" i="1471"/>
  <c r="R16" i="1471"/>
  <c r="R15" i="1471"/>
  <c r="D15" i="1471"/>
  <c r="R14" i="1471"/>
  <c r="D14" i="1471"/>
  <c r="R13" i="1471"/>
  <c r="D13" i="1471"/>
  <c r="R12" i="1471"/>
  <c r="L12" i="1471"/>
  <c r="D12" i="1471" s="1"/>
  <c r="R11" i="1471"/>
  <c r="L10" i="1471"/>
  <c r="D10" i="1471" s="1"/>
  <c r="L9" i="1471"/>
  <c r="D9" i="1471"/>
  <c r="L8" i="1471"/>
  <c r="D8" i="1471"/>
  <c r="R6" i="1471"/>
  <c r="R5" i="1471"/>
  <c r="R4" i="1471"/>
  <c r="H16" i="1449"/>
  <c r="D54" i="1471" l="1"/>
  <c r="H14" i="1471" s="1"/>
  <c r="D29" i="1471"/>
  <c r="H13" i="1471" s="1"/>
  <c r="G49" i="1471"/>
  <c r="H16" i="1429"/>
  <c r="H16" i="1428"/>
  <c r="H15" i="1471" l="1"/>
  <c r="H29" i="1471" s="1"/>
  <c r="G51" i="1471" s="1"/>
  <c r="C12" i="1429"/>
  <c r="C19" i="1427"/>
  <c r="C12" i="1427"/>
  <c r="C13" i="1427"/>
  <c r="C21" i="1427"/>
  <c r="R52" i="1470" l="1"/>
  <c r="R51" i="1470"/>
  <c r="D50" i="1470"/>
  <c r="R49" i="1470"/>
  <c r="D49" i="1470"/>
  <c r="R48" i="1470"/>
  <c r="D48" i="1470"/>
  <c r="D46" i="1470"/>
  <c r="D45" i="1470"/>
  <c r="D44" i="1470"/>
  <c r="R42" i="1470"/>
  <c r="D42" i="1470"/>
  <c r="R41" i="1470"/>
  <c r="D41" i="1470"/>
  <c r="R40" i="1470"/>
  <c r="L8" i="1470" s="1"/>
  <c r="D8" i="1470" s="1"/>
  <c r="D40" i="1470"/>
  <c r="R39" i="1470"/>
  <c r="H39" i="1470"/>
  <c r="D39" i="1470"/>
  <c r="R38" i="1470"/>
  <c r="L9" i="1470" s="1"/>
  <c r="D9" i="1470" s="1"/>
  <c r="H38" i="1470"/>
  <c r="D38" i="1470"/>
  <c r="R37" i="1470"/>
  <c r="H37" i="1470"/>
  <c r="D37" i="1470"/>
  <c r="R36" i="1470"/>
  <c r="H36" i="1470"/>
  <c r="D36" i="1470"/>
  <c r="R35" i="1470"/>
  <c r="H35" i="1470"/>
  <c r="D35" i="1470"/>
  <c r="R34" i="1470"/>
  <c r="H34" i="1470"/>
  <c r="D34" i="1470"/>
  <c r="R33" i="1470"/>
  <c r="L23" i="1470" s="1"/>
  <c r="D23" i="1470" s="1"/>
  <c r="R32" i="1470"/>
  <c r="L11" i="1470" s="1"/>
  <c r="D11" i="1470" s="1"/>
  <c r="R31" i="1470"/>
  <c r="R30" i="1470"/>
  <c r="R29" i="1470"/>
  <c r="R28" i="1470"/>
  <c r="L16" i="1470" s="1"/>
  <c r="D16" i="1470" s="1"/>
  <c r="D28" i="1470"/>
  <c r="R27" i="1470"/>
  <c r="D27" i="1470"/>
  <c r="R26" i="1470"/>
  <c r="L26" i="1470"/>
  <c r="D26" i="1470"/>
  <c r="R25" i="1470"/>
  <c r="L25" i="1470"/>
  <c r="D25" i="1470"/>
  <c r="R24" i="1470"/>
  <c r="D24" i="1470"/>
  <c r="R23" i="1470"/>
  <c r="R22" i="1470"/>
  <c r="L22" i="1470"/>
  <c r="D22" i="1470" s="1"/>
  <c r="R21" i="1470"/>
  <c r="D21" i="1470"/>
  <c r="R20" i="1470"/>
  <c r="L20" i="1470"/>
  <c r="D20" i="1470"/>
  <c r="R19" i="1470"/>
  <c r="L19" i="1470"/>
  <c r="D19" i="1470"/>
  <c r="R18" i="1470"/>
  <c r="D18" i="1470"/>
  <c r="R17" i="1470"/>
  <c r="D17" i="1470"/>
  <c r="R16" i="1470"/>
  <c r="R15" i="1470"/>
  <c r="D15" i="1470"/>
  <c r="R14" i="1470"/>
  <c r="D14" i="1470"/>
  <c r="R13" i="1470"/>
  <c r="D13" i="1470"/>
  <c r="R12" i="1470"/>
  <c r="L12" i="1470"/>
  <c r="D12" i="1470" s="1"/>
  <c r="R11" i="1470"/>
  <c r="L10" i="1470"/>
  <c r="D10" i="1470" s="1"/>
  <c r="L7" i="1470"/>
  <c r="D7" i="1470"/>
  <c r="R6" i="1470"/>
  <c r="L6" i="1470"/>
  <c r="D6" i="1470" s="1"/>
  <c r="R5" i="1470"/>
  <c r="R4" i="1470"/>
  <c r="R52" i="1469"/>
  <c r="R51" i="1469"/>
  <c r="D50" i="1469"/>
  <c r="R49" i="1469"/>
  <c r="D49" i="1469"/>
  <c r="R48" i="1469"/>
  <c r="D48" i="1469"/>
  <c r="D46" i="1469"/>
  <c r="D45" i="1469"/>
  <c r="D44" i="1469"/>
  <c r="R42" i="1469"/>
  <c r="L6" i="1469" s="1"/>
  <c r="D6" i="1469" s="1"/>
  <c r="D42" i="1469"/>
  <c r="R41" i="1469"/>
  <c r="L7" i="1469" s="1"/>
  <c r="D7" i="1469" s="1"/>
  <c r="D41" i="1469"/>
  <c r="R40" i="1469"/>
  <c r="L8" i="1469" s="1"/>
  <c r="D8" i="1469" s="1"/>
  <c r="D40" i="1469"/>
  <c r="R39" i="1469"/>
  <c r="H39" i="1469"/>
  <c r="D39" i="1469"/>
  <c r="R38" i="1469"/>
  <c r="L9" i="1469" s="1"/>
  <c r="D9" i="1469" s="1"/>
  <c r="H38" i="1469"/>
  <c r="D38" i="1469"/>
  <c r="R37" i="1469"/>
  <c r="H37" i="1469"/>
  <c r="D37" i="1469"/>
  <c r="R36" i="1469"/>
  <c r="H36" i="1469"/>
  <c r="D36" i="1469"/>
  <c r="R35" i="1469"/>
  <c r="L19" i="1469" s="1"/>
  <c r="D19" i="1469" s="1"/>
  <c r="H35" i="1469"/>
  <c r="D35" i="1469"/>
  <c r="R34" i="1469"/>
  <c r="H34" i="1469"/>
  <c r="D34" i="1469"/>
  <c r="R33" i="1469"/>
  <c r="L23" i="1469" s="1"/>
  <c r="D23" i="1469" s="1"/>
  <c r="R32" i="1469"/>
  <c r="R31" i="1469"/>
  <c r="R30" i="1469"/>
  <c r="R29" i="1469"/>
  <c r="R28" i="1469"/>
  <c r="D28" i="1469"/>
  <c r="R27" i="1469"/>
  <c r="D27" i="1469"/>
  <c r="R26" i="1469"/>
  <c r="L26" i="1469"/>
  <c r="D26" i="1469" s="1"/>
  <c r="R25" i="1469"/>
  <c r="L25" i="1469"/>
  <c r="D25" i="1469" s="1"/>
  <c r="R24" i="1469"/>
  <c r="L24" i="1469"/>
  <c r="D24" i="1469" s="1"/>
  <c r="R23" i="1469"/>
  <c r="R22" i="1469"/>
  <c r="L22" i="1469"/>
  <c r="D22" i="1469"/>
  <c r="R21" i="1469"/>
  <c r="L17" i="1469" s="1"/>
  <c r="D17" i="1469" s="1"/>
  <c r="D21" i="1469"/>
  <c r="R20" i="1469"/>
  <c r="L20" i="1469"/>
  <c r="D20" i="1469" s="1"/>
  <c r="R19" i="1469"/>
  <c r="R18" i="1469"/>
  <c r="D18" i="1469"/>
  <c r="R17" i="1469"/>
  <c r="R16" i="1469"/>
  <c r="L16" i="1469"/>
  <c r="D16" i="1469"/>
  <c r="R15" i="1469"/>
  <c r="D15" i="1469"/>
  <c r="R14" i="1469"/>
  <c r="D14" i="1469"/>
  <c r="R13" i="1469"/>
  <c r="D13" i="1469"/>
  <c r="R12" i="1469"/>
  <c r="L12" i="1469"/>
  <c r="D12" i="1469" s="1"/>
  <c r="R11" i="1469"/>
  <c r="L11" i="1469"/>
  <c r="D11" i="1469"/>
  <c r="L10" i="1469"/>
  <c r="D10" i="1469"/>
  <c r="R6" i="1469"/>
  <c r="R5" i="1469"/>
  <c r="R4" i="1469"/>
  <c r="R52" i="1468"/>
  <c r="R51" i="1468"/>
  <c r="D50" i="1468"/>
  <c r="R49" i="1468"/>
  <c r="D49" i="1468"/>
  <c r="R48" i="1468"/>
  <c r="D48" i="1468"/>
  <c r="D46" i="1468"/>
  <c r="D45" i="1468"/>
  <c r="P44" i="1468"/>
  <c r="R44" i="1468" s="1"/>
  <c r="D44" i="1468"/>
  <c r="R42" i="1468"/>
  <c r="L6" i="1468" s="1"/>
  <c r="D6" i="1468" s="1"/>
  <c r="D42" i="1468"/>
  <c r="R41" i="1468"/>
  <c r="D41" i="1468"/>
  <c r="R40" i="1468"/>
  <c r="D40" i="1468"/>
  <c r="R39" i="1468"/>
  <c r="L20" i="1468" s="1"/>
  <c r="D20" i="1468" s="1"/>
  <c r="H39" i="1468"/>
  <c r="D39" i="1468"/>
  <c r="R38" i="1468"/>
  <c r="H38" i="1468"/>
  <c r="D38" i="1468"/>
  <c r="R37" i="1468"/>
  <c r="H37" i="1468"/>
  <c r="D37" i="1468"/>
  <c r="R36" i="1468"/>
  <c r="H36" i="1468"/>
  <c r="D36" i="1468"/>
  <c r="R35" i="1468"/>
  <c r="H35" i="1468"/>
  <c r="D35" i="1468"/>
  <c r="R34" i="1468"/>
  <c r="L12" i="1468" s="1"/>
  <c r="D12" i="1468" s="1"/>
  <c r="H34" i="1468"/>
  <c r="D34" i="1468"/>
  <c r="R33" i="1468"/>
  <c r="R32" i="1468"/>
  <c r="R31" i="1468"/>
  <c r="R30" i="1468"/>
  <c r="R29" i="1468"/>
  <c r="R28" i="1468"/>
  <c r="D28" i="1468"/>
  <c r="R27" i="1468"/>
  <c r="D27" i="1468"/>
  <c r="R26" i="1468"/>
  <c r="L26" i="1468"/>
  <c r="D26" i="1468"/>
  <c r="R25" i="1468"/>
  <c r="L25" i="1468"/>
  <c r="D25" i="1468"/>
  <c r="R24" i="1468"/>
  <c r="L24" i="1468"/>
  <c r="D24" i="1468" s="1"/>
  <c r="R23" i="1468"/>
  <c r="D23" i="1468"/>
  <c r="R22" i="1468"/>
  <c r="D22" i="1468"/>
  <c r="R21" i="1468"/>
  <c r="D21" i="1468"/>
  <c r="R20" i="1468"/>
  <c r="R19" i="1468"/>
  <c r="D19" i="1468"/>
  <c r="R18" i="1468"/>
  <c r="D18" i="1468"/>
  <c r="R17" i="1468"/>
  <c r="L17" i="1468"/>
  <c r="D17" i="1468" s="1"/>
  <c r="R16" i="1468"/>
  <c r="L16" i="1468"/>
  <c r="D16" i="1468"/>
  <c r="R15" i="1468"/>
  <c r="D15" i="1468"/>
  <c r="R14" i="1468"/>
  <c r="D14" i="1468"/>
  <c r="R13" i="1468"/>
  <c r="D13" i="1468"/>
  <c r="R12" i="1468"/>
  <c r="R11" i="1468"/>
  <c r="L11" i="1468"/>
  <c r="D11" i="1468"/>
  <c r="L10" i="1468"/>
  <c r="D10" i="1468" s="1"/>
  <c r="L9" i="1468"/>
  <c r="D9" i="1468" s="1"/>
  <c r="L8" i="1468"/>
  <c r="D8" i="1468" s="1"/>
  <c r="L7" i="1468"/>
  <c r="D7" i="1468"/>
  <c r="R6" i="1468"/>
  <c r="R5" i="1468"/>
  <c r="R4" i="1468"/>
  <c r="R52" i="1467"/>
  <c r="R51" i="1467"/>
  <c r="D50" i="1467"/>
  <c r="R49" i="1467"/>
  <c r="G49" i="1467"/>
  <c r="D49" i="1467"/>
  <c r="R48" i="1467"/>
  <c r="D48" i="1467"/>
  <c r="D46" i="1467"/>
  <c r="D45" i="1467"/>
  <c r="D44" i="1467"/>
  <c r="R42" i="1467"/>
  <c r="D42" i="1467"/>
  <c r="R41" i="1467"/>
  <c r="L7" i="1467" s="1"/>
  <c r="D7" i="1467" s="1"/>
  <c r="D41" i="1467"/>
  <c r="R40" i="1467"/>
  <c r="L8" i="1467" s="1"/>
  <c r="D8" i="1467" s="1"/>
  <c r="D40" i="1467"/>
  <c r="R39" i="1467"/>
  <c r="D39" i="1467"/>
  <c r="R38" i="1467"/>
  <c r="L9" i="1467" s="1"/>
  <c r="D9" i="1467" s="1"/>
  <c r="D38" i="1467"/>
  <c r="R37" i="1467"/>
  <c r="D37" i="1467"/>
  <c r="R36" i="1467"/>
  <c r="D36" i="1467"/>
  <c r="R35" i="1467"/>
  <c r="D35" i="1467"/>
  <c r="R34" i="1467"/>
  <c r="L12" i="1467" s="1"/>
  <c r="D12" i="1467" s="1"/>
  <c r="D34" i="1467"/>
  <c r="D54" i="1467" s="1"/>
  <c r="H14" i="1467" s="1"/>
  <c r="R33" i="1467"/>
  <c r="L23" i="1467" s="1"/>
  <c r="D23" i="1467" s="1"/>
  <c r="R32" i="1467"/>
  <c r="L11" i="1467" s="1"/>
  <c r="D11" i="1467" s="1"/>
  <c r="R31" i="1467"/>
  <c r="R30" i="1467"/>
  <c r="R29" i="1467"/>
  <c r="R28" i="1467"/>
  <c r="D28" i="1467"/>
  <c r="R27" i="1467"/>
  <c r="D27" i="1467"/>
  <c r="R26" i="1467"/>
  <c r="L26" i="1467"/>
  <c r="D26" i="1467" s="1"/>
  <c r="R25" i="1467"/>
  <c r="L25" i="1467"/>
  <c r="D25" i="1467"/>
  <c r="R24" i="1467"/>
  <c r="D24" i="1467"/>
  <c r="R23" i="1467"/>
  <c r="R22" i="1467"/>
  <c r="L22" i="1467"/>
  <c r="D22" i="1467" s="1"/>
  <c r="R21" i="1467"/>
  <c r="D21" i="1467"/>
  <c r="R20" i="1467"/>
  <c r="L20" i="1467"/>
  <c r="D20" i="1467"/>
  <c r="R19" i="1467"/>
  <c r="L19" i="1467"/>
  <c r="D19" i="1467"/>
  <c r="R18" i="1467"/>
  <c r="D18" i="1467"/>
  <c r="R17" i="1467"/>
  <c r="D17" i="1467"/>
  <c r="R16" i="1467"/>
  <c r="L16" i="1467"/>
  <c r="D16" i="1467" s="1"/>
  <c r="S15" i="1467"/>
  <c r="R15" i="1467"/>
  <c r="D15" i="1467"/>
  <c r="S14" i="1467"/>
  <c r="R14" i="1467"/>
  <c r="D14" i="1467"/>
  <c r="R13" i="1467"/>
  <c r="D13" i="1467"/>
  <c r="R12" i="1467"/>
  <c r="R11" i="1467"/>
  <c r="L10" i="1467"/>
  <c r="D10" i="1467" s="1"/>
  <c r="R6" i="1467"/>
  <c r="L6" i="1467"/>
  <c r="D6" i="1467"/>
  <c r="D29" i="1467" s="1"/>
  <c r="H13" i="1467" s="1"/>
  <c r="H15" i="1467" s="1"/>
  <c r="H29" i="1467" s="1"/>
  <c r="R5" i="1467"/>
  <c r="R4" i="1467"/>
  <c r="R52" i="1466"/>
  <c r="R51" i="1466"/>
  <c r="D50" i="1466"/>
  <c r="R49" i="1466"/>
  <c r="D49" i="1466"/>
  <c r="R48" i="1466"/>
  <c r="D48" i="1466"/>
  <c r="D46" i="1466"/>
  <c r="D45" i="1466"/>
  <c r="D44" i="1466"/>
  <c r="R42" i="1466"/>
  <c r="D42" i="1466"/>
  <c r="R41" i="1466"/>
  <c r="D41" i="1466"/>
  <c r="R40" i="1466"/>
  <c r="L8" i="1466" s="1"/>
  <c r="D8" i="1466" s="1"/>
  <c r="D40" i="1466"/>
  <c r="R39" i="1466"/>
  <c r="H39" i="1466"/>
  <c r="D39" i="1466"/>
  <c r="R38" i="1466"/>
  <c r="L9" i="1466" s="1"/>
  <c r="D9" i="1466" s="1"/>
  <c r="H38" i="1466"/>
  <c r="D38" i="1466"/>
  <c r="R37" i="1466"/>
  <c r="H37" i="1466"/>
  <c r="D37" i="1466"/>
  <c r="R36" i="1466"/>
  <c r="H36" i="1466"/>
  <c r="D36" i="1466"/>
  <c r="R35" i="1466"/>
  <c r="H35" i="1466"/>
  <c r="D35" i="1466"/>
  <c r="R34" i="1466"/>
  <c r="L12" i="1466" s="1"/>
  <c r="D12" i="1466" s="1"/>
  <c r="H34" i="1466"/>
  <c r="D34" i="1466"/>
  <c r="R33" i="1466"/>
  <c r="L23" i="1466" s="1"/>
  <c r="D23" i="1466" s="1"/>
  <c r="R32" i="1466"/>
  <c r="L11" i="1466" s="1"/>
  <c r="D11" i="1466" s="1"/>
  <c r="R31" i="1466"/>
  <c r="R30" i="1466"/>
  <c r="R29" i="1466"/>
  <c r="R28" i="1466"/>
  <c r="D28" i="1466"/>
  <c r="R27" i="1466"/>
  <c r="D27" i="1466"/>
  <c r="R26" i="1466"/>
  <c r="L26" i="1466"/>
  <c r="D26" i="1466"/>
  <c r="R25" i="1466"/>
  <c r="L25" i="1466"/>
  <c r="D25" i="1466" s="1"/>
  <c r="R24" i="1466"/>
  <c r="D24" i="1466"/>
  <c r="R23" i="1466"/>
  <c r="R22" i="1466"/>
  <c r="L22" i="1466"/>
  <c r="D22" i="1466"/>
  <c r="R21" i="1466"/>
  <c r="D21" i="1466"/>
  <c r="R20" i="1466"/>
  <c r="L20" i="1466"/>
  <c r="D20" i="1466"/>
  <c r="R19" i="1466"/>
  <c r="L19" i="1466"/>
  <c r="D19" i="1466" s="1"/>
  <c r="R18" i="1466"/>
  <c r="D18" i="1466"/>
  <c r="R17" i="1466"/>
  <c r="D17" i="1466"/>
  <c r="R16" i="1466"/>
  <c r="L16" i="1466"/>
  <c r="D16" i="1466" s="1"/>
  <c r="R15" i="1466"/>
  <c r="D15" i="1466"/>
  <c r="R14" i="1466"/>
  <c r="D14" i="1466"/>
  <c r="R13" i="1466"/>
  <c r="D13" i="1466"/>
  <c r="R12" i="1466"/>
  <c r="R11" i="1466"/>
  <c r="L10" i="1466"/>
  <c r="D10" i="1466"/>
  <c r="L7" i="1466"/>
  <c r="D7" i="1466"/>
  <c r="R6" i="1466"/>
  <c r="L6" i="1466"/>
  <c r="D6" i="1466"/>
  <c r="R5" i="1466"/>
  <c r="R4" i="1466"/>
  <c r="R52" i="1465"/>
  <c r="R51" i="1465"/>
  <c r="D50" i="1465"/>
  <c r="R49" i="1465"/>
  <c r="D49" i="1465"/>
  <c r="R48" i="1465"/>
  <c r="D48" i="1465"/>
  <c r="D46" i="1465"/>
  <c r="D45" i="1465"/>
  <c r="D44" i="1465"/>
  <c r="R42" i="1465"/>
  <c r="D42" i="1465"/>
  <c r="R41" i="1465"/>
  <c r="D41" i="1465"/>
  <c r="R40" i="1465"/>
  <c r="D40" i="1465"/>
  <c r="R39" i="1465"/>
  <c r="L20" i="1465" s="1"/>
  <c r="D20" i="1465" s="1"/>
  <c r="H39" i="1465"/>
  <c r="D39" i="1465"/>
  <c r="R38" i="1465"/>
  <c r="L9" i="1465" s="1"/>
  <c r="D9" i="1465" s="1"/>
  <c r="H38" i="1465"/>
  <c r="D38" i="1465"/>
  <c r="R37" i="1465"/>
  <c r="H37" i="1465"/>
  <c r="D37" i="1465"/>
  <c r="R36" i="1465"/>
  <c r="H36" i="1465"/>
  <c r="D36" i="1465"/>
  <c r="R35" i="1465"/>
  <c r="H35" i="1465"/>
  <c r="D35" i="1465"/>
  <c r="R34" i="1465"/>
  <c r="L12" i="1465" s="1"/>
  <c r="D12" i="1465" s="1"/>
  <c r="H34" i="1465"/>
  <c r="D34" i="1465"/>
  <c r="R33" i="1465"/>
  <c r="L23" i="1465" s="1"/>
  <c r="D23" i="1465" s="1"/>
  <c r="R32" i="1465"/>
  <c r="L11" i="1465" s="1"/>
  <c r="D11" i="1465" s="1"/>
  <c r="R31" i="1465"/>
  <c r="R30" i="1465"/>
  <c r="R29" i="1465"/>
  <c r="R28" i="1465"/>
  <c r="D28" i="1465"/>
  <c r="R27" i="1465"/>
  <c r="D27" i="1465"/>
  <c r="R26" i="1465"/>
  <c r="L26" i="1465"/>
  <c r="D26" i="1465"/>
  <c r="R25" i="1465"/>
  <c r="L25" i="1465"/>
  <c r="D25" i="1465"/>
  <c r="R24" i="1465"/>
  <c r="L24" i="1465"/>
  <c r="D24" i="1465" s="1"/>
  <c r="R23" i="1465"/>
  <c r="R22" i="1465"/>
  <c r="L22" i="1465"/>
  <c r="D22" i="1465" s="1"/>
  <c r="R21" i="1465"/>
  <c r="D21" i="1465"/>
  <c r="R20" i="1465"/>
  <c r="R19" i="1465"/>
  <c r="L19" i="1465"/>
  <c r="D19" i="1465" s="1"/>
  <c r="R18" i="1465"/>
  <c r="D18" i="1465"/>
  <c r="R17" i="1465"/>
  <c r="L17" i="1465"/>
  <c r="D17" i="1465"/>
  <c r="R16" i="1465"/>
  <c r="L16" i="1465"/>
  <c r="D16" i="1465" s="1"/>
  <c r="R15" i="1465"/>
  <c r="D15" i="1465"/>
  <c r="R14" i="1465"/>
  <c r="D14" i="1465"/>
  <c r="R13" i="1465"/>
  <c r="D13" i="1465"/>
  <c r="R12" i="1465"/>
  <c r="R11" i="1465"/>
  <c r="L10" i="1465"/>
  <c r="D10" i="1465"/>
  <c r="L8" i="1465"/>
  <c r="D8" i="1465"/>
  <c r="L7" i="1465"/>
  <c r="D7" i="1465"/>
  <c r="R6" i="1465"/>
  <c r="L6" i="1465"/>
  <c r="D6" i="1465" s="1"/>
  <c r="R5" i="1465"/>
  <c r="R4" i="1465"/>
  <c r="R52" i="1464"/>
  <c r="R51" i="1464"/>
  <c r="D50" i="1464"/>
  <c r="R49" i="1464"/>
  <c r="D49" i="1464"/>
  <c r="R48" i="1464"/>
  <c r="D48" i="1464"/>
  <c r="D46" i="1464"/>
  <c r="D45" i="1464"/>
  <c r="P44" i="1464"/>
  <c r="R44" i="1464" s="1"/>
  <c r="D44" i="1464"/>
  <c r="R42" i="1464"/>
  <c r="D42" i="1464"/>
  <c r="R41" i="1464"/>
  <c r="L7" i="1464" s="1"/>
  <c r="D7" i="1464" s="1"/>
  <c r="D41" i="1464"/>
  <c r="R40" i="1464"/>
  <c r="D40" i="1464"/>
  <c r="R39" i="1464"/>
  <c r="L20" i="1464" s="1"/>
  <c r="D20" i="1464" s="1"/>
  <c r="H39" i="1464"/>
  <c r="D39" i="1464"/>
  <c r="R38" i="1464"/>
  <c r="H38" i="1464"/>
  <c r="D38" i="1464"/>
  <c r="R37" i="1464"/>
  <c r="H37" i="1464"/>
  <c r="D37" i="1464"/>
  <c r="R36" i="1464"/>
  <c r="H36" i="1464"/>
  <c r="D36" i="1464"/>
  <c r="R35" i="1464"/>
  <c r="H35" i="1464"/>
  <c r="D35" i="1464"/>
  <c r="R34" i="1464"/>
  <c r="L12" i="1464" s="1"/>
  <c r="D12" i="1464" s="1"/>
  <c r="H34" i="1464"/>
  <c r="D34" i="1464"/>
  <c r="R33" i="1464"/>
  <c r="R32" i="1464"/>
  <c r="R31" i="1464"/>
  <c r="R30" i="1464"/>
  <c r="R29" i="1464"/>
  <c r="R28" i="1464"/>
  <c r="D28" i="1464"/>
  <c r="R27" i="1464"/>
  <c r="D27" i="1464"/>
  <c r="R26" i="1464"/>
  <c r="L26" i="1464"/>
  <c r="D26" i="1464"/>
  <c r="R25" i="1464"/>
  <c r="L25" i="1464"/>
  <c r="D25" i="1464" s="1"/>
  <c r="R24" i="1464"/>
  <c r="L24" i="1464"/>
  <c r="D24" i="1464"/>
  <c r="R23" i="1464"/>
  <c r="D23" i="1464"/>
  <c r="R22" i="1464"/>
  <c r="D22" i="1464"/>
  <c r="R21" i="1464"/>
  <c r="D21" i="1464"/>
  <c r="R20" i="1464"/>
  <c r="R19" i="1464"/>
  <c r="D19" i="1464"/>
  <c r="R18" i="1464"/>
  <c r="D18" i="1464"/>
  <c r="R17" i="1464"/>
  <c r="L17" i="1464"/>
  <c r="D17" i="1464"/>
  <c r="R16" i="1464"/>
  <c r="L16" i="1464"/>
  <c r="D16" i="1464" s="1"/>
  <c r="R15" i="1464"/>
  <c r="D15" i="1464"/>
  <c r="R14" i="1464"/>
  <c r="D14" i="1464"/>
  <c r="R13" i="1464"/>
  <c r="D13" i="1464"/>
  <c r="R12" i="1464"/>
  <c r="R11" i="1464"/>
  <c r="L11" i="1464"/>
  <c r="D11" i="1464"/>
  <c r="L10" i="1464"/>
  <c r="D10" i="1464" s="1"/>
  <c r="L9" i="1464"/>
  <c r="D9" i="1464" s="1"/>
  <c r="L8" i="1464"/>
  <c r="D8" i="1464" s="1"/>
  <c r="R6" i="1464"/>
  <c r="L6" i="1464"/>
  <c r="D6" i="1464" s="1"/>
  <c r="R5" i="1464"/>
  <c r="R4" i="1464"/>
  <c r="R52" i="1463"/>
  <c r="R51" i="1463"/>
  <c r="D50" i="1463"/>
  <c r="R49" i="1463"/>
  <c r="G49" i="1463"/>
  <c r="D49" i="1463"/>
  <c r="R48" i="1463"/>
  <c r="D48" i="1463"/>
  <c r="D46" i="1463"/>
  <c r="D45" i="1463"/>
  <c r="D44" i="1463"/>
  <c r="R42" i="1463"/>
  <c r="L6" i="1463" s="1"/>
  <c r="D6" i="1463" s="1"/>
  <c r="D42" i="1463"/>
  <c r="R41" i="1463"/>
  <c r="L7" i="1463" s="1"/>
  <c r="D7" i="1463" s="1"/>
  <c r="D41" i="1463"/>
  <c r="R40" i="1463"/>
  <c r="D40" i="1463"/>
  <c r="R39" i="1463"/>
  <c r="D39" i="1463"/>
  <c r="R38" i="1463"/>
  <c r="D38" i="1463"/>
  <c r="R37" i="1463"/>
  <c r="D37" i="1463"/>
  <c r="R36" i="1463"/>
  <c r="L10" i="1463" s="1"/>
  <c r="D10" i="1463" s="1"/>
  <c r="D36" i="1463"/>
  <c r="R35" i="1463"/>
  <c r="D35" i="1463"/>
  <c r="R34" i="1463"/>
  <c r="L12" i="1463" s="1"/>
  <c r="D12" i="1463" s="1"/>
  <c r="D34" i="1463"/>
  <c r="D54" i="1463" s="1"/>
  <c r="H14" i="1463" s="1"/>
  <c r="R33" i="1463"/>
  <c r="L23" i="1463" s="1"/>
  <c r="D23" i="1463" s="1"/>
  <c r="R32" i="1463"/>
  <c r="R31" i="1463"/>
  <c r="R30" i="1463"/>
  <c r="R29" i="1463"/>
  <c r="R28" i="1463"/>
  <c r="D28" i="1463"/>
  <c r="R27" i="1463"/>
  <c r="D27" i="1463"/>
  <c r="R26" i="1463"/>
  <c r="L26" i="1463"/>
  <c r="D26" i="1463" s="1"/>
  <c r="R25" i="1463"/>
  <c r="L25" i="1463"/>
  <c r="D25" i="1463"/>
  <c r="R24" i="1463"/>
  <c r="D24" i="1463"/>
  <c r="R23" i="1463"/>
  <c r="R22" i="1463"/>
  <c r="L22" i="1463"/>
  <c r="D22" i="1463"/>
  <c r="R21" i="1463"/>
  <c r="D21" i="1463"/>
  <c r="R20" i="1463"/>
  <c r="L20" i="1463"/>
  <c r="D20" i="1463" s="1"/>
  <c r="R19" i="1463"/>
  <c r="L19" i="1463"/>
  <c r="D19" i="1463"/>
  <c r="R18" i="1463"/>
  <c r="D18" i="1463"/>
  <c r="R17" i="1463"/>
  <c r="D17" i="1463"/>
  <c r="R16" i="1463"/>
  <c r="L16" i="1463"/>
  <c r="D16" i="1463" s="1"/>
  <c r="S15" i="1463"/>
  <c r="R15" i="1463"/>
  <c r="D15" i="1463"/>
  <c r="S14" i="1463"/>
  <c r="R14" i="1463"/>
  <c r="D14" i="1463"/>
  <c r="R13" i="1463"/>
  <c r="D13" i="1463"/>
  <c r="R12" i="1463"/>
  <c r="R11" i="1463"/>
  <c r="L11" i="1463"/>
  <c r="D11" i="1463"/>
  <c r="L9" i="1463"/>
  <c r="D9" i="1463"/>
  <c r="L8" i="1463"/>
  <c r="D8" i="1463"/>
  <c r="R6" i="1463"/>
  <c r="R5" i="1463"/>
  <c r="R4" i="1463"/>
  <c r="R52" i="1462"/>
  <c r="R51" i="1462"/>
  <c r="D50" i="1462"/>
  <c r="R49" i="1462"/>
  <c r="D49" i="1462"/>
  <c r="R48" i="1462"/>
  <c r="D48" i="1462"/>
  <c r="D46" i="1462"/>
  <c r="D45" i="1462"/>
  <c r="D44" i="1462"/>
  <c r="R42" i="1462"/>
  <c r="D42" i="1462"/>
  <c r="R41" i="1462"/>
  <c r="L7" i="1462" s="1"/>
  <c r="D7" i="1462" s="1"/>
  <c r="D41" i="1462"/>
  <c r="R40" i="1462"/>
  <c r="D40" i="1462"/>
  <c r="R39" i="1462"/>
  <c r="H39" i="1462"/>
  <c r="D39" i="1462"/>
  <c r="R38" i="1462"/>
  <c r="L9" i="1462" s="1"/>
  <c r="D9" i="1462" s="1"/>
  <c r="H38" i="1462"/>
  <c r="D38" i="1462"/>
  <c r="R37" i="1462"/>
  <c r="H37" i="1462"/>
  <c r="D37" i="1462"/>
  <c r="R36" i="1462"/>
  <c r="H36" i="1462"/>
  <c r="D36" i="1462"/>
  <c r="R35" i="1462"/>
  <c r="H35" i="1462"/>
  <c r="D35" i="1462"/>
  <c r="R34" i="1462"/>
  <c r="H34" i="1462"/>
  <c r="D34" i="1462"/>
  <c r="R33" i="1462"/>
  <c r="L23" i="1462" s="1"/>
  <c r="D23" i="1462" s="1"/>
  <c r="R32" i="1462"/>
  <c r="L11" i="1462" s="1"/>
  <c r="D11" i="1462" s="1"/>
  <c r="R31" i="1462"/>
  <c r="R30" i="1462"/>
  <c r="R29" i="1462"/>
  <c r="R28" i="1462"/>
  <c r="L16" i="1462" s="1"/>
  <c r="D16" i="1462" s="1"/>
  <c r="D28" i="1462"/>
  <c r="R27" i="1462"/>
  <c r="D27" i="1462"/>
  <c r="R26" i="1462"/>
  <c r="L26" i="1462"/>
  <c r="D26" i="1462"/>
  <c r="R25" i="1462"/>
  <c r="L25" i="1462"/>
  <c r="D25" i="1462"/>
  <c r="R24" i="1462"/>
  <c r="D24" i="1462"/>
  <c r="R23" i="1462"/>
  <c r="R22" i="1462"/>
  <c r="L22" i="1462"/>
  <c r="D22" i="1462"/>
  <c r="R21" i="1462"/>
  <c r="D21" i="1462"/>
  <c r="R20" i="1462"/>
  <c r="L20" i="1462"/>
  <c r="D20" i="1462"/>
  <c r="R19" i="1462"/>
  <c r="L19" i="1462"/>
  <c r="D19" i="1462"/>
  <c r="R18" i="1462"/>
  <c r="D18" i="1462"/>
  <c r="R17" i="1462"/>
  <c r="D17" i="1462"/>
  <c r="R16" i="1462"/>
  <c r="R15" i="1462"/>
  <c r="D15" i="1462"/>
  <c r="R14" i="1462"/>
  <c r="D14" i="1462"/>
  <c r="R13" i="1462"/>
  <c r="D13" i="1462"/>
  <c r="R12" i="1462"/>
  <c r="L12" i="1462"/>
  <c r="D12" i="1462" s="1"/>
  <c r="R11" i="1462"/>
  <c r="L10" i="1462"/>
  <c r="D10" i="1462"/>
  <c r="L8" i="1462"/>
  <c r="D8" i="1462" s="1"/>
  <c r="R6" i="1462"/>
  <c r="L6" i="1462"/>
  <c r="D6" i="1462" s="1"/>
  <c r="R5" i="1462"/>
  <c r="R4" i="1462"/>
  <c r="R52" i="1461"/>
  <c r="R51" i="1461"/>
  <c r="D50" i="1461"/>
  <c r="R49" i="1461"/>
  <c r="G49" i="1461"/>
  <c r="D49" i="1461"/>
  <c r="R48" i="1461"/>
  <c r="D48" i="1461"/>
  <c r="D46" i="1461"/>
  <c r="D45" i="1461"/>
  <c r="D44" i="1461"/>
  <c r="R42" i="1461"/>
  <c r="L6" i="1461" s="1"/>
  <c r="D6" i="1461" s="1"/>
  <c r="D42" i="1461"/>
  <c r="R41" i="1461"/>
  <c r="L7" i="1461" s="1"/>
  <c r="D7" i="1461" s="1"/>
  <c r="D41" i="1461"/>
  <c r="R40" i="1461"/>
  <c r="D40" i="1461"/>
  <c r="R39" i="1461"/>
  <c r="H39" i="1461"/>
  <c r="D39" i="1461"/>
  <c r="R38" i="1461"/>
  <c r="L9" i="1461" s="1"/>
  <c r="D9" i="1461" s="1"/>
  <c r="H38" i="1461"/>
  <c r="D38" i="1461"/>
  <c r="R37" i="1461"/>
  <c r="H37" i="1461"/>
  <c r="D37" i="1461"/>
  <c r="R36" i="1461"/>
  <c r="L10" i="1461" s="1"/>
  <c r="D10" i="1461" s="1"/>
  <c r="H36" i="1461"/>
  <c r="D36" i="1461"/>
  <c r="R35" i="1461"/>
  <c r="L19" i="1461" s="1"/>
  <c r="D19" i="1461" s="1"/>
  <c r="H35" i="1461"/>
  <c r="D35" i="1461"/>
  <c r="R34" i="1461"/>
  <c r="L12" i="1461" s="1"/>
  <c r="D12" i="1461" s="1"/>
  <c r="H34" i="1461"/>
  <c r="D34" i="1461"/>
  <c r="D54" i="1461" s="1"/>
  <c r="H14" i="1461" s="1"/>
  <c r="R33" i="1461"/>
  <c r="R32" i="1461"/>
  <c r="R31" i="1461"/>
  <c r="R30" i="1461"/>
  <c r="R29" i="1461"/>
  <c r="R28" i="1461"/>
  <c r="L16" i="1461" s="1"/>
  <c r="D16" i="1461" s="1"/>
  <c r="D28" i="1461"/>
  <c r="R27" i="1461"/>
  <c r="D27" i="1461"/>
  <c r="R26" i="1461"/>
  <c r="L26" i="1461"/>
  <c r="D26" i="1461" s="1"/>
  <c r="R25" i="1461"/>
  <c r="L25" i="1461"/>
  <c r="D25" i="1461"/>
  <c r="R24" i="1461"/>
  <c r="L24" i="1461"/>
  <c r="D24" i="1461"/>
  <c r="R23" i="1461"/>
  <c r="L23" i="1461"/>
  <c r="D23" i="1461"/>
  <c r="R22" i="1461"/>
  <c r="L22" i="1461"/>
  <c r="D22" i="1461"/>
  <c r="R21" i="1461"/>
  <c r="L17" i="1461" s="1"/>
  <c r="D17" i="1461" s="1"/>
  <c r="D21" i="1461"/>
  <c r="R20" i="1461"/>
  <c r="L20" i="1461"/>
  <c r="D20" i="1461" s="1"/>
  <c r="R19" i="1461"/>
  <c r="R18" i="1461"/>
  <c r="D18" i="1461"/>
  <c r="R17" i="1461"/>
  <c r="R16" i="1461"/>
  <c r="R15" i="1461"/>
  <c r="D15" i="1461"/>
  <c r="R14" i="1461"/>
  <c r="D14" i="1461"/>
  <c r="R13" i="1461"/>
  <c r="D13" i="1461"/>
  <c r="R12" i="1461"/>
  <c r="R11" i="1461"/>
  <c r="L11" i="1461"/>
  <c r="D11" i="1461" s="1"/>
  <c r="L8" i="1461"/>
  <c r="D8" i="1461" s="1"/>
  <c r="R6" i="1461"/>
  <c r="R5" i="1461"/>
  <c r="R4" i="1461"/>
  <c r="R52" i="1460"/>
  <c r="R51" i="1460"/>
  <c r="D50" i="1460"/>
  <c r="R49" i="1460"/>
  <c r="D49" i="1460"/>
  <c r="R48" i="1460"/>
  <c r="D48" i="1460"/>
  <c r="D46" i="1460"/>
  <c r="D45" i="1460"/>
  <c r="P44" i="1460"/>
  <c r="R44" i="1460" s="1"/>
  <c r="D44" i="1460"/>
  <c r="R42" i="1460"/>
  <c r="D42" i="1460"/>
  <c r="R41" i="1460"/>
  <c r="D41" i="1460"/>
  <c r="R40" i="1460"/>
  <c r="D40" i="1460"/>
  <c r="R39" i="1460"/>
  <c r="H39" i="1460"/>
  <c r="D39" i="1460"/>
  <c r="R38" i="1460"/>
  <c r="L9" i="1460" s="1"/>
  <c r="D9" i="1460" s="1"/>
  <c r="H38" i="1460"/>
  <c r="D38" i="1460"/>
  <c r="R37" i="1460"/>
  <c r="H37" i="1460"/>
  <c r="D37" i="1460"/>
  <c r="R36" i="1460"/>
  <c r="H36" i="1460"/>
  <c r="D36" i="1460"/>
  <c r="R35" i="1460"/>
  <c r="H35" i="1460"/>
  <c r="D35" i="1460"/>
  <c r="R34" i="1460"/>
  <c r="L12" i="1460" s="1"/>
  <c r="D12" i="1460" s="1"/>
  <c r="H34" i="1460"/>
  <c r="D34" i="1460"/>
  <c r="R33" i="1460"/>
  <c r="R32" i="1460"/>
  <c r="R31" i="1460"/>
  <c r="R30" i="1460"/>
  <c r="R29" i="1460"/>
  <c r="R28" i="1460"/>
  <c r="D28" i="1460"/>
  <c r="R27" i="1460"/>
  <c r="D27" i="1460"/>
  <c r="R26" i="1460"/>
  <c r="L26" i="1460"/>
  <c r="D26" i="1460"/>
  <c r="R25" i="1460"/>
  <c r="L25" i="1460"/>
  <c r="D25" i="1460" s="1"/>
  <c r="R24" i="1460"/>
  <c r="L24" i="1460"/>
  <c r="D24" i="1460"/>
  <c r="R23" i="1460"/>
  <c r="D23" i="1460"/>
  <c r="R22" i="1460"/>
  <c r="D22" i="1460"/>
  <c r="R21" i="1460"/>
  <c r="D21" i="1460"/>
  <c r="R20" i="1460"/>
  <c r="L20" i="1460"/>
  <c r="D20" i="1460" s="1"/>
  <c r="R19" i="1460"/>
  <c r="D19" i="1460"/>
  <c r="R18" i="1460"/>
  <c r="D18" i="1460"/>
  <c r="R17" i="1460"/>
  <c r="L17" i="1460"/>
  <c r="D17" i="1460"/>
  <c r="R16" i="1460"/>
  <c r="L16" i="1460"/>
  <c r="D16" i="1460"/>
  <c r="R15" i="1460"/>
  <c r="D15" i="1460"/>
  <c r="R14" i="1460"/>
  <c r="D14" i="1460"/>
  <c r="R13" i="1460"/>
  <c r="D13" i="1460"/>
  <c r="R12" i="1460"/>
  <c r="R11" i="1460"/>
  <c r="L11" i="1460"/>
  <c r="D11" i="1460" s="1"/>
  <c r="L10" i="1460"/>
  <c r="D10" i="1460" s="1"/>
  <c r="L8" i="1460"/>
  <c r="D8" i="1460"/>
  <c r="L7" i="1460"/>
  <c r="D7" i="1460"/>
  <c r="R6" i="1460"/>
  <c r="L6" i="1460"/>
  <c r="D6" i="1460" s="1"/>
  <c r="R5" i="1460"/>
  <c r="R4" i="1460"/>
  <c r="R52" i="1459"/>
  <c r="R51" i="1459"/>
  <c r="D50" i="1459"/>
  <c r="R49" i="1459"/>
  <c r="G49" i="1459"/>
  <c r="D49" i="1459"/>
  <c r="R48" i="1459"/>
  <c r="D48" i="1459"/>
  <c r="D46" i="1459"/>
  <c r="D45" i="1459"/>
  <c r="D44" i="1459"/>
  <c r="R42" i="1459"/>
  <c r="L6" i="1459" s="1"/>
  <c r="D6" i="1459" s="1"/>
  <c r="D42" i="1459"/>
  <c r="R41" i="1459"/>
  <c r="L7" i="1459" s="1"/>
  <c r="D7" i="1459" s="1"/>
  <c r="D41" i="1459"/>
  <c r="R40" i="1459"/>
  <c r="D40" i="1459"/>
  <c r="R39" i="1459"/>
  <c r="D39" i="1459"/>
  <c r="R38" i="1459"/>
  <c r="L9" i="1459" s="1"/>
  <c r="D9" i="1459" s="1"/>
  <c r="D38" i="1459"/>
  <c r="R37" i="1459"/>
  <c r="D37" i="1459"/>
  <c r="R36" i="1459"/>
  <c r="L10" i="1459" s="1"/>
  <c r="D10" i="1459" s="1"/>
  <c r="D36" i="1459"/>
  <c r="R35" i="1459"/>
  <c r="D35" i="1459"/>
  <c r="R34" i="1459"/>
  <c r="L12" i="1459" s="1"/>
  <c r="D12" i="1459" s="1"/>
  <c r="D34" i="1459"/>
  <c r="D54" i="1459" s="1"/>
  <c r="H14" i="1459" s="1"/>
  <c r="R33" i="1459"/>
  <c r="L23" i="1459" s="1"/>
  <c r="D23" i="1459" s="1"/>
  <c r="R32" i="1459"/>
  <c r="R31" i="1459"/>
  <c r="R30" i="1459"/>
  <c r="R29" i="1459"/>
  <c r="R28" i="1459"/>
  <c r="L16" i="1459" s="1"/>
  <c r="D16" i="1459" s="1"/>
  <c r="D28" i="1459"/>
  <c r="R27" i="1459"/>
  <c r="D27" i="1459"/>
  <c r="R26" i="1459"/>
  <c r="L26" i="1459"/>
  <c r="D26" i="1459"/>
  <c r="R25" i="1459"/>
  <c r="L25" i="1459"/>
  <c r="D25" i="1459"/>
  <c r="R24" i="1459"/>
  <c r="D24" i="1459"/>
  <c r="R23" i="1459"/>
  <c r="R22" i="1459"/>
  <c r="L22" i="1459"/>
  <c r="D22" i="1459" s="1"/>
  <c r="R21" i="1459"/>
  <c r="D21" i="1459"/>
  <c r="R20" i="1459"/>
  <c r="L20" i="1459"/>
  <c r="D20" i="1459"/>
  <c r="R19" i="1459"/>
  <c r="L19" i="1459"/>
  <c r="D19" i="1459"/>
  <c r="R18" i="1459"/>
  <c r="D18" i="1459"/>
  <c r="R17" i="1459"/>
  <c r="D17" i="1459"/>
  <c r="R16" i="1459"/>
  <c r="S15" i="1459"/>
  <c r="R15" i="1459"/>
  <c r="D15" i="1459"/>
  <c r="S14" i="1459"/>
  <c r="R14" i="1459"/>
  <c r="D14" i="1459"/>
  <c r="R13" i="1459"/>
  <c r="D13" i="1459"/>
  <c r="R12" i="1459"/>
  <c r="R11" i="1459"/>
  <c r="L11" i="1459"/>
  <c r="D11" i="1459" s="1"/>
  <c r="L8" i="1459"/>
  <c r="D8" i="1459"/>
  <c r="R6" i="1459"/>
  <c r="R5" i="1459"/>
  <c r="R4" i="1459"/>
  <c r="R52" i="1458"/>
  <c r="R51" i="1458"/>
  <c r="D50" i="1458"/>
  <c r="R49" i="1458"/>
  <c r="D49" i="1458"/>
  <c r="R48" i="1458"/>
  <c r="D48" i="1458"/>
  <c r="D46" i="1458"/>
  <c r="D45" i="1458"/>
  <c r="D44" i="1458"/>
  <c r="R42" i="1458"/>
  <c r="D42" i="1458"/>
  <c r="R41" i="1458"/>
  <c r="D41" i="1458"/>
  <c r="R40" i="1458"/>
  <c r="D40" i="1458"/>
  <c r="R39" i="1458"/>
  <c r="H39" i="1458"/>
  <c r="D39" i="1458"/>
  <c r="R38" i="1458"/>
  <c r="L9" i="1458" s="1"/>
  <c r="D9" i="1458" s="1"/>
  <c r="H38" i="1458"/>
  <c r="D38" i="1458"/>
  <c r="R37" i="1458"/>
  <c r="H37" i="1458"/>
  <c r="D37" i="1458"/>
  <c r="R36" i="1458"/>
  <c r="H36" i="1458"/>
  <c r="D36" i="1458"/>
  <c r="R35" i="1458"/>
  <c r="H35" i="1458"/>
  <c r="D35" i="1458"/>
  <c r="R34" i="1458"/>
  <c r="L12" i="1458" s="1"/>
  <c r="D12" i="1458" s="1"/>
  <c r="H34" i="1458"/>
  <c r="G49" i="1458" s="1"/>
  <c r="D34" i="1458"/>
  <c r="R33" i="1458"/>
  <c r="L23" i="1458" s="1"/>
  <c r="D23" i="1458" s="1"/>
  <c r="R32" i="1458"/>
  <c r="L11" i="1458" s="1"/>
  <c r="D11" i="1458" s="1"/>
  <c r="R31" i="1458"/>
  <c r="R30" i="1458"/>
  <c r="R29" i="1458"/>
  <c r="R28" i="1458"/>
  <c r="D28" i="1458"/>
  <c r="R27" i="1458"/>
  <c r="D27" i="1458"/>
  <c r="R26" i="1458"/>
  <c r="L26" i="1458"/>
  <c r="D26" i="1458" s="1"/>
  <c r="R25" i="1458"/>
  <c r="L25" i="1458"/>
  <c r="D25" i="1458"/>
  <c r="R24" i="1458"/>
  <c r="D24" i="1458"/>
  <c r="R23" i="1458"/>
  <c r="R22" i="1458"/>
  <c r="L22" i="1458"/>
  <c r="D22" i="1458"/>
  <c r="R21" i="1458"/>
  <c r="D21" i="1458"/>
  <c r="R20" i="1458"/>
  <c r="L20" i="1458"/>
  <c r="D20" i="1458" s="1"/>
  <c r="R19" i="1458"/>
  <c r="L19" i="1458"/>
  <c r="D19" i="1458"/>
  <c r="R18" i="1458"/>
  <c r="D18" i="1458"/>
  <c r="R17" i="1458"/>
  <c r="D17" i="1458"/>
  <c r="R16" i="1458"/>
  <c r="L16" i="1458"/>
  <c r="D16" i="1458" s="1"/>
  <c r="R15" i="1458"/>
  <c r="D15" i="1458"/>
  <c r="R14" i="1458"/>
  <c r="D14" i="1458"/>
  <c r="R13" i="1458"/>
  <c r="D13" i="1458"/>
  <c r="R12" i="1458"/>
  <c r="R11" i="1458"/>
  <c r="L10" i="1458"/>
  <c r="D10" i="1458"/>
  <c r="L8" i="1458"/>
  <c r="D8" i="1458"/>
  <c r="L7" i="1458"/>
  <c r="D7" i="1458"/>
  <c r="R6" i="1458"/>
  <c r="L6" i="1458"/>
  <c r="D6" i="1458"/>
  <c r="R5" i="1458"/>
  <c r="R4" i="1458"/>
  <c r="R52" i="1457"/>
  <c r="R51" i="1457"/>
  <c r="D50" i="1457"/>
  <c r="R49" i="1457"/>
  <c r="D49" i="1457"/>
  <c r="R48" i="1457"/>
  <c r="D48" i="1457"/>
  <c r="D46" i="1457"/>
  <c r="D45" i="1457"/>
  <c r="D44" i="1457"/>
  <c r="R42" i="1457"/>
  <c r="L6" i="1457" s="1"/>
  <c r="D6" i="1457" s="1"/>
  <c r="D42" i="1457"/>
  <c r="R41" i="1457"/>
  <c r="D41" i="1457"/>
  <c r="R40" i="1457"/>
  <c r="D40" i="1457"/>
  <c r="R39" i="1457"/>
  <c r="L20" i="1457" s="1"/>
  <c r="D20" i="1457" s="1"/>
  <c r="H39" i="1457"/>
  <c r="D39" i="1457"/>
  <c r="R38" i="1457"/>
  <c r="L9" i="1457" s="1"/>
  <c r="D9" i="1457" s="1"/>
  <c r="H38" i="1457"/>
  <c r="D38" i="1457"/>
  <c r="R37" i="1457"/>
  <c r="H37" i="1457"/>
  <c r="D37" i="1457"/>
  <c r="R36" i="1457"/>
  <c r="L10" i="1457" s="1"/>
  <c r="D10" i="1457" s="1"/>
  <c r="H36" i="1457"/>
  <c r="D36" i="1457"/>
  <c r="R35" i="1457"/>
  <c r="H35" i="1457"/>
  <c r="D35" i="1457"/>
  <c r="R34" i="1457"/>
  <c r="L12" i="1457" s="1"/>
  <c r="D12" i="1457" s="1"/>
  <c r="H34" i="1457"/>
  <c r="D34" i="1457"/>
  <c r="R33" i="1457"/>
  <c r="L23" i="1457" s="1"/>
  <c r="D23" i="1457" s="1"/>
  <c r="R32" i="1457"/>
  <c r="L11" i="1457" s="1"/>
  <c r="D11" i="1457" s="1"/>
  <c r="R31" i="1457"/>
  <c r="R30" i="1457"/>
  <c r="R29" i="1457"/>
  <c r="R28" i="1457"/>
  <c r="D28" i="1457"/>
  <c r="R27" i="1457"/>
  <c r="D27" i="1457"/>
  <c r="R26" i="1457"/>
  <c r="L26" i="1457"/>
  <c r="D26" i="1457"/>
  <c r="R25" i="1457"/>
  <c r="L25" i="1457"/>
  <c r="D25" i="1457"/>
  <c r="R24" i="1457"/>
  <c r="L24" i="1457"/>
  <c r="D24" i="1457" s="1"/>
  <c r="R23" i="1457"/>
  <c r="R22" i="1457"/>
  <c r="L22" i="1457"/>
  <c r="D22" i="1457" s="1"/>
  <c r="R21" i="1457"/>
  <c r="D21" i="1457"/>
  <c r="R20" i="1457"/>
  <c r="R19" i="1457"/>
  <c r="L19" i="1457"/>
  <c r="D19" i="1457"/>
  <c r="R18" i="1457"/>
  <c r="D18" i="1457"/>
  <c r="R17" i="1457"/>
  <c r="L17" i="1457"/>
  <c r="D17" i="1457"/>
  <c r="R16" i="1457"/>
  <c r="L16" i="1457"/>
  <c r="D16" i="1457" s="1"/>
  <c r="R15" i="1457"/>
  <c r="D15" i="1457"/>
  <c r="R14" i="1457"/>
  <c r="D14" i="1457"/>
  <c r="R13" i="1457"/>
  <c r="D13" i="1457"/>
  <c r="R12" i="1457"/>
  <c r="R11" i="1457"/>
  <c r="L8" i="1457"/>
  <c r="D8" i="1457"/>
  <c r="L7" i="1457"/>
  <c r="D7" i="1457"/>
  <c r="R6" i="1457"/>
  <c r="R5" i="1457"/>
  <c r="R4" i="1457"/>
  <c r="R52" i="1456"/>
  <c r="R51" i="1456"/>
  <c r="D50" i="1456"/>
  <c r="R49" i="1456"/>
  <c r="D49" i="1456"/>
  <c r="R48" i="1456"/>
  <c r="D48" i="1456"/>
  <c r="D46" i="1456"/>
  <c r="D45" i="1456"/>
  <c r="R44" i="1456"/>
  <c r="P44" i="1456"/>
  <c r="D44" i="1456"/>
  <c r="R42" i="1456"/>
  <c r="D42" i="1456"/>
  <c r="R41" i="1456"/>
  <c r="D41" i="1456"/>
  <c r="R40" i="1456"/>
  <c r="L8" i="1456" s="1"/>
  <c r="D8" i="1456" s="1"/>
  <c r="D40" i="1456"/>
  <c r="R39" i="1456"/>
  <c r="L20" i="1456" s="1"/>
  <c r="D20" i="1456" s="1"/>
  <c r="H39" i="1456"/>
  <c r="D39" i="1456"/>
  <c r="R38" i="1456"/>
  <c r="H38" i="1456"/>
  <c r="D38" i="1456"/>
  <c r="R37" i="1456"/>
  <c r="H37" i="1456"/>
  <c r="D37" i="1456"/>
  <c r="R36" i="1456"/>
  <c r="H36" i="1456"/>
  <c r="D36" i="1456"/>
  <c r="R35" i="1456"/>
  <c r="H35" i="1456"/>
  <c r="D35" i="1456"/>
  <c r="R34" i="1456"/>
  <c r="L12" i="1456" s="1"/>
  <c r="D12" i="1456" s="1"/>
  <c r="H34" i="1456"/>
  <c r="D34" i="1456"/>
  <c r="R33" i="1456"/>
  <c r="R32" i="1456"/>
  <c r="R31" i="1456"/>
  <c r="R30" i="1456"/>
  <c r="R29" i="1456"/>
  <c r="R28" i="1456"/>
  <c r="D28" i="1456"/>
  <c r="R27" i="1456"/>
  <c r="D27" i="1456"/>
  <c r="R26" i="1456"/>
  <c r="L26" i="1456"/>
  <c r="D26" i="1456"/>
  <c r="R25" i="1456"/>
  <c r="L25" i="1456"/>
  <c r="D25" i="1456" s="1"/>
  <c r="R24" i="1456"/>
  <c r="L24" i="1456"/>
  <c r="D24" i="1456"/>
  <c r="R23" i="1456"/>
  <c r="D23" i="1456"/>
  <c r="R22" i="1456"/>
  <c r="D22" i="1456"/>
  <c r="R21" i="1456"/>
  <c r="D21" i="1456"/>
  <c r="R20" i="1456"/>
  <c r="R19" i="1456"/>
  <c r="D19" i="1456"/>
  <c r="R18" i="1456"/>
  <c r="D18" i="1456"/>
  <c r="R17" i="1456"/>
  <c r="L17" i="1456"/>
  <c r="D17" i="1456"/>
  <c r="R16" i="1456"/>
  <c r="L16" i="1456"/>
  <c r="D16" i="1456" s="1"/>
  <c r="R15" i="1456"/>
  <c r="D15" i="1456"/>
  <c r="R14" i="1456"/>
  <c r="D14" i="1456"/>
  <c r="R13" i="1456"/>
  <c r="D13" i="1456"/>
  <c r="R12" i="1456"/>
  <c r="R11" i="1456"/>
  <c r="L11" i="1456"/>
  <c r="D11" i="1456"/>
  <c r="L10" i="1456"/>
  <c r="D10" i="1456" s="1"/>
  <c r="L9" i="1456"/>
  <c r="D9" i="1456" s="1"/>
  <c r="L7" i="1456"/>
  <c r="D7" i="1456"/>
  <c r="R6" i="1456"/>
  <c r="L6" i="1456"/>
  <c r="D6" i="1456" s="1"/>
  <c r="R5" i="1456"/>
  <c r="R4" i="1456"/>
  <c r="R52" i="1455"/>
  <c r="R51" i="1455"/>
  <c r="D50" i="1455"/>
  <c r="R49" i="1455"/>
  <c r="G49" i="1455"/>
  <c r="D49" i="1455"/>
  <c r="R48" i="1455"/>
  <c r="D48" i="1455"/>
  <c r="D46" i="1455"/>
  <c r="D45" i="1455"/>
  <c r="D44" i="1455"/>
  <c r="R42" i="1455"/>
  <c r="D42" i="1455"/>
  <c r="R41" i="1455"/>
  <c r="L7" i="1455" s="1"/>
  <c r="D7" i="1455" s="1"/>
  <c r="D41" i="1455"/>
  <c r="R40" i="1455"/>
  <c r="D40" i="1455"/>
  <c r="R39" i="1455"/>
  <c r="D39" i="1455"/>
  <c r="R38" i="1455"/>
  <c r="L9" i="1455" s="1"/>
  <c r="D9" i="1455" s="1"/>
  <c r="D38" i="1455"/>
  <c r="R37" i="1455"/>
  <c r="D37" i="1455"/>
  <c r="R36" i="1455"/>
  <c r="L10" i="1455" s="1"/>
  <c r="D10" i="1455" s="1"/>
  <c r="D36" i="1455"/>
  <c r="R35" i="1455"/>
  <c r="L19" i="1455" s="1"/>
  <c r="D19" i="1455" s="1"/>
  <c r="D35" i="1455"/>
  <c r="D54" i="1455" s="1"/>
  <c r="H14" i="1455" s="1"/>
  <c r="R34" i="1455"/>
  <c r="D34" i="1455"/>
  <c r="R33" i="1455"/>
  <c r="R32" i="1455"/>
  <c r="R31" i="1455"/>
  <c r="R30" i="1455"/>
  <c r="R29" i="1455"/>
  <c r="R28" i="1455"/>
  <c r="L16" i="1455" s="1"/>
  <c r="D16" i="1455" s="1"/>
  <c r="D28" i="1455"/>
  <c r="R27" i="1455"/>
  <c r="D27" i="1455"/>
  <c r="R26" i="1455"/>
  <c r="L26" i="1455"/>
  <c r="D26" i="1455"/>
  <c r="R25" i="1455"/>
  <c r="L25" i="1455"/>
  <c r="D25" i="1455"/>
  <c r="R24" i="1455"/>
  <c r="D24" i="1455"/>
  <c r="R23" i="1455"/>
  <c r="L23" i="1455"/>
  <c r="D23" i="1455"/>
  <c r="R22" i="1455"/>
  <c r="L22" i="1455"/>
  <c r="D22" i="1455" s="1"/>
  <c r="R21" i="1455"/>
  <c r="D21" i="1455"/>
  <c r="R20" i="1455"/>
  <c r="L20" i="1455"/>
  <c r="D20" i="1455"/>
  <c r="R19" i="1455"/>
  <c r="R18" i="1455"/>
  <c r="D18" i="1455"/>
  <c r="R17" i="1455"/>
  <c r="D17" i="1455"/>
  <c r="R16" i="1455"/>
  <c r="S15" i="1455"/>
  <c r="R15" i="1455"/>
  <c r="D15" i="1455"/>
  <c r="S14" i="1455"/>
  <c r="R14" i="1455"/>
  <c r="D14" i="1455"/>
  <c r="R13" i="1455"/>
  <c r="D13" i="1455"/>
  <c r="R12" i="1455"/>
  <c r="L12" i="1455"/>
  <c r="D12" i="1455"/>
  <c r="R11" i="1455"/>
  <c r="L11" i="1455"/>
  <c r="D11" i="1455" s="1"/>
  <c r="L8" i="1455"/>
  <c r="D8" i="1455" s="1"/>
  <c r="R6" i="1455"/>
  <c r="L6" i="1455"/>
  <c r="D6" i="1455" s="1"/>
  <c r="D29" i="1455" s="1"/>
  <c r="H13" i="1455" s="1"/>
  <c r="H15" i="1455" s="1"/>
  <c r="H29" i="1455" s="1"/>
  <c r="R5" i="1455"/>
  <c r="R4" i="1455"/>
  <c r="R52" i="1454"/>
  <c r="R51" i="1454"/>
  <c r="D50" i="1454"/>
  <c r="R49" i="1454"/>
  <c r="D49" i="1454"/>
  <c r="R48" i="1454"/>
  <c r="D48" i="1454"/>
  <c r="D46" i="1454"/>
  <c r="D45" i="1454"/>
  <c r="D44" i="1454"/>
  <c r="R42" i="1454"/>
  <c r="D42" i="1454"/>
  <c r="R41" i="1454"/>
  <c r="L7" i="1454" s="1"/>
  <c r="D7" i="1454" s="1"/>
  <c r="D41" i="1454"/>
  <c r="R40" i="1454"/>
  <c r="L8" i="1454" s="1"/>
  <c r="D8" i="1454" s="1"/>
  <c r="D40" i="1454"/>
  <c r="R39" i="1454"/>
  <c r="H39" i="1454"/>
  <c r="D39" i="1454"/>
  <c r="R38" i="1454"/>
  <c r="L9" i="1454" s="1"/>
  <c r="D9" i="1454" s="1"/>
  <c r="H38" i="1454"/>
  <c r="D38" i="1454"/>
  <c r="R37" i="1454"/>
  <c r="H37" i="1454"/>
  <c r="D37" i="1454"/>
  <c r="R36" i="1454"/>
  <c r="H36" i="1454"/>
  <c r="D36" i="1454"/>
  <c r="R35" i="1454"/>
  <c r="H35" i="1454"/>
  <c r="D35" i="1454"/>
  <c r="R34" i="1454"/>
  <c r="H34" i="1454"/>
  <c r="D34" i="1454"/>
  <c r="R33" i="1454"/>
  <c r="L23" i="1454" s="1"/>
  <c r="D23" i="1454" s="1"/>
  <c r="R32" i="1454"/>
  <c r="L11" i="1454" s="1"/>
  <c r="D11" i="1454" s="1"/>
  <c r="R31" i="1454"/>
  <c r="R30" i="1454"/>
  <c r="R29" i="1454"/>
  <c r="R28" i="1454"/>
  <c r="L16" i="1454" s="1"/>
  <c r="D16" i="1454" s="1"/>
  <c r="D28" i="1454"/>
  <c r="R27" i="1454"/>
  <c r="D27" i="1454"/>
  <c r="R26" i="1454"/>
  <c r="L26" i="1454"/>
  <c r="D26" i="1454"/>
  <c r="R25" i="1454"/>
  <c r="D25" i="1454"/>
  <c r="R24" i="1454"/>
  <c r="D24" i="1454"/>
  <c r="R23" i="1454"/>
  <c r="R22" i="1454"/>
  <c r="L22" i="1454"/>
  <c r="D22" i="1454" s="1"/>
  <c r="R21" i="1454"/>
  <c r="D21" i="1454"/>
  <c r="R20" i="1454"/>
  <c r="L20" i="1454"/>
  <c r="D20" i="1454"/>
  <c r="R19" i="1454"/>
  <c r="L19" i="1454"/>
  <c r="D19" i="1454"/>
  <c r="R18" i="1454"/>
  <c r="D18" i="1454"/>
  <c r="R17" i="1454"/>
  <c r="D17" i="1454"/>
  <c r="R16" i="1454"/>
  <c r="R15" i="1454"/>
  <c r="D15" i="1454"/>
  <c r="R14" i="1454"/>
  <c r="D14" i="1454"/>
  <c r="R13" i="1454"/>
  <c r="D13" i="1454"/>
  <c r="R12" i="1454"/>
  <c r="L12" i="1454"/>
  <c r="D12" i="1454" s="1"/>
  <c r="R11" i="1454"/>
  <c r="L10" i="1454"/>
  <c r="D10" i="1454" s="1"/>
  <c r="R6" i="1454"/>
  <c r="L6" i="1454"/>
  <c r="D6" i="1454"/>
  <c r="R5" i="1454"/>
  <c r="R4" i="1454"/>
  <c r="R52" i="1453"/>
  <c r="R51" i="1453"/>
  <c r="D50" i="1453"/>
  <c r="R49" i="1453"/>
  <c r="D49" i="1453"/>
  <c r="R48" i="1453"/>
  <c r="D48" i="1453"/>
  <c r="D46" i="1453"/>
  <c r="D45" i="1453"/>
  <c r="D44" i="1453"/>
  <c r="R42" i="1453"/>
  <c r="L6" i="1453" s="1"/>
  <c r="D6" i="1453" s="1"/>
  <c r="D42" i="1453"/>
  <c r="R41" i="1453"/>
  <c r="L7" i="1453" s="1"/>
  <c r="D7" i="1453" s="1"/>
  <c r="D41" i="1453"/>
  <c r="R40" i="1453"/>
  <c r="D40" i="1453"/>
  <c r="R39" i="1453"/>
  <c r="L20" i="1453" s="1"/>
  <c r="D20" i="1453" s="1"/>
  <c r="H39" i="1453"/>
  <c r="D39" i="1453"/>
  <c r="R38" i="1453"/>
  <c r="H38" i="1453"/>
  <c r="D38" i="1453"/>
  <c r="R37" i="1453"/>
  <c r="H37" i="1453"/>
  <c r="D37" i="1453"/>
  <c r="R36" i="1453"/>
  <c r="H36" i="1453"/>
  <c r="D36" i="1453"/>
  <c r="R35" i="1453"/>
  <c r="L19" i="1453" s="1"/>
  <c r="D19" i="1453" s="1"/>
  <c r="H35" i="1453"/>
  <c r="D35" i="1453"/>
  <c r="R34" i="1453"/>
  <c r="H34" i="1453"/>
  <c r="D34" i="1453"/>
  <c r="R33" i="1453"/>
  <c r="L23" i="1453" s="1"/>
  <c r="D23" i="1453" s="1"/>
  <c r="R32" i="1453"/>
  <c r="R31" i="1453"/>
  <c r="R30" i="1453"/>
  <c r="R29" i="1453"/>
  <c r="R28" i="1453"/>
  <c r="L16" i="1453" s="1"/>
  <c r="D16" i="1453" s="1"/>
  <c r="D28" i="1453"/>
  <c r="R27" i="1453"/>
  <c r="D27" i="1453"/>
  <c r="R26" i="1453"/>
  <c r="L26" i="1453"/>
  <c r="D26" i="1453"/>
  <c r="R25" i="1453"/>
  <c r="L25" i="1453"/>
  <c r="D25" i="1453"/>
  <c r="R24" i="1453"/>
  <c r="L24" i="1453"/>
  <c r="D24" i="1453"/>
  <c r="R23" i="1453"/>
  <c r="R22" i="1453"/>
  <c r="L22" i="1453"/>
  <c r="D22" i="1453"/>
  <c r="R21" i="1453"/>
  <c r="L17" i="1453" s="1"/>
  <c r="D17" i="1453" s="1"/>
  <c r="D21" i="1453"/>
  <c r="R20" i="1453"/>
  <c r="R19" i="1453"/>
  <c r="R18" i="1453"/>
  <c r="D18" i="1453"/>
  <c r="R17" i="1453"/>
  <c r="R16" i="1453"/>
  <c r="R15" i="1453"/>
  <c r="D15" i="1453"/>
  <c r="R14" i="1453"/>
  <c r="D14" i="1453"/>
  <c r="R13" i="1453"/>
  <c r="D13" i="1453"/>
  <c r="R12" i="1453"/>
  <c r="L12" i="1453"/>
  <c r="D12" i="1453" s="1"/>
  <c r="R11" i="1453"/>
  <c r="L11" i="1453"/>
  <c r="D11" i="1453" s="1"/>
  <c r="L10" i="1453"/>
  <c r="D10" i="1453"/>
  <c r="L9" i="1453"/>
  <c r="D9" i="1453" s="1"/>
  <c r="L8" i="1453"/>
  <c r="D8" i="1453"/>
  <c r="R6" i="1453"/>
  <c r="R5" i="1453"/>
  <c r="R4" i="1453"/>
  <c r="R52" i="1452"/>
  <c r="R51" i="1452"/>
  <c r="D50" i="1452"/>
  <c r="R49" i="1452"/>
  <c r="D49" i="1452"/>
  <c r="R48" i="1452"/>
  <c r="D48" i="1452"/>
  <c r="D46" i="1452"/>
  <c r="D45" i="1452"/>
  <c r="P44" i="1452"/>
  <c r="R44" i="1452" s="1"/>
  <c r="D44" i="1452"/>
  <c r="R42" i="1452"/>
  <c r="D42" i="1452"/>
  <c r="R41" i="1452"/>
  <c r="D41" i="1452"/>
  <c r="R40" i="1452"/>
  <c r="L8" i="1452" s="1"/>
  <c r="D8" i="1452" s="1"/>
  <c r="D40" i="1452"/>
  <c r="R39" i="1452"/>
  <c r="L20" i="1452" s="1"/>
  <c r="D20" i="1452" s="1"/>
  <c r="H39" i="1452"/>
  <c r="D39" i="1452"/>
  <c r="R38" i="1452"/>
  <c r="H38" i="1452"/>
  <c r="D38" i="1452"/>
  <c r="R37" i="1452"/>
  <c r="H37" i="1452"/>
  <c r="D37" i="1452"/>
  <c r="R36" i="1452"/>
  <c r="H36" i="1452"/>
  <c r="D36" i="1452"/>
  <c r="R35" i="1452"/>
  <c r="H35" i="1452"/>
  <c r="D35" i="1452"/>
  <c r="R34" i="1452"/>
  <c r="L12" i="1452" s="1"/>
  <c r="D12" i="1452" s="1"/>
  <c r="H34" i="1452"/>
  <c r="D34" i="1452"/>
  <c r="R33" i="1452"/>
  <c r="R32" i="1452"/>
  <c r="R31" i="1452"/>
  <c r="R30" i="1452"/>
  <c r="R29" i="1452"/>
  <c r="R28" i="1452"/>
  <c r="D28" i="1452"/>
  <c r="R27" i="1452"/>
  <c r="D27" i="1452"/>
  <c r="R26" i="1452"/>
  <c r="L26" i="1452"/>
  <c r="D26" i="1452"/>
  <c r="R25" i="1452"/>
  <c r="L25" i="1452"/>
  <c r="D25" i="1452" s="1"/>
  <c r="R24" i="1452"/>
  <c r="L24" i="1452"/>
  <c r="D24" i="1452"/>
  <c r="R23" i="1452"/>
  <c r="D23" i="1452"/>
  <c r="R22" i="1452"/>
  <c r="D22" i="1452"/>
  <c r="R21" i="1452"/>
  <c r="D21" i="1452"/>
  <c r="R20" i="1452"/>
  <c r="R19" i="1452"/>
  <c r="D19" i="1452"/>
  <c r="R18" i="1452"/>
  <c r="D18" i="1452"/>
  <c r="R17" i="1452"/>
  <c r="L17" i="1452"/>
  <c r="D17" i="1452"/>
  <c r="R16" i="1452"/>
  <c r="L16" i="1452"/>
  <c r="D16" i="1452"/>
  <c r="R15" i="1452"/>
  <c r="D15" i="1452"/>
  <c r="R14" i="1452"/>
  <c r="D14" i="1452"/>
  <c r="R13" i="1452"/>
  <c r="D13" i="1452"/>
  <c r="R12" i="1452"/>
  <c r="R11" i="1452"/>
  <c r="L11" i="1452"/>
  <c r="D11" i="1452"/>
  <c r="L10" i="1452"/>
  <c r="D10" i="1452" s="1"/>
  <c r="L9" i="1452"/>
  <c r="D9" i="1452"/>
  <c r="L7" i="1452"/>
  <c r="D7" i="1452"/>
  <c r="R6" i="1452"/>
  <c r="L6" i="1452"/>
  <c r="D6" i="1452" s="1"/>
  <c r="R5" i="1452"/>
  <c r="R4" i="1452"/>
  <c r="R52" i="1451"/>
  <c r="R51" i="1451"/>
  <c r="D50" i="1451"/>
  <c r="R49" i="1451"/>
  <c r="G49" i="1451"/>
  <c r="D49" i="1451"/>
  <c r="R48" i="1451"/>
  <c r="D48" i="1451"/>
  <c r="D46" i="1451"/>
  <c r="D45" i="1451"/>
  <c r="D44" i="1451"/>
  <c r="R42" i="1451"/>
  <c r="L6" i="1451" s="1"/>
  <c r="D6" i="1451" s="1"/>
  <c r="D42" i="1451"/>
  <c r="R41" i="1451"/>
  <c r="L7" i="1451" s="1"/>
  <c r="D7" i="1451" s="1"/>
  <c r="D41" i="1451"/>
  <c r="R40" i="1451"/>
  <c r="L8" i="1451" s="1"/>
  <c r="D8" i="1451" s="1"/>
  <c r="D40" i="1451"/>
  <c r="R39" i="1451"/>
  <c r="D39" i="1451"/>
  <c r="R38" i="1451"/>
  <c r="L9" i="1451" s="1"/>
  <c r="D9" i="1451" s="1"/>
  <c r="D38" i="1451"/>
  <c r="R37" i="1451"/>
  <c r="D37" i="1451"/>
  <c r="R36" i="1451"/>
  <c r="L10" i="1451" s="1"/>
  <c r="D10" i="1451" s="1"/>
  <c r="D36" i="1451"/>
  <c r="R35" i="1451"/>
  <c r="D35" i="1451"/>
  <c r="R34" i="1451"/>
  <c r="L12" i="1451" s="1"/>
  <c r="D12" i="1451" s="1"/>
  <c r="D34" i="1451"/>
  <c r="D54" i="1451" s="1"/>
  <c r="H14" i="1451" s="1"/>
  <c r="R33" i="1451"/>
  <c r="L23" i="1451" s="1"/>
  <c r="D23" i="1451" s="1"/>
  <c r="R32" i="1451"/>
  <c r="R31" i="1451"/>
  <c r="R30" i="1451"/>
  <c r="R29" i="1451"/>
  <c r="R28" i="1451"/>
  <c r="L16" i="1451" s="1"/>
  <c r="D16" i="1451" s="1"/>
  <c r="D28" i="1451"/>
  <c r="R27" i="1451"/>
  <c r="D27" i="1451"/>
  <c r="R26" i="1451"/>
  <c r="L26" i="1451"/>
  <c r="D26" i="1451"/>
  <c r="R25" i="1451"/>
  <c r="L25" i="1451"/>
  <c r="D25" i="1451"/>
  <c r="R24" i="1451"/>
  <c r="D24" i="1451"/>
  <c r="R23" i="1451"/>
  <c r="R22" i="1451"/>
  <c r="L22" i="1451"/>
  <c r="D22" i="1451" s="1"/>
  <c r="R21" i="1451"/>
  <c r="D21" i="1451"/>
  <c r="R20" i="1451"/>
  <c r="L20" i="1451"/>
  <c r="D20" i="1451"/>
  <c r="R19" i="1451"/>
  <c r="L19" i="1451"/>
  <c r="D19" i="1451"/>
  <c r="R18" i="1451"/>
  <c r="D18" i="1451"/>
  <c r="R17" i="1451"/>
  <c r="D17" i="1451"/>
  <c r="R16" i="1451"/>
  <c r="S15" i="1451"/>
  <c r="R15" i="1451"/>
  <c r="D15" i="1451"/>
  <c r="S14" i="1451"/>
  <c r="R14" i="1451"/>
  <c r="D14" i="1451"/>
  <c r="R13" i="1451"/>
  <c r="D13" i="1451"/>
  <c r="R12" i="1451"/>
  <c r="R11" i="1451"/>
  <c r="L11" i="1451"/>
  <c r="D11" i="1451" s="1"/>
  <c r="R6" i="1451"/>
  <c r="R5" i="1451"/>
  <c r="R4" i="1451"/>
  <c r="R52" i="1450"/>
  <c r="R51" i="1450"/>
  <c r="D50" i="1450"/>
  <c r="R49" i="1450"/>
  <c r="D49" i="1450"/>
  <c r="R48" i="1450"/>
  <c r="D48" i="1450"/>
  <c r="D46" i="1450"/>
  <c r="D45" i="1450"/>
  <c r="D44" i="1450"/>
  <c r="R42" i="1450"/>
  <c r="D42" i="1450"/>
  <c r="R41" i="1450"/>
  <c r="D41" i="1450"/>
  <c r="R40" i="1450"/>
  <c r="L8" i="1450" s="1"/>
  <c r="D8" i="1450" s="1"/>
  <c r="D40" i="1450"/>
  <c r="R39" i="1450"/>
  <c r="H39" i="1450"/>
  <c r="D39" i="1450"/>
  <c r="R38" i="1450"/>
  <c r="L9" i="1450" s="1"/>
  <c r="D9" i="1450" s="1"/>
  <c r="H38" i="1450"/>
  <c r="D38" i="1450"/>
  <c r="R37" i="1450"/>
  <c r="H37" i="1450"/>
  <c r="D37" i="1450"/>
  <c r="R36" i="1450"/>
  <c r="H36" i="1450"/>
  <c r="D36" i="1450"/>
  <c r="R35" i="1450"/>
  <c r="L19" i="1450" s="1"/>
  <c r="D19" i="1450" s="1"/>
  <c r="H35" i="1450"/>
  <c r="D35" i="1450"/>
  <c r="R34" i="1450"/>
  <c r="L12" i="1450" s="1"/>
  <c r="D12" i="1450" s="1"/>
  <c r="H34" i="1450"/>
  <c r="D34" i="1450"/>
  <c r="R33" i="1450"/>
  <c r="L23" i="1450" s="1"/>
  <c r="D23" i="1450" s="1"/>
  <c r="R32" i="1450"/>
  <c r="L11" i="1450" s="1"/>
  <c r="D11" i="1450" s="1"/>
  <c r="R31" i="1450"/>
  <c r="R30" i="1450"/>
  <c r="R29" i="1450"/>
  <c r="R28" i="1450"/>
  <c r="D28" i="1450"/>
  <c r="R27" i="1450"/>
  <c r="D27" i="1450"/>
  <c r="R26" i="1450"/>
  <c r="L26" i="1450"/>
  <c r="D26" i="1450"/>
  <c r="R25" i="1450"/>
  <c r="L25" i="1450"/>
  <c r="D25" i="1450"/>
  <c r="R24" i="1450"/>
  <c r="D24" i="1450"/>
  <c r="R23" i="1450"/>
  <c r="R22" i="1450"/>
  <c r="L22" i="1450"/>
  <c r="D22" i="1450"/>
  <c r="R21" i="1450"/>
  <c r="D21" i="1450"/>
  <c r="R20" i="1450"/>
  <c r="L20" i="1450"/>
  <c r="D20" i="1450"/>
  <c r="R19" i="1450"/>
  <c r="R18" i="1450"/>
  <c r="D18" i="1450"/>
  <c r="R17" i="1450"/>
  <c r="D17" i="1450"/>
  <c r="R16" i="1450"/>
  <c r="L16" i="1450"/>
  <c r="D16" i="1450" s="1"/>
  <c r="R15" i="1450"/>
  <c r="D15" i="1450"/>
  <c r="R14" i="1450"/>
  <c r="D14" i="1450"/>
  <c r="R13" i="1450"/>
  <c r="D13" i="1450"/>
  <c r="R12" i="1450"/>
  <c r="R11" i="1450"/>
  <c r="L10" i="1450"/>
  <c r="D10" i="1450"/>
  <c r="L7" i="1450"/>
  <c r="D7" i="1450" s="1"/>
  <c r="R6" i="1450"/>
  <c r="L6" i="1450"/>
  <c r="D6" i="1450"/>
  <c r="R5" i="1450"/>
  <c r="R4" i="1450"/>
  <c r="R52" i="1449"/>
  <c r="R51" i="1449"/>
  <c r="D50" i="1449"/>
  <c r="R49" i="1449"/>
  <c r="D49" i="1449"/>
  <c r="R48" i="1449"/>
  <c r="D48" i="1449"/>
  <c r="D46" i="1449"/>
  <c r="D45" i="1449"/>
  <c r="D44" i="1449"/>
  <c r="R42" i="1449"/>
  <c r="L6" i="1449" s="1"/>
  <c r="D6" i="1449" s="1"/>
  <c r="D42" i="1449"/>
  <c r="R41" i="1449"/>
  <c r="L7" i="1449" s="1"/>
  <c r="D7" i="1449" s="1"/>
  <c r="D41" i="1449"/>
  <c r="R40" i="1449"/>
  <c r="D40" i="1449"/>
  <c r="R39" i="1449"/>
  <c r="L20" i="1449" s="1"/>
  <c r="D20" i="1449" s="1"/>
  <c r="H39" i="1449"/>
  <c r="D39" i="1449"/>
  <c r="R38" i="1449"/>
  <c r="L9" i="1449" s="1"/>
  <c r="D9" i="1449" s="1"/>
  <c r="H38" i="1449"/>
  <c r="D38" i="1449"/>
  <c r="R37" i="1449"/>
  <c r="H37" i="1449"/>
  <c r="D37" i="1449"/>
  <c r="R36" i="1449"/>
  <c r="H36" i="1449"/>
  <c r="D36" i="1449"/>
  <c r="R35" i="1449"/>
  <c r="L19" i="1449" s="1"/>
  <c r="D19" i="1449" s="1"/>
  <c r="H35" i="1449"/>
  <c r="D35" i="1449"/>
  <c r="R34" i="1449"/>
  <c r="L12" i="1449" s="1"/>
  <c r="D12" i="1449" s="1"/>
  <c r="H34" i="1449"/>
  <c r="D34" i="1449"/>
  <c r="R33" i="1449"/>
  <c r="L23" i="1449" s="1"/>
  <c r="D23" i="1449" s="1"/>
  <c r="R32" i="1449"/>
  <c r="L11" i="1449" s="1"/>
  <c r="D11" i="1449" s="1"/>
  <c r="R31" i="1449"/>
  <c r="R30" i="1449"/>
  <c r="R29" i="1449"/>
  <c r="R28" i="1449"/>
  <c r="D28" i="1449"/>
  <c r="R27" i="1449"/>
  <c r="D27" i="1449"/>
  <c r="R26" i="1449"/>
  <c r="L26" i="1449"/>
  <c r="D26" i="1449"/>
  <c r="R25" i="1449"/>
  <c r="L25" i="1449"/>
  <c r="D25" i="1449"/>
  <c r="R24" i="1449"/>
  <c r="L24" i="1449"/>
  <c r="D24" i="1449" s="1"/>
  <c r="R23" i="1449"/>
  <c r="R22" i="1449"/>
  <c r="L22" i="1449"/>
  <c r="D22" i="1449" s="1"/>
  <c r="R21" i="1449"/>
  <c r="L17" i="1449" s="1"/>
  <c r="D17" i="1449" s="1"/>
  <c r="D21" i="1449"/>
  <c r="R20" i="1449"/>
  <c r="R19" i="1449"/>
  <c r="R18" i="1449"/>
  <c r="D18" i="1449"/>
  <c r="R17" i="1449"/>
  <c r="R16" i="1449"/>
  <c r="L16" i="1449"/>
  <c r="D16" i="1449" s="1"/>
  <c r="R15" i="1449"/>
  <c r="D15" i="1449"/>
  <c r="R14" i="1449"/>
  <c r="D14" i="1449"/>
  <c r="R13" i="1449"/>
  <c r="D13" i="1449"/>
  <c r="R12" i="1449"/>
  <c r="R11" i="1449"/>
  <c r="L10" i="1449"/>
  <c r="D10" i="1449"/>
  <c r="L8" i="1449"/>
  <c r="D8" i="1449"/>
  <c r="R6" i="1449"/>
  <c r="R5" i="1449"/>
  <c r="R4" i="1449"/>
  <c r="R52" i="1448"/>
  <c r="R51" i="1448"/>
  <c r="D50" i="1448"/>
  <c r="R49" i="1448"/>
  <c r="D49" i="1448"/>
  <c r="R48" i="1448"/>
  <c r="D48" i="1448"/>
  <c r="D46" i="1448"/>
  <c r="D45" i="1448"/>
  <c r="P44" i="1448"/>
  <c r="R44" i="1448" s="1"/>
  <c r="D44" i="1448"/>
  <c r="R42" i="1448"/>
  <c r="L6" i="1448" s="1"/>
  <c r="D6" i="1448" s="1"/>
  <c r="D42" i="1448"/>
  <c r="R41" i="1448"/>
  <c r="D41" i="1448"/>
  <c r="R40" i="1448"/>
  <c r="L8" i="1448" s="1"/>
  <c r="D8" i="1448" s="1"/>
  <c r="D40" i="1448"/>
  <c r="R39" i="1448"/>
  <c r="H39" i="1448"/>
  <c r="D39" i="1448"/>
  <c r="R38" i="1448"/>
  <c r="H38" i="1448"/>
  <c r="D38" i="1448"/>
  <c r="R37" i="1448"/>
  <c r="H37" i="1448"/>
  <c r="D37" i="1448"/>
  <c r="R36" i="1448"/>
  <c r="L10" i="1448" s="1"/>
  <c r="D10" i="1448" s="1"/>
  <c r="H36" i="1448"/>
  <c r="D36" i="1448"/>
  <c r="D54" i="1448" s="1"/>
  <c r="H14" i="1448" s="1"/>
  <c r="R35" i="1448"/>
  <c r="H35" i="1448"/>
  <c r="G49" i="1448" s="1"/>
  <c r="D35" i="1448"/>
  <c r="R34" i="1448"/>
  <c r="H34" i="1448"/>
  <c r="D34" i="1448"/>
  <c r="R33" i="1448"/>
  <c r="R32" i="1448"/>
  <c r="R31" i="1448"/>
  <c r="R30" i="1448"/>
  <c r="R29" i="1448"/>
  <c r="R28" i="1448"/>
  <c r="L16" i="1448" s="1"/>
  <c r="D16" i="1448" s="1"/>
  <c r="D28" i="1448"/>
  <c r="R27" i="1448"/>
  <c r="D27" i="1448"/>
  <c r="R26" i="1448"/>
  <c r="L26" i="1448"/>
  <c r="D26" i="1448" s="1"/>
  <c r="R25" i="1448"/>
  <c r="L25" i="1448"/>
  <c r="D25" i="1448"/>
  <c r="R24" i="1448"/>
  <c r="L24" i="1448"/>
  <c r="D24" i="1448"/>
  <c r="R23" i="1448"/>
  <c r="D23" i="1448"/>
  <c r="R22" i="1448"/>
  <c r="D22" i="1448"/>
  <c r="R21" i="1448"/>
  <c r="D21" i="1448"/>
  <c r="R20" i="1448"/>
  <c r="L20" i="1448"/>
  <c r="D20" i="1448"/>
  <c r="R19" i="1448"/>
  <c r="D19" i="1448"/>
  <c r="R18" i="1448"/>
  <c r="D18" i="1448"/>
  <c r="R17" i="1448"/>
  <c r="L17" i="1448"/>
  <c r="D17" i="1448"/>
  <c r="R16" i="1448"/>
  <c r="R15" i="1448"/>
  <c r="D15" i="1448"/>
  <c r="R14" i="1448"/>
  <c r="D14" i="1448"/>
  <c r="R13" i="1448"/>
  <c r="D13" i="1448"/>
  <c r="R12" i="1448"/>
  <c r="L12" i="1448"/>
  <c r="D12" i="1448"/>
  <c r="R11" i="1448"/>
  <c r="L11" i="1448"/>
  <c r="D11" i="1448" s="1"/>
  <c r="L9" i="1448"/>
  <c r="D9" i="1448"/>
  <c r="L7" i="1448"/>
  <c r="D7" i="1448" s="1"/>
  <c r="R6" i="1448"/>
  <c r="R5" i="1448"/>
  <c r="R4" i="1448"/>
  <c r="R52" i="1447"/>
  <c r="R51" i="1447"/>
  <c r="D50" i="1447"/>
  <c r="R49" i="1447"/>
  <c r="G49" i="1447"/>
  <c r="D49" i="1447"/>
  <c r="R48" i="1447"/>
  <c r="D48" i="1447"/>
  <c r="D46" i="1447"/>
  <c r="D45" i="1447"/>
  <c r="D44" i="1447"/>
  <c r="R42" i="1447"/>
  <c r="L6" i="1447" s="1"/>
  <c r="D6" i="1447" s="1"/>
  <c r="D42" i="1447"/>
  <c r="R41" i="1447"/>
  <c r="L7" i="1447" s="1"/>
  <c r="D7" i="1447" s="1"/>
  <c r="D41" i="1447"/>
  <c r="R40" i="1447"/>
  <c r="D40" i="1447"/>
  <c r="R39" i="1447"/>
  <c r="D39" i="1447"/>
  <c r="R38" i="1447"/>
  <c r="L9" i="1447" s="1"/>
  <c r="D9" i="1447" s="1"/>
  <c r="D38" i="1447"/>
  <c r="R37" i="1447"/>
  <c r="D37" i="1447"/>
  <c r="R36" i="1447"/>
  <c r="L10" i="1447" s="1"/>
  <c r="D10" i="1447" s="1"/>
  <c r="D36" i="1447"/>
  <c r="R35" i="1447"/>
  <c r="D35" i="1447"/>
  <c r="R34" i="1447"/>
  <c r="L12" i="1447" s="1"/>
  <c r="D12" i="1447" s="1"/>
  <c r="D34" i="1447"/>
  <c r="D54" i="1447" s="1"/>
  <c r="H14" i="1447" s="1"/>
  <c r="R33" i="1447"/>
  <c r="L23" i="1447" s="1"/>
  <c r="D23" i="1447" s="1"/>
  <c r="R32" i="1447"/>
  <c r="R31" i="1447"/>
  <c r="R30" i="1447"/>
  <c r="R29" i="1447"/>
  <c r="R28" i="1447"/>
  <c r="L16" i="1447" s="1"/>
  <c r="D16" i="1447" s="1"/>
  <c r="D28" i="1447"/>
  <c r="R27" i="1447"/>
  <c r="D27" i="1447"/>
  <c r="R26" i="1447"/>
  <c r="L26" i="1447"/>
  <c r="D26" i="1447"/>
  <c r="R25" i="1447"/>
  <c r="L25" i="1447"/>
  <c r="D25" i="1447"/>
  <c r="R24" i="1447"/>
  <c r="D24" i="1447"/>
  <c r="R23" i="1447"/>
  <c r="R22" i="1447"/>
  <c r="L22" i="1447"/>
  <c r="D22" i="1447"/>
  <c r="R21" i="1447"/>
  <c r="D21" i="1447"/>
  <c r="R20" i="1447"/>
  <c r="L20" i="1447"/>
  <c r="D20" i="1447"/>
  <c r="R19" i="1447"/>
  <c r="L19" i="1447"/>
  <c r="D19" i="1447"/>
  <c r="R18" i="1447"/>
  <c r="D18" i="1447"/>
  <c r="R17" i="1447"/>
  <c r="D17" i="1447"/>
  <c r="R16" i="1447"/>
  <c r="S15" i="1447"/>
  <c r="R15" i="1447"/>
  <c r="D15" i="1447"/>
  <c r="S14" i="1447"/>
  <c r="R14" i="1447"/>
  <c r="D14" i="1447"/>
  <c r="R13" i="1447"/>
  <c r="D13" i="1447"/>
  <c r="R12" i="1447"/>
  <c r="R11" i="1447"/>
  <c r="L11" i="1447"/>
  <c r="D11" i="1447"/>
  <c r="L8" i="1447"/>
  <c r="D8" i="1447"/>
  <c r="R6" i="1447"/>
  <c r="R5" i="1447"/>
  <c r="R4" i="1447"/>
  <c r="G49" i="1470" l="1"/>
  <c r="G49" i="1469"/>
  <c r="D54" i="1470"/>
  <c r="H14" i="1470" s="1"/>
  <c r="D54" i="1469"/>
  <c r="H14" i="1469" s="1"/>
  <c r="D54" i="1468"/>
  <c r="H14" i="1468" s="1"/>
  <c r="G49" i="1468"/>
  <c r="G49" i="1464"/>
  <c r="G49" i="1466"/>
  <c r="G49" i="1465"/>
  <c r="D54" i="1466"/>
  <c r="H14" i="1466" s="1"/>
  <c r="D54" i="1465"/>
  <c r="H14" i="1465" s="1"/>
  <c r="D29" i="1465"/>
  <c r="H13" i="1465" s="1"/>
  <c r="D54" i="1464"/>
  <c r="H14" i="1464" s="1"/>
  <c r="D54" i="1462"/>
  <c r="H14" i="1462" s="1"/>
  <c r="D54" i="1460"/>
  <c r="H14" i="1460" s="1"/>
  <c r="D29" i="1460"/>
  <c r="H13" i="1460" s="1"/>
  <c r="G49" i="1462"/>
  <c r="G49" i="1460"/>
  <c r="G49" i="1457"/>
  <c r="G49" i="1456"/>
  <c r="D54" i="1458"/>
  <c r="H14" i="1458" s="1"/>
  <c r="D54" i="1457"/>
  <c r="H14" i="1457" s="1"/>
  <c r="D54" i="1456"/>
  <c r="H14" i="1456" s="1"/>
  <c r="D29" i="1456"/>
  <c r="H13" i="1456" s="1"/>
  <c r="G49" i="1454"/>
  <c r="G49" i="1453"/>
  <c r="G49" i="1452"/>
  <c r="D54" i="1454"/>
  <c r="H14" i="1454" s="1"/>
  <c r="D54" i="1453"/>
  <c r="H14" i="1453" s="1"/>
  <c r="D54" i="1452"/>
  <c r="H14" i="1452" s="1"/>
  <c r="D54" i="1450"/>
  <c r="H14" i="1450" s="1"/>
  <c r="D54" i="1449"/>
  <c r="H14" i="1449" s="1"/>
  <c r="G49" i="1450"/>
  <c r="G49" i="1449"/>
  <c r="D29" i="1470"/>
  <c r="H13" i="1470" s="1"/>
  <c r="D29" i="1469"/>
  <c r="H13" i="1469" s="1"/>
  <c r="D29" i="1468"/>
  <c r="H13" i="1468" s="1"/>
  <c r="G51" i="1467"/>
  <c r="D29" i="1466"/>
  <c r="H13" i="1466" s="1"/>
  <c r="D29" i="1464"/>
  <c r="H13" i="1464" s="1"/>
  <c r="D29" i="1463"/>
  <c r="H13" i="1463" s="1"/>
  <c r="H15" i="1463" s="1"/>
  <c r="H29" i="1463" s="1"/>
  <c r="G51" i="1463" s="1"/>
  <c r="D29" i="1462"/>
  <c r="H13" i="1462" s="1"/>
  <c r="D29" i="1461"/>
  <c r="H13" i="1461" s="1"/>
  <c r="H15" i="1461" s="1"/>
  <c r="H29" i="1461" s="1"/>
  <c r="G51" i="1461"/>
  <c r="D29" i="1459"/>
  <c r="H13" i="1459" s="1"/>
  <c r="H15" i="1459" s="1"/>
  <c r="H29" i="1459" s="1"/>
  <c r="G51" i="1459" s="1"/>
  <c r="D29" i="1458"/>
  <c r="H13" i="1458" s="1"/>
  <c r="D29" i="1457"/>
  <c r="H13" i="1457" s="1"/>
  <c r="G51" i="1455"/>
  <c r="D29" i="1454"/>
  <c r="H13" i="1454" s="1"/>
  <c r="D29" i="1453"/>
  <c r="H13" i="1453" s="1"/>
  <c r="H15" i="1453" s="1"/>
  <c r="H29" i="1453" s="1"/>
  <c r="D29" i="1452"/>
  <c r="H13" i="1452" s="1"/>
  <c r="D29" i="1451"/>
  <c r="H13" i="1451" s="1"/>
  <c r="H15" i="1451" s="1"/>
  <c r="H29" i="1451" s="1"/>
  <c r="G51" i="1451" s="1"/>
  <c r="D29" i="1450"/>
  <c r="H13" i="1450" s="1"/>
  <c r="D29" i="1449"/>
  <c r="H13" i="1449" s="1"/>
  <c r="D29" i="1448"/>
  <c r="H13" i="1448" s="1"/>
  <c r="H15" i="1448" s="1"/>
  <c r="H29" i="1448" s="1"/>
  <c r="G51" i="1448" s="1"/>
  <c r="D29" i="1447"/>
  <c r="H13" i="1447" s="1"/>
  <c r="H15" i="1447" s="1"/>
  <c r="H29" i="1447" s="1"/>
  <c r="G51" i="1447"/>
  <c r="L26" i="1427"/>
  <c r="L25" i="1427"/>
  <c r="H15" i="1470" l="1"/>
  <c r="H29" i="1470" s="1"/>
  <c r="G51" i="1470" s="1"/>
  <c r="H15" i="1469"/>
  <c r="H29" i="1469" s="1"/>
  <c r="G51" i="1469" s="1"/>
  <c r="H15" i="1468"/>
  <c r="H29" i="1468" s="1"/>
  <c r="G51" i="1468" s="1"/>
  <c r="H15" i="1466"/>
  <c r="H29" i="1466" s="1"/>
  <c r="G51" i="1466" s="1"/>
  <c r="H15" i="1465"/>
  <c r="H29" i="1465" s="1"/>
  <c r="G51" i="1465" s="1"/>
  <c r="H15" i="1464"/>
  <c r="H29" i="1464" s="1"/>
  <c r="G51" i="1464" s="1"/>
  <c r="H15" i="1462"/>
  <c r="H29" i="1462" s="1"/>
  <c r="G51" i="1462" s="1"/>
  <c r="H15" i="1460"/>
  <c r="H29" i="1460" s="1"/>
  <c r="G51" i="1460" s="1"/>
  <c r="H15" i="1458"/>
  <c r="H29" i="1458" s="1"/>
  <c r="G51" i="1458" s="1"/>
  <c r="H15" i="1457"/>
  <c r="H29" i="1457" s="1"/>
  <c r="G51" i="1457" s="1"/>
  <c r="H15" i="1456"/>
  <c r="H29" i="1456" s="1"/>
  <c r="G51" i="1456" s="1"/>
  <c r="G51" i="1453"/>
  <c r="H15" i="1454"/>
  <c r="H29" i="1454" s="1"/>
  <c r="G51" i="1454" s="1"/>
  <c r="H15" i="1452"/>
  <c r="H29" i="1452" s="1"/>
  <c r="G51" i="1452" s="1"/>
  <c r="H15" i="1450"/>
  <c r="H29" i="1450" s="1"/>
  <c r="G51" i="1450" s="1"/>
  <c r="H15" i="1449"/>
  <c r="H29" i="1449" s="1"/>
  <c r="G51" i="1449" s="1"/>
  <c r="R52" i="1429"/>
  <c r="R51" i="1429"/>
  <c r="D50" i="1429"/>
  <c r="R49" i="1429"/>
  <c r="D49" i="1429"/>
  <c r="R48" i="1429"/>
  <c r="D48" i="1429"/>
  <c r="D46" i="1429"/>
  <c r="D45" i="1429"/>
  <c r="D44" i="1429"/>
  <c r="R42" i="1429"/>
  <c r="L6" i="1429" s="1"/>
  <c r="D6" i="1429" s="1"/>
  <c r="D42" i="1429"/>
  <c r="R41" i="1429"/>
  <c r="D41" i="1429"/>
  <c r="R40" i="1429"/>
  <c r="D40" i="1429"/>
  <c r="R39" i="1429"/>
  <c r="H39" i="1429"/>
  <c r="D39" i="1429"/>
  <c r="R38" i="1429"/>
  <c r="L9" i="1429" s="1"/>
  <c r="D9" i="1429" s="1"/>
  <c r="H38" i="1429"/>
  <c r="D38" i="1429"/>
  <c r="R37" i="1429"/>
  <c r="H37" i="1429"/>
  <c r="D37" i="1429"/>
  <c r="R36" i="1429"/>
  <c r="H36" i="1429"/>
  <c r="D36" i="1429"/>
  <c r="R35" i="1429"/>
  <c r="H35" i="1429"/>
  <c r="D35" i="1429"/>
  <c r="R34" i="1429"/>
  <c r="L12" i="1429" s="1"/>
  <c r="D12" i="1429" s="1"/>
  <c r="H34" i="1429"/>
  <c r="D34" i="1429"/>
  <c r="R33" i="1429"/>
  <c r="R32" i="1429"/>
  <c r="R31" i="1429"/>
  <c r="R30" i="1429"/>
  <c r="R29" i="1429"/>
  <c r="R28" i="1429"/>
  <c r="L16" i="1429" s="1"/>
  <c r="D16" i="1429" s="1"/>
  <c r="D28" i="1429"/>
  <c r="R27" i="1429"/>
  <c r="D27" i="1429"/>
  <c r="R26" i="1429"/>
  <c r="L26" i="1429"/>
  <c r="D26" i="1429"/>
  <c r="R25" i="1429"/>
  <c r="L25" i="1429"/>
  <c r="D25" i="1429" s="1"/>
  <c r="R24" i="1429"/>
  <c r="D24" i="1429"/>
  <c r="R23" i="1429"/>
  <c r="L23" i="1429"/>
  <c r="D23" i="1429"/>
  <c r="R22" i="1429"/>
  <c r="L22" i="1429"/>
  <c r="D22" i="1429" s="1"/>
  <c r="R21" i="1429"/>
  <c r="D21" i="1429"/>
  <c r="R20" i="1429"/>
  <c r="L20" i="1429"/>
  <c r="D20" i="1429"/>
  <c r="R19" i="1429"/>
  <c r="L19" i="1429"/>
  <c r="D19" i="1429" s="1"/>
  <c r="R18" i="1429"/>
  <c r="D18" i="1429"/>
  <c r="R17" i="1429"/>
  <c r="D17" i="1429"/>
  <c r="R16" i="1429"/>
  <c r="R15" i="1429"/>
  <c r="D15" i="1429"/>
  <c r="R14" i="1429"/>
  <c r="D14" i="1429"/>
  <c r="R13" i="1429"/>
  <c r="D13" i="1429"/>
  <c r="R12" i="1429"/>
  <c r="R11" i="1429"/>
  <c r="L11" i="1429"/>
  <c r="D11" i="1429" s="1"/>
  <c r="L10" i="1429"/>
  <c r="D10" i="1429"/>
  <c r="L8" i="1429"/>
  <c r="D8" i="1429" s="1"/>
  <c r="L7" i="1429"/>
  <c r="D7" i="1429" s="1"/>
  <c r="R6" i="1429"/>
  <c r="R5" i="1429"/>
  <c r="R4" i="1429"/>
  <c r="R52" i="1428"/>
  <c r="R51" i="1428"/>
  <c r="D50" i="1428"/>
  <c r="R49" i="1428"/>
  <c r="D49" i="1428"/>
  <c r="R48" i="1428"/>
  <c r="D48" i="1428"/>
  <c r="D46" i="1428"/>
  <c r="D45" i="1428"/>
  <c r="D44" i="1428"/>
  <c r="R42" i="1428"/>
  <c r="D42" i="1428"/>
  <c r="R41" i="1428"/>
  <c r="L7" i="1428" s="1"/>
  <c r="D7" i="1428" s="1"/>
  <c r="D41" i="1428"/>
  <c r="R40" i="1428"/>
  <c r="D40" i="1428"/>
  <c r="R39" i="1428"/>
  <c r="H39" i="1428"/>
  <c r="D39" i="1428"/>
  <c r="R38" i="1428"/>
  <c r="L9" i="1428" s="1"/>
  <c r="D9" i="1428" s="1"/>
  <c r="H38" i="1428"/>
  <c r="D38" i="1428"/>
  <c r="R37" i="1428"/>
  <c r="H37" i="1428"/>
  <c r="D37" i="1428"/>
  <c r="R36" i="1428"/>
  <c r="L10" i="1428" s="1"/>
  <c r="D10" i="1428" s="1"/>
  <c r="H36" i="1428"/>
  <c r="D36" i="1428"/>
  <c r="R35" i="1428"/>
  <c r="L19" i="1428" s="1"/>
  <c r="D19" i="1428" s="1"/>
  <c r="H35" i="1428"/>
  <c r="D35" i="1428"/>
  <c r="R34" i="1428"/>
  <c r="L12" i="1428" s="1"/>
  <c r="D12" i="1428" s="1"/>
  <c r="H34" i="1428"/>
  <c r="D34" i="1428"/>
  <c r="R33" i="1428"/>
  <c r="R32" i="1428"/>
  <c r="L11" i="1428" s="1"/>
  <c r="D11" i="1428" s="1"/>
  <c r="R31" i="1428"/>
  <c r="R30" i="1428"/>
  <c r="R29" i="1428"/>
  <c r="R28" i="1428"/>
  <c r="L16" i="1428" s="1"/>
  <c r="D16" i="1428" s="1"/>
  <c r="D28" i="1428"/>
  <c r="R27" i="1428"/>
  <c r="D27" i="1428"/>
  <c r="R26" i="1428"/>
  <c r="L26" i="1428"/>
  <c r="D26" i="1428"/>
  <c r="R25" i="1428"/>
  <c r="L25" i="1428"/>
  <c r="D25" i="1428" s="1"/>
  <c r="R24" i="1428"/>
  <c r="L24" i="1428"/>
  <c r="D24" i="1428" s="1"/>
  <c r="R23" i="1428"/>
  <c r="L23" i="1428"/>
  <c r="D23" i="1428"/>
  <c r="R22" i="1428"/>
  <c r="L22" i="1428"/>
  <c r="D22" i="1428"/>
  <c r="R21" i="1428"/>
  <c r="L17" i="1428" s="1"/>
  <c r="D17" i="1428" s="1"/>
  <c r="D21" i="1428"/>
  <c r="R20" i="1428"/>
  <c r="L20" i="1428"/>
  <c r="D20" i="1428" s="1"/>
  <c r="R19" i="1428"/>
  <c r="R18" i="1428"/>
  <c r="D18" i="1428"/>
  <c r="R17" i="1428"/>
  <c r="R16" i="1428"/>
  <c r="R15" i="1428"/>
  <c r="D15" i="1428"/>
  <c r="R14" i="1428"/>
  <c r="D14" i="1428"/>
  <c r="R13" i="1428"/>
  <c r="D13" i="1428"/>
  <c r="R12" i="1428"/>
  <c r="R11" i="1428"/>
  <c r="L8" i="1428"/>
  <c r="D8" i="1428" s="1"/>
  <c r="R6" i="1428"/>
  <c r="L6" i="1428"/>
  <c r="D6" i="1428" s="1"/>
  <c r="R5" i="1428"/>
  <c r="R4" i="1428"/>
  <c r="R52" i="1427"/>
  <c r="R51" i="1427"/>
  <c r="D50" i="1427"/>
  <c r="R49" i="1427"/>
  <c r="D49" i="1427"/>
  <c r="R48" i="1427"/>
  <c r="D48" i="1427"/>
  <c r="D46" i="1427"/>
  <c r="D45" i="1427"/>
  <c r="P44" i="1427"/>
  <c r="R44" i="1427" s="1"/>
  <c r="D44" i="1427"/>
  <c r="R42" i="1427"/>
  <c r="L6" i="1427" s="1"/>
  <c r="D6" i="1427" s="1"/>
  <c r="D42" i="1427"/>
  <c r="R41" i="1427"/>
  <c r="D41" i="1427"/>
  <c r="R40" i="1427"/>
  <c r="D40" i="1427"/>
  <c r="R39" i="1427"/>
  <c r="H39" i="1427"/>
  <c r="D39" i="1427"/>
  <c r="R38" i="1427"/>
  <c r="L9" i="1427" s="1"/>
  <c r="D9" i="1427" s="1"/>
  <c r="H38" i="1427"/>
  <c r="D38" i="1427"/>
  <c r="R37" i="1427"/>
  <c r="H37" i="1427"/>
  <c r="D37" i="1427"/>
  <c r="R36" i="1427"/>
  <c r="H36" i="1427"/>
  <c r="D36" i="1427"/>
  <c r="R35" i="1427"/>
  <c r="H35" i="1427"/>
  <c r="D35" i="1427"/>
  <c r="R34" i="1427"/>
  <c r="H34" i="1427"/>
  <c r="D34" i="1427"/>
  <c r="R33" i="1427"/>
  <c r="R32" i="1427"/>
  <c r="L11" i="1427" s="1"/>
  <c r="D11" i="1427" s="1"/>
  <c r="R31" i="1427"/>
  <c r="R30" i="1427"/>
  <c r="R29" i="1427"/>
  <c r="R28" i="1427"/>
  <c r="L16" i="1427" s="1"/>
  <c r="D16" i="1427" s="1"/>
  <c r="D28" i="1427"/>
  <c r="R27" i="1427"/>
  <c r="D27" i="1427"/>
  <c r="R26" i="1427"/>
  <c r="D26" i="1427"/>
  <c r="R25" i="1427"/>
  <c r="D25" i="1427"/>
  <c r="R24" i="1427"/>
  <c r="L24" i="1427"/>
  <c r="D24" i="1427"/>
  <c r="R23" i="1427"/>
  <c r="D23" i="1427"/>
  <c r="R22" i="1427"/>
  <c r="D22" i="1427"/>
  <c r="R21" i="1427"/>
  <c r="D21" i="1427"/>
  <c r="R20" i="1427"/>
  <c r="L20" i="1427"/>
  <c r="D20" i="1427"/>
  <c r="R19" i="1427"/>
  <c r="D19" i="1427"/>
  <c r="R18" i="1427"/>
  <c r="D18" i="1427"/>
  <c r="R17" i="1427"/>
  <c r="L17" i="1427"/>
  <c r="D17" i="1427"/>
  <c r="R16" i="1427"/>
  <c r="R15" i="1427"/>
  <c r="D15" i="1427"/>
  <c r="R14" i="1427"/>
  <c r="D14" i="1427"/>
  <c r="R13" i="1427"/>
  <c r="D13" i="1427"/>
  <c r="R12" i="1427"/>
  <c r="L12" i="1427"/>
  <c r="D12" i="1427"/>
  <c r="R11" i="1427"/>
  <c r="L10" i="1427"/>
  <c r="D10" i="1427"/>
  <c r="L8" i="1427"/>
  <c r="D8" i="1427" s="1"/>
  <c r="L7" i="1427"/>
  <c r="D7" i="1427" s="1"/>
  <c r="R6" i="1427"/>
  <c r="R5" i="1427"/>
  <c r="R4" i="1427"/>
  <c r="R52" i="1426"/>
  <c r="R51" i="1426"/>
  <c r="D50" i="1426"/>
  <c r="R49" i="1426"/>
  <c r="G49" i="1426"/>
  <c r="D49" i="1426"/>
  <c r="R48" i="1426"/>
  <c r="D48" i="1426"/>
  <c r="D46" i="1426"/>
  <c r="D45" i="1426"/>
  <c r="D44" i="1426"/>
  <c r="R42" i="1426"/>
  <c r="L6" i="1426" s="1"/>
  <c r="D6" i="1426" s="1"/>
  <c r="D42" i="1426"/>
  <c r="R41" i="1426"/>
  <c r="L7" i="1426" s="1"/>
  <c r="D7" i="1426" s="1"/>
  <c r="D41" i="1426"/>
  <c r="R40" i="1426"/>
  <c r="D40" i="1426"/>
  <c r="R39" i="1426"/>
  <c r="D39" i="1426"/>
  <c r="R38" i="1426"/>
  <c r="L9" i="1426" s="1"/>
  <c r="D9" i="1426" s="1"/>
  <c r="D38" i="1426"/>
  <c r="R37" i="1426"/>
  <c r="D37" i="1426"/>
  <c r="R36" i="1426"/>
  <c r="L10" i="1426" s="1"/>
  <c r="D10" i="1426" s="1"/>
  <c r="D36" i="1426"/>
  <c r="R35" i="1426"/>
  <c r="L19" i="1426" s="1"/>
  <c r="D19" i="1426" s="1"/>
  <c r="D35" i="1426"/>
  <c r="R34" i="1426"/>
  <c r="D34" i="1426"/>
  <c r="D54" i="1426" s="1"/>
  <c r="H14" i="1426" s="1"/>
  <c r="R33" i="1426"/>
  <c r="R32" i="1426"/>
  <c r="R31" i="1426"/>
  <c r="R30" i="1426"/>
  <c r="R29" i="1426"/>
  <c r="R28" i="1426"/>
  <c r="D28" i="1426"/>
  <c r="R27" i="1426"/>
  <c r="D27" i="1426"/>
  <c r="R26" i="1426"/>
  <c r="L26" i="1426"/>
  <c r="D26" i="1426"/>
  <c r="R25" i="1426"/>
  <c r="L25" i="1426"/>
  <c r="D25" i="1426"/>
  <c r="R24" i="1426"/>
  <c r="D24" i="1426"/>
  <c r="R23" i="1426"/>
  <c r="L23" i="1426"/>
  <c r="D23" i="1426"/>
  <c r="R22" i="1426"/>
  <c r="L22" i="1426"/>
  <c r="D22" i="1426" s="1"/>
  <c r="R21" i="1426"/>
  <c r="D21" i="1426"/>
  <c r="R20" i="1426"/>
  <c r="L20" i="1426"/>
  <c r="D20" i="1426"/>
  <c r="R19" i="1426"/>
  <c r="R18" i="1426"/>
  <c r="D18" i="1426"/>
  <c r="R17" i="1426"/>
  <c r="D17" i="1426"/>
  <c r="R16" i="1426"/>
  <c r="L16" i="1426"/>
  <c r="D16" i="1426" s="1"/>
  <c r="S15" i="1426"/>
  <c r="R15" i="1426"/>
  <c r="D15" i="1426"/>
  <c r="S14" i="1426"/>
  <c r="R14" i="1426"/>
  <c r="D14" i="1426"/>
  <c r="R13" i="1426"/>
  <c r="D13" i="1426"/>
  <c r="R12" i="1426"/>
  <c r="L12" i="1426"/>
  <c r="D12" i="1426"/>
  <c r="R11" i="1426"/>
  <c r="L11" i="1426"/>
  <c r="D11" i="1426" s="1"/>
  <c r="L8" i="1426"/>
  <c r="D8" i="1426"/>
  <c r="R6" i="1426"/>
  <c r="R5" i="1426"/>
  <c r="R4" i="1426"/>
  <c r="G49" i="1427" l="1"/>
  <c r="G49" i="1428"/>
  <c r="G49" i="1429"/>
  <c r="D54" i="1429"/>
  <c r="H14" i="1429" s="1"/>
  <c r="D54" i="1428"/>
  <c r="H14" i="1428" s="1"/>
  <c r="D29" i="1428"/>
  <c r="H13" i="1428" s="1"/>
  <c r="D54" i="1427"/>
  <c r="H14" i="1427" s="1"/>
  <c r="D29" i="1429"/>
  <c r="H13" i="1429" s="1"/>
  <c r="D29" i="1427"/>
  <c r="H13" i="1427" s="1"/>
  <c r="D29" i="1426"/>
  <c r="H13" i="1426" s="1"/>
  <c r="H15" i="1426" s="1"/>
  <c r="H29" i="1426" s="1"/>
  <c r="G51" i="1426" s="1"/>
  <c r="H15" i="1429" l="1"/>
  <c r="H29" i="1429" s="1"/>
  <c r="G51" i="1429" s="1"/>
  <c r="H15" i="1428"/>
  <c r="H29" i="1428" s="1"/>
  <c r="G51" i="1428" s="1"/>
  <c r="H15" i="1427"/>
  <c r="H29" i="1427" s="1"/>
  <c r="G51" i="1427" s="1"/>
</calcChain>
</file>

<file path=xl/sharedStrings.xml><?xml version="1.0" encoding="utf-8"?>
<sst xmlns="http://schemas.openxmlformats.org/spreadsheetml/2006/main" count="12936" uniqueCount="206">
  <si>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</si>
  <si>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</si>
  <si>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</si>
  <si>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</si>
  <si>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</si>
  <si>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</si>
  <si>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</si>
  <si>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</si>
  <si>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</si>
  <si>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</si>
  <si>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</si>
  <si>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</si>
  <si>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</si>
  <si>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</si>
  <si>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</si>
  <si>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</si>
  <si>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</si>
  <si>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</si>
  <si>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</si>
  <si>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</si>
  <si>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</si>
  <si>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</si>
  <si>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</si>
  <si>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</si>
  <si>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</si>
  <si>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</si>
  <si>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</si>
  <si>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</si>
  <si>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</si>
  <si>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</si>
  <si>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</si>
  <si>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</si>
  <si>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</si>
  <si>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</si>
  <si>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</si>
  <si>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</si>
  <si>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</si>
  <si>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</si>
  <si>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</si>
  <si>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</si>
  <si>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</si>
  <si>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</si>
  <si>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</si>
  <si>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</si>
  <si>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</si>
  <si>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</si>
  <si>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</si>
  <si>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</si>
  <si>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</si>
  <si>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</si>
  <si>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</si>
  <si>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</si>
  <si>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</si>
  <si>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</si>
  <si>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</si>
  <si>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</si>
  <si>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</si>
  <si>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</si>
  <si>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</si>
  <si>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</si>
  <si>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</si>
  <si>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</si>
  <si>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</si>
  <si>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</si>
  <si>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</si>
  <si>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</si>
  <si>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</si>
  <si>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</si>
  <si>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</si>
  <si>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</si>
  <si>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</si>
  <si>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</si>
  <si>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</si>
  <si>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</si>
  <si>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</si>
  <si>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</si>
  <si>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</si>
  <si>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</si>
  <si>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</si>
  <si>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</si>
  <si>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</si>
  <si>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</si>
  <si>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</si>
  <si>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</si>
  <si>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</si>
  <si>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</si>
  <si>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</si>
  <si>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</si>
  <si>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</si>
  <si>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</si>
  <si>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</si>
  <si>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</si>
  <si>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</si>
  <si>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</si>
  <si>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</si>
  <si>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</si>
  <si>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</si>
  <si>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</si>
  <si>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</si>
  <si>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</si>
  <si>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</si>
  <si>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</si>
  <si>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</si>
  <si>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</si>
  <si>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</si>
  <si>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</si>
  <si>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</si>
  <si>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</si>
  <si>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</si>
  <si>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</si>
  <si>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</si>
  <si>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</si>
  <si>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</si>
  <si>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</si>
  <si>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</si>
  <si>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</si>
  <si>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</si>
  <si>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</si>
  <si>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</si>
  <si>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</si>
  <si>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</si>
  <si>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</si>
  <si>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</si>
  <si>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</si>
  <si>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</si>
  <si>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</si>
  <si>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</si>
  <si>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</si>
  <si>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</si>
  <si>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</si>
  <si>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</si>
  <si>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</si>
  <si>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</si>
  <si>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 xml:space="preserve">                           ESTEMARK PORMENTO</t>
  </si>
  <si>
    <t>MOCOY, JULIET</t>
  </si>
  <si>
    <t xml:space="preserve">                            JULIET MOCOY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</si>
  <si>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</si>
  <si>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</si>
  <si>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</si>
  <si>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</si>
  <si>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</si>
  <si>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</si>
  <si>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</si>
  <si>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</si>
  <si>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BDO</t>
  </si>
  <si>
    <t>142807</t>
  </si>
  <si>
    <t>477765</t>
  </si>
  <si>
    <t>BALWARTE</t>
  </si>
  <si>
    <t>PNB</t>
  </si>
  <si>
    <t>BANK TRANSFER</t>
  </si>
  <si>
    <t>GICA, GRACE B.</t>
  </si>
  <si>
    <t xml:space="preserve">                            GRACE B. GICA</t>
  </si>
  <si>
    <t>3A</t>
  </si>
  <si>
    <t>3B</t>
  </si>
  <si>
    <t>2000007507</t>
  </si>
  <si>
    <t>200002548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</si>
  <si>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</si>
  <si>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G-CASH</t>
  </si>
  <si>
    <t>140763</t>
  </si>
  <si>
    <t>2000002557</t>
  </si>
  <si>
    <t>1VB</t>
  </si>
  <si>
    <t>4820773</t>
  </si>
  <si>
    <t>42882</t>
  </si>
  <si>
    <t>PSBC</t>
  </si>
  <si>
    <t>2120012665</t>
  </si>
  <si>
    <t>BAID STORE</t>
  </si>
  <si>
    <t>47782</t>
  </si>
  <si>
    <t>METRO BANK</t>
  </si>
  <si>
    <t>3593234</t>
  </si>
  <si>
    <t>PP BOTT.</t>
  </si>
  <si>
    <t>14078</t>
  </si>
  <si>
    <t>142829</t>
  </si>
  <si>
    <t>2000005554</t>
  </si>
  <si>
    <t xml:space="preserve">                               GRACE B. GICA</t>
  </si>
  <si>
    <t>CB BOTT.</t>
  </si>
  <si>
    <t xml:space="preserve">G-CASH </t>
  </si>
  <si>
    <t>42887</t>
  </si>
  <si>
    <t>ELIZABETH HEN.</t>
  </si>
  <si>
    <t xml:space="preserve">                             GRACE B. GICA</t>
  </si>
  <si>
    <t>2120012682</t>
  </si>
  <si>
    <t>200007541</t>
  </si>
  <si>
    <t xml:space="preserve">PNB </t>
  </si>
  <si>
    <t>FB BOTT.</t>
  </si>
  <si>
    <t>140803</t>
  </si>
  <si>
    <t>2000002589</t>
  </si>
  <si>
    <t>144830</t>
  </si>
  <si>
    <t>144831</t>
  </si>
  <si>
    <t>BEB'S MIRACLE</t>
  </si>
  <si>
    <t>SMLB BOTT.</t>
  </si>
  <si>
    <t>HENSON</t>
  </si>
  <si>
    <t>47808</t>
  </si>
  <si>
    <t>42892</t>
  </si>
  <si>
    <t>2120012702</t>
  </si>
  <si>
    <t>142846</t>
  </si>
  <si>
    <t>YAKEN</t>
  </si>
  <si>
    <t>20002602</t>
  </si>
  <si>
    <t>4820776</t>
  </si>
  <si>
    <t>LKS</t>
  </si>
  <si>
    <t>KRC</t>
  </si>
  <si>
    <t>SDC/CBC</t>
  </si>
  <si>
    <t>PAMC/CLC</t>
  </si>
  <si>
    <t>FBAC/FBLC/FBLYC</t>
  </si>
  <si>
    <t>SMLC/RHC/PPC</t>
  </si>
  <si>
    <t>140831</t>
  </si>
  <si>
    <t>PLAZA STORE</t>
  </si>
  <si>
    <t xml:space="preserve">                              GRACE B. GICA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</si>
</sst>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61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16" xfId="0" applyFont="1" applyFill="1" applyBorder="1"/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23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0" fontId="3" fillId="0" borderId="10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4" fillId="0" borderId="16" xfId="0" applyFont="1" applyBorder="1"/>
    <xf numFmtId="0" fontId="23" fillId="0" borderId="16" xfId="0" applyFont="1" applyBorder="1"/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103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7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8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8F1F50-33E5-4430-B51C-EF2A62C58E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A92D4F-8A8E-4055-B560-E2F54EF45A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219075</xdr:colOff>
      <xdr:row>48</xdr:row>
      <xdr:rowOff>135000</xdr:rowOff>
    </xdr:from>
    <xdr:to>
      <xdr:col>3</xdr:col>
      <xdr:colOff>742950</xdr:colOff>
      <xdr:row>63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6253EC8-0336-45E1-97A9-BF7D35DD96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9575" y="9507600"/>
          <a:ext cx="2143125" cy="28558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C1EAD1-E17B-482F-A174-9ACE46FEB1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27EE2F-98C8-44EC-9AA5-357C575DC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612AB0-7AFF-40E7-AC3D-EB4D18146D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733427</xdr:colOff>
      <xdr:row>54</xdr:row>
      <xdr:rowOff>89123</xdr:rowOff>
    </xdr:from>
    <xdr:to>
      <xdr:col>3</xdr:col>
      <xdr:colOff>219075</xdr:colOff>
      <xdr:row>56</xdr:row>
      <xdr:rowOff>97005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EEDA67F-9349-4815-9458-58401ECD74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23927" y="10642823"/>
          <a:ext cx="1104898" cy="38888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78F270-1896-4832-A529-EA367D0A0A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48</xdr:row>
      <xdr:rowOff>76665</xdr:rowOff>
    </xdr:from>
    <xdr:to>
      <xdr:col>3</xdr:col>
      <xdr:colOff>1171575</xdr:colOff>
      <xdr:row>64</xdr:row>
      <xdr:rowOff>57150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22AC0AF-BC39-44A3-96E0-91D80E24B2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1950" y="9449265"/>
          <a:ext cx="2619375" cy="306658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9C513B-3831-4D05-83F8-9E506B4A15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05F378-CCC4-48F7-99E1-BF20F38706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723900</xdr:colOff>
      <xdr:row>54</xdr:row>
      <xdr:rowOff>78374</xdr:rowOff>
    </xdr:from>
    <xdr:to>
      <xdr:col>3</xdr:col>
      <xdr:colOff>180975</xdr:colOff>
      <xdr:row>56</xdr:row>
      <xdr:rowOff>76199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4FE72D8-3BDC-4841-B695-C8CFEAA878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14400" y="10632074"/>
          <a:ext cx="1076325" cy="378825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58AC76-C629-43A1-8BB7-54E3525021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B995ED-4CD6-4552-A655-BCBA597403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9A8C45-EF87-400B-A9A0-95087D45C5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704850</xdr:colOff>
      <xdr:row>54</xdr:row>
      <xdr:rowOff>66675</xdr:rowOff>
    </xdr:from>
    <xdr:to>
      <xdr:col>3</xdr:col>
      <xdr:colOff>249290</xdr:colOff>
      <xdr:row>56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1D3A7FF-AF7C-4D76-8D6E-E406B1C3BB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95350" y="10620375"/>
          <a:ext cx="1163690" cy="409575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C693C4-FAC4-41EE-B18B-979A6F2E57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E7049C-F98E-4B41-89AF-1689C52D66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84E7E9-0C85-4737-8843-8412861B64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48</xdr:row>
      <xdr:rowOff>161925</xdr:rowOff>
    </xdr:from>
    <xdr:to>
      <xdr:col>3</xdr:col>
      <xdr:colOff>695325</xdr:colOff>
      <xdr:row>63</xdr:row>
      <xdr:rowOff>122175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1C5720D-8A62-4EB8-8168-5A59DB54BB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1950" y="9534525"/>
          <a:ext cx="2143125" cy="285585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051B88-79AF-4982-8334-23B4D9A168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0D1D365-1431-4083-9A65-86B87A8EE7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9EF83D-45E8-4515-85F4-061F350137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54</xdr:row>
      <xdr:rowOff>57194</xdr:rowOff>
    </xdr:from>
    <xdr:to>
      <xdr:col>3</xdr:col>
      <xdr:colOff>228600</xdr:colOff>
      <xdr:row>56</xdr:row>
      <xdr:rowOff>95249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FFB1FCB-244B-4A26-AD3E-C54C14D9D7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610894"/>
          <a:ext cx="1190625" cy="419055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408863-3611-4816-8F41-33468C797A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4EDD0B-FEC8-4AB8-A059-51B20C25C1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C6F38C-020F-4A1A-B650-75978B25E8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733426</xdr:colOff>
      <xdr:row>54</xdr:row>
      <xdr:rowOff>85725</xdr:rowOff>
    </xdr:from>
    <xdr:to>
      <xdr:col>3</xdr:col>
      <xdr:colOff>142554</xdr:colOff>
      <xdr:row>56</xdr:row>
      <xdr:rowOff>66675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DBD1BAE-34E5-46F8-9573-3EBD7E95F6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23926" y="10639425"/>
          <a:ext cx="1028378" cy="361950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AA63F1-9DEC-4502-ADEE-10A63E3FE5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7B4F60E-69FC-4315-8D37-B2A76BAB31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A2E33B-B68A-48DE-B1E3-2648167613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657226</xdr:colOff>
      <xdr:row>54</xdr:row>
      <xdr:rowOff>11857</xdr:rowOff>
    </xdr:from>
    <xdr:to>
      <xdr:col>3</xdr:col>
      <xdr:colOff>276226</xdr:colOff>
      <xdr:row>56</xdr:row>
      <xdr:rowOff>66674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9F3D77A-FC41-4725-88F8-C3CED6E7A0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6" y="10565557"/>
          <a:ext cx="1238250" cy="435817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F42240-E0BD-412B-89FD-BC0F2CD281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0C3937-2806-4482-AEFF-27D23C540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51A2B6-4068-4EA6-B55F-C2E5E1FEDE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695325</xdr:colOff>
      <xdr:row>54</xdr:row>
      <xdr:rowOff>42029</xdr:rowOff>
    </xdr:from>
    <xdr:to>
      <xdr:col>3</xdr:col>
      <xdr:colOff>228600</xdr:colOff>
      <xdr:row>56</xdr:row>
      <xdr:rowOff>66674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09C20FA-8E0B-4ECC-A880-F1E307327C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5825" y="10595729"/>
          <a:ext cx="1152525" cy="405645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4F34A6-7ACE-4179-815C-44D3FF2356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A7BF58-0120-4DCB-B1F1-029A0D5BAA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A278142-DC23-4A58-A77D-477E5A5325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685800</xdr:colOff>
      <xdr:row>54</xdr:row>
      <xdr:rowOff>10260</xdr:rowOff>
    </xdr:from>
    <xdr:to>
      <xdr:col>3</xdr:col>
      <xdr:colOff>390525</xdr:colOff>
      <xdr:row>56</xdr:row>
      <xdr:rowOff>95249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BFA3549-530D-4B8D-BF9D-CC6DAE443F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6300" y="10563960"/>
          <a:ext cx="1323975" cy="465989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4FC4B0-C39F-457F-B51B-F788E020AF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4640BE-2F17-48BB-87AF-10551FF50B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E93AC4E-9290-4D1C-A5F7-8BF187CB74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704851</xdr:colOff>
      <xdr:row>54</xdr:row>
      <xdr:rowOff>76777</xdr:rowOff>
    </xdr:from>
    <xdr:to>
      <xdr:col>3</xdr:col>
      <xdr:colOff>247651</xdr:colOff>
      <xdr:row>56</xdr:row>
      <xdr:rowOff>104774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E7F83A5-7C45-4332-A9DB-5D15D2558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95351" y="1063047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AEF20F-9DB2-4314-B15F-1D603DFBB2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62C75D-78F9-4836-8E25-11041522AB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742951</xdr:colOff>
      <xdr:row>54</xdr:row>
      <xdr:rowOff>61612</xdr:rowOff>
    </xdr:from>
    <xdr:to>
      <xdr:col>3</xdr:col>
      <xdr:colOff>247651</xdr:colOff>
      <xdr:row>56</xdr:row>
      <xdr:rowOff>76200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31C5DA2-40B7-446B-9574-A8063F21AC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33451" y="10615312"/>
          <a:ext cx="1123950" cy="395588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BD3CB-3714-4A3F-8282-FD6C0EA7AE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2CF7D0-BCB7-4C1F-A414-FD18980348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E00534-80DC-4E69-8515-D94FC0B050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89CC3E-6DB7-4268-9811-433F1C430A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695325</xdr:colOff>
      <xdr:row>54</xdr:row>
      <xdr:rowOff>57150</xdr:rowOff>
    </xdr:from>
    <xdr:to>
      <xdr:col>3</xdr:col>
      <xdr:colOff>239762</xdr:colOff>
      <xdr:row>56</xdr:row>
      <xdr:rowOff>85724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5283EE4-6B27-4239-B230-B4242967B1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5825" y="10610850"/>
          <a:ext cx="1163687" cy="409574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0F6879-4A8B-4516-ADCB-229DD53B5E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7429C3-3FCE-4466-8011-FF45B555BC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EB515F-7F4D-4A37-93B5-363FBCB204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609601</xdr:colOff>
      <xdr:row>54</xdr:row>
      <xdr:rowOff>27024</xdr:rowOff>
    </xdr:from>
    <xdr:to>
      <xdr:col>3</xdr:col>
      <xdr:colOff>266701</xdr:colOff>
      <xdr:row>56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71DE1D4-0EAF-4F79-957F-2876BE7014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0101" y="10580724"/>
          <a:ext cx="1276350" cy="449226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436F60-1879-4B6F-932E-F43B3911C3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857C38-72A4-48C1-B1F4-1C774B460C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108557-9DAB-4412-9692-2083719BB7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628650</xdr:colOff>
      <xdr:row>53</xdr:row>
      <xdr:rowOff>190499</xdr:rowOff>
    </xdr:from>
    <xdr:to>
      <xdr:col>3</xdr:col>
      <xdr:colOff>335467</xdr:colOff>
      <xdr:row>56</xdr:row>
      <xdr:rowOff>85724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CB1E117-B846-4DFF-8396-BC041143D4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9150" y="10553699"/>
          <a:ext cx="1326067" cy="466725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17EAD4-86BA-47BC-B84B-BE2AF91E24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AA9D9A0-C979-456F-836B-822B280DD0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24F27C8-E323-4E58-A05F-792F898FA9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F3E05A-9FA7-41CF-BDDE-DF47A528A3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18F800-CFBF-4EAF-9E5B-0A0CF2A396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110242-D2ED-44A4-8F8C-1ACF00B5A1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EF9C5A9-1E99-4353-8BB2-17FA23E88F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657226</xdr:colOff>
      <xdr:row>54</xdr:row>
      <xdr:rowOff>57196</xdr:rowOff>
    </xdr:from>
    <xdr:to>
      <xdr:col>3</xdr:col>
      <xdr:colOff>228600</xdr:colOff>
      <xdr:row>56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1C722EC-0B4B-44A2-88B8-B319667F7D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6" y="10610896"/>
          <a:ext cx="1190624" cy="419054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32791C-D9B1-4CBE-83D7-DBF87CF59F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E390D1-A479-44B3-B0E2-FC8008E221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2841A0B-5E0B-4B6A-84E1-2C1B960E06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676275</xdr:colOff>
      <xdr:row>54</xdr:row>
      <xdr:rowOff>55439</xdr:rowOff>
    </xdr:from>
    <xdr:to>
      <xdr:col>3</xdr:col>
      <xdr:colOff>171450</xdr:colOff>
      <xdr:row>56</xdr:row>
      <xdr:rowOff>66674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03F53F1-7243-4D4C-B400-586C680B18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5" y="10609139"/>
          <a:ext cx="1114425" cy="392235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13549F-F7C4-4E44-B3A4-3CFC5F6557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E412AA-A467-4A29-844A-FCD870D2F8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4818A0-154F-46CD-9601-2BC3134C12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657226</xdr:colOff>
      <xdr:row>54</xdr:row>
      <xdr:rowOff>51023</xdr:rowOff>
    </xdr:from>
    <xdr:to>
      <xdr:col>3</xdr:col>
      <xdr:colOff>219075</xdr:colOff>
      <xdr:row>56</xdr:row>
      <xdr:rowOff>85725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FE525B3-CD8B-4243-8654-696F333AB8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6" y="10604723"/>
          <a:ext cx="1181099" cy="415702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876144F-0747-4952-A518-BF7304975A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4D3545-EF6D-42C2-A20D-32405D03CD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536CF27-FB22-4EF5-AD61-C9CC6CC17D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781050</xdr:colOff>
      <xdr:row>54</xdr:row>
      <xdr:rowOff>85078</xdr:rowOff>
    </xdr:from>
    <xdr:to>
      <xdr:col>3</xdr:col>
      <xdr:colOff>219075</xdr:colOff>
      <xdr:row>56</xdr:row>
      <xdr:rowOff>76199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9716482-708C-4250-A9AC-88C968642E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1550" y="10638778"/>
          <a:ext cx="1057275" cy="372121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460517-E5FB-42D4-B9AE-05ED1C821A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4C4C7E-7616-4099-AACD-CB29F004A6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048E3E-038C-44B6-8345-A6E8B4F933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B5CDF9-FBCD-49E4-B0FB-7F5FE7875D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6F0F10A-2946-423F-BBBF-843D816C1A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7BCCF6-DDA6-496C-A4E9-A8BBFCE7E1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55EBD7-7C9C-40DD-A590-D93904924D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C987CE-DF9B-4223-8269-36211B1302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AC7F46-31A2-447D-BA9E-56D6F6503A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B4C5A3-E37B-4B58-981F-8AC533BDBC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BF4C39-B004-4DA5-A4CA-B3879D94FC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9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B85F15-1AAE-4FE2-AF3A-92C2C39DD6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9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2283D3F-8EAB-4AA5-93D5-0B3A36CEDF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A80107-E02E-42A2-A7AC-093B578060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81B0AE-09AA-46F1-BC89-679C876B3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9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522CAB-C947-410A-A1D6-7C73A24017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9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5650FE-A2BD-4377-B59C-20522EC23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DCA7A71-CFD8-419A-963C-90C9BC4D2E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0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1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2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3.xml"/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4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5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6.xml"/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7.xml"/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8.xml"/><Relationship Id="rId1" Type="http://schemas.openxmlformats.org/officeDocument/2006/relationships/printerSettings" Target="../printerSettings/printerSettings9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G10" sqref="G10:J11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2A51F-0B45-4A82-8950-DF28858737EF}">
  <dimension ref="A1:S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6" t="s">
        <v>1</v>
      </c>
      <c r="O1" s="216"/>
      <c r="P1" s="86" t="s">
        <v>2</v>
      </c>
      <c r="Q1" s="8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7" t="s">
        <v>7</v>
      </c>
      <c r="B4" s="168"/>
      <c r="C4" s="168"/>
      <c r="D4" s="169"/>
      <c r="F4" s="217" t="s">
        <v>8</v>
      </c>
      <c r="G4" s="219"/>
      <c r="H4" s="221" t="s">
        <v>9</v>
      </c>
      <c r="I4" s="223"/>
      <c r="J4" s="2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218"/>
      <c r="G5" s="220"/>
      <c r="H5" s="222"/>
      <c r="I5" s="225"/>
      <c r="J5" s="2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2"/>
      <c r="B6" s="16"/>
      <c r="C6" s="10"/>
      <c r="D6" s="13">
        <f t="shared" ref="D6:D28" si="1">C6*L6</f>
        <v>0</v>
      </c>
      <c r="F6" s="227" t="s">
        <v>16</v>
      </c>
      <c r="G6" s="229"/>
      <c r="H6" s="230"/>
      <c r="I6" s="230"/>
      <c r="J6" s="2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2"/>
      <c r="B7" s="16"/>
      <c r="C7" s="10"/>
      <c r="D7" s="13">
        <f t="shared" si="1"/>
        <v>0</v>
      </c>
      <c r="F7" s="228"/>
      <c r="G7" s="232"/>
      <c r="H7" s="233"/>
      <c r="I7" s="233"/>
      <c r="J7" s="23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2"/>
      <c r="B8" s="16"/>
      <c r="C8" s="10"/>
      <c r="D8" s="13">
        <f t="shared" si="1"/>
        <v>0</v>
      </c>
      <c r="F8" s="235" t="s">
        <v>21</v>
      </c>
      <c r="G8" s="236"/>
      <c r="H8" s="237"/>
      <c r="I8" s="237"/>
      <c r="J8" s="23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2"/>
      <c r="B9" s="16"/>
      <c r="C9" s="10"/>
      <c r="D9" s="13">
        <f t="shared" si="1"/>
        <v>0</v>
      </c>
      <c r="F9" s="228"/>
      <c r="G9" s="239"/>
      <c r="H9" s="240"/>
      <c r="I9" s="240"/>
      <c r="J9" s="24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2"/>
      <c r="C10" s="10"/>
      <c r="D10" s="13">
        <f t="shared" si="1"/>
        <v>0</v>
      </c>
      <c r="F10" s="227" t="s">
        <v>26</v>
      </c>
      <c r="G10" s="242"/>
      <c r="H10" s="243"/>
      <c r="I10" s="243"/>
      <c r="J10" s="244"/>
      <c r="K10" s="8"/>
      <c r="L10" s="6">
        <f>R36</f>
        <v>972</v>
      </c>
      <c r="P10" s="4"/>
      <c r="Q10" s="4"/>
      <c r="R10" s="5"/>
    </row>
    <row r="11" spans="1:19" ht="15.75" x14ac:dyDescent="0.25">
      <c r="A11" s="162"/>
      <c r="B11" s="17"/>
      <c r="C11" s="10"/>
      <c r="D11" s="13">
        <f t="shared" si="1"/>
        <v>0</v>
      </c>
      <c r="F11" s="228"/>
      <c r="G11" s="239"/>
      <c r="H11" s="240"/>
      <c r="I11" s="240"/>
      <c r="J11" s="2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2"/>
      <c r="B12" s="17"/>
      <c r="C12" s="10"/>
      <c r="D12" s="48">
        <f t="shared" si="1"/>
        <v>0</v>
      </c>
      <c r="F12" s="245" t="s">
        <v>33</v>
      </c>
      <c r="G12" s="246"/>
      <c r="H12" s="246"/>
      <c r="I12" s="246"/>
      <c r="J12" s="2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2"/>
      <c r="B13" s="17"/>
      <c r="C13" s="10"/>
      <c r="D13" s="48">
        <f t="shared" si="1"/>
        <v>0</v>
      </c>
      <c r="F13" s="248" t="s">
        <v>36</v>
      </c>
      <c r="G13" s="212"/>
      <c r="H13" s="203">
        <f>D29</f>
        <v>0</v>
      </c>
      <c r="I13" s="204"/>
      <c r="J13" s="20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2"/>
      <c r="B14" s="14"/>
      <c r="C14" s="10"/>
      <c r="D14" s="31">
        <f t="shared" si="1"/>
        <v>0</v>
      </c>
      <c r="F14" s="206" t="s">
        <v>39</v>
      </c>
      <c r="G14" s="207"/>
      <c r="H14" s="208">
        <f>D54</f>
        <v>0</v>
      </c>
      <c r="I14" s="209"/>
      <c r="J14" s="21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2"/>
      <c r="B15" s="14"/>
      <c r="C15" s="10"/>
      <c r="D15" s="31">
        <f t="shared" si="1"/>
        <v>0</v>
      </c>
      <c r="F15" s="211" t="s">
        <v>40</v>
      </c>
      <c r="G15" s="212"/>
      <c r="H15" s="213">
        <f>H13-H14</f>
        <v>0</v>
      </c>
      <c r="I15" s="214"/>
      <c r="J15" s="21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C17" s="10"/>
      <c r="D17" s="48">
        <f t="shared" si="1"/>
        <v>0</v>
      </c>
      <c r="F17" s="56"/>
      <c r="G17" s="66" t="s">
        <v>45</v>
      </c>
      <c r="H17" s="184"/>
      <c r="I17" s="184"/>
      <c r="J17" s="18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/>
      <c r="C18" s="10"/>
      <c r="D18" s="48">
        <f t="shared" si="1"/>
        <v>0</v>
      </c>
      <c r="F18" s="56"/>
      <c r="G18" s="66" t="s">
        <v>47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2"/>
      <c r="B20" s="46"/>
      <c r="C20" s="10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/>
      <c r="C23" s="10"/>
      <c r="D23" s="48">
        <f t="shared" si="1"/>
        <v>0</v>
      </c>
      <c r="F23" s="78"/>
      <c r="G23" s="79"/>
      <c r="H23" s="190"/>
      <c r="I23" s="159"/>
      <c r="J23" s="15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/>
      <c r="C24" s="10"/>
      <c r="D24" s="48">
        <f t="shared" si="1"/>
        <v>0</v>
      </c>
      <c r="F24" s="38"/>
      <c r="G24" s="37"/>
      <c r="H24" s="190"/>
      <c r="I24" s="159"/>
      <c r="J24" s="15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/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/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/>
      <c r="C28" s="10"/>
      <c r="D28" s="48">
        <f t="shared" si="1"/>
        <v>0</v>
      </c>
      <c r="F28" s="87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0</v>
      </c>
      <c r="F29" s="120" t="s">
        <v>55</v>
      </c>
      <c r="G29" s="182"/>
      <c r="H29" s="142">
        <f>H15-H16-H17-H18-H19-H20-H22-H23-H24+H26+H27</f>
        <v>0</v>
      </c>
      <c r="I29" s="143"/>
      <c r="J29" s="14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23"/>
      <c r="G30" s="183"/>
      <c r="H30" s="145"/>
      <c r="I30" s="146"/>
      <c r="J30" s="14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7" t="s">
        <v>58</v>
      </c>
      <c r="B32" s="168"/>
      <c r="C32" s="168"/>
      <c r="D32" s="169"/>
      <c r="F32" s="170" t="s">
        <v>59</v>
      </c>
      <c r="G32" s="171"/>
      <c r="H32" s="171"/>
      <c r="I32" s="171"/>
      <c r="J32" s="17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70" t="s">
        <v>13</v>
      </c>
      <c r="I33" s="171"/>
      <c r="J33" s="17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4"/>
      <c r="I34" s="165"/>
      <c r="J34" s="16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68</v>
      </c>
      <c r="C35" s="52"/>
      <c r="D35" s="30">
        <f>C35*84</f>
        <v>0</v>
      </c>
      <c r="F35" s="58">
        <v>500</v>
      </c>
      <c r="G35" s="41"/>
      <c r="H35" s="164"/>
      <c r="I35" s="165"/>
      <c r="J35" s="16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70</v>
      </c>
      <c r="C36" s="10"/>
      <c r="D36" s="12">
        <f>C36*1.5</f>
        <v>0</v>
      </c>
      <c r="F36" s="12">
        <v>200</v>
      </c>
      <c r="G36" s="37"/>
      <c r="H36" s="164"/>
      <c r="I36" s="165"/>
      <c r="J36" s="16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4"/>
      <c r="I37" s="165"/>
      <c r="J37" s="16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68</v>
      </c>
      <c r="C38" s="54"/>
      <c r="D38" s="12">
        <f>C38*84</f>
        <v>0</v>
      </c>
      <c r="F38" s="30">
        <v>50</v>
      </c>
      <c r="G38" s="39"/>
      <c r="H38" s="164"/>
      <c r="I38" s="165"/>
      <c r="J38" s="16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70</v>
      </c>
      <c r="C39" s="52"/>
      <c r="D39" s="31">
        <f>C39*4.5</f>
        <v>0</v>
      </c>
      <c r="F39" s="12">
        <v>20</v>
      </c>
      <c r="G39" s="37"/>
      <c r="H39" s="164"/>
      <c r="I39" s="165"/>
      <c r="J39" s="16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4"/>
      <c r="I40" s="165"/>
      <c r="J40" s="16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68</v>
      </c>
      <c r="C41" s="10"/>
      <c r="D41" s="12">
        <f>C41*84</f>
        <v>0</v>
      </c>
      <c r="F41" s="12">
        <v>5</v>
      </c>
      <c r="G41" s="42"/>
      <c r="H41" s="164"/>
      <c r="I41" s="165"/>
      <c r="J41" s="16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70</v>
      </c>
      <c r="C42" s="11"/>
      <c r="D42" s="12">
        <f>C42*2.25</f>
        <v>0</v>
      </c>
      <c r="F42" s="39" t="s">
        <v>79</v>
      </c>
      <c r="G42" s="164"/>
      <c r="H42" s="165"/>
      <c r="I42" s="165"/>
      <c r="J42" s="16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4" t="s">
        <v>81</v>
      </c>
      <c r="C43" s="11"/>
      <c r="D43" s="12"/>
      <c r="F43" s="59" t="s">
        <v>82</v>
      </c>
      <c r="G43" s="84" t="s">
        <v>83</v>
      </c>
      <c r="H43" s="156" t="s">
        <v>13</v>
      </c>
      <c r="I43" s="157"/>
      <c r="J43" s="158"/>
      <c r="K43" s="21"/>
      <c r="P43" s="4"/>
      <c r="Q43" s="4"/>
      <c r="R43" s="5"/>
    </row>
    <row r="44" spans="1:18" ht="15.75" x14ac:dyDescent="0.25">
      <c r="A44" s="135"/>
      <c r="B44" s="27" t="s">
        <v>66</v>
      </c>
      <c r="C44" s="10"/>
      <c r="D44" s="12">
        <f>C44*120</f>
        <v>0</v>
      </c>
      <c r="F44" s="37"/>
      <c r="G44" s="76"/>
      <c r="H44" s="159"/>
      <c r="I44" s="159"/>
      <c r="J44" s="159"/>
      <c r="K44" s="21"/>
      <c r="P44" s="4"/>
      <c r="Q44" s="4"/>
      <c r="R44" s="5"/>
    </row>
    <row r="45" spans="1:18" ht="15.75" x14ac:dyDescent="0.25">
      <c r="A45" s="135"/>
      <c r="B45" s="27" t="s">
        <v>68</v>
      </c>
      <c r="C45" s="33"/>
      <c r="D45" s="12">
        <f>C45*84</f>
        <v>0</v>
      </c>
      <c r="F45" s="37"/>
      <c r="G45" s="76"/>
      <c r="H45" s="159"/>
      <c r="I45" s="159"/>
      <c r="J45" s="159"/>
      <c r="K45" s="21"/>
      <c r="P45" s="4"/>
      <c r="Q45" s="4"/>
      <c r="R45" s="5"/>
    </row>
    <row r="46" spans="1:18" ht="15.75" x14ac:dyDescent="0.25">
      <c r="A46" s="135"/>
      <c r="B46" s="49" t="s">
        <v>70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6"/>
      <c r="B47" s="27"/>
      <c r="C47" s="11"/>
      <c r="D47" s="12"/>
      <c r="F47" s="59"/>
      <c r="G47" s="59"/>
      <c r="H47" s="137"/>
      <c r="I47" s="138"/>
      <c r="J47" s="139"/>
      <c r="K47" s="21"/>
      <c r="P47" s="4"/>
      <c r="Q47" s="4"/>
      <c r="R47" s="5"/>
    </row>
    <row r="48" spans="1:18" ht="15" customHeight="1" x14ac:dyDescent="0.25">
      <c r="A48" s="134" t="s">
        <v>32</v>
      </c>
      <c r="B48" s="27" t="s">
        <v>66</v>
      </c>
      <c r="C48" s="10"/>
      <c r="D48" s="12">
        <f>C48*78</f>
        <v>0</v>
      </c>
      <c r="F48" s="59"/>
      <c r="G48" s="59"/>
      <c r="H48" s="137"/>
      <c r="I48" s="138"/>
      <c r="J48" s="1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5"/>
      <c r="B49" s="29" t="s">
        <v>68</v>
      </c>
      <c r="C49" s="33"/>
      <c r="D49" s="12">
        <f>C49*42</f>
        <v>0</v>
      </c>
      <c r="F49" s="140" t="s">
        <v>86</v>
      </c>
      <c r="G49" s="142">
        <f>H34+H35+H36+H37+H38+H39+H40+H41+G42+H44+H45+H46</f>
        <v>0</v>
      </c>
      <c r="H49" s="143"/>
      <c r="I49" s="143"/>
      <c r="J49" s="14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5"/>
      <c r="B50" s="32" t="s">
        <v>70</v>
      </c>
      <c r="C50" s="11"/>
      <c r="D50" s="12">
        <f>C50*1.5</f>
        <v>0</v>
      </c>
      <c r="F50" s="141"/>
      <c r="G50" s="145"/>
      <c r="H50" s="146"/>
      <c r="I50" s="146"/>
      <c r="J50" s="147"/>
      <c r="P50" s="4"/>
      <c r="Q50" s="4"/>
      <c r="R50" s="5"/>
    </row>
    <row r="51" spans="1:18" ht="15" customHeight="1" x14ac:dyDescent="0.25">
      <c r="A51" s="135"/>
      <c r="B51" s="27"/>
      <c r="C51" s="10"/>
      <c r="D51" s="31"/>
      <c r="F51" s="148" t="s">
        <v>128</v>
      </c>
      <c r="G51" s="150">
        <f>G49-H29</f>
        <v>0</v>
      </c>
      <c r="H51" s="151"/>
      <c r="I51" s="151"/>
      <c r="J51" s="15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5"/>
      <c r="B52" s="29"/>
      <c r="C52" s="33"/>
      <c r="D52" s="45"/>
      <c r="F52" s="149"/>
      <c r="G52" s="153"/>
      <c r="H52" s="154"/>
      <c r="I52" s="154"/>
      <c r="J52" s="1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0" t="s">
        <v>90</v>
      </c>
      <c r="B54" s="121"/>
      <c r="C54" s="122"/>
      <c r="D54" s="126">
        <f>SUM(D34:D53)</f>
        <v>0</v>
      </c>
      <c r="F54" s="21"/>
      <c r="J54" s="34"/>
    </row>
    <row r="55" spans="1:18" x14ac:dyDescent="0.25">
      <c r="A55" s="123"/>
      <c r="B55" s="124"/>
      <c r="C55" s="125"/>
      <c r="D55" s="1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8" t="s">
        <v>91</v>
      </c>
      <c r="B58" s="129"/>
      <c r="C58" s="129"/>
      <c r="D58" s="130"/>
      <c r="F58" s="128" t="s">
        <v>92</v>
      </c>
      <c r="G58" s="129"/>
      <c r="H58" s="129"/>
      <c r="I58" s="129"/>
      <c r="J58" s="130"/>
    </row>
    <row r="59" spans="1:18" x14ac:dyDescent="0.25">
      <c r="A59" s="131"/>
      <c r="B59" s="132"/>
      <c r="C59" s="132"/>
      <c r="D59" s="133"/>
      <c r="F59" s="131"/>
      <c r="G59" s="132"/>
      <c r="H59" s="132"/>
      <c r="I59" s="132"/>
      <c r="J59" s="13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EC0F4-D446-4AE4-AD42-176FD14022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6" t="s">
        <v>1</v>
      </c>
      <c r="O1" s="216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7" t="s">
        <v>7</v>
      </c>
      <c r="B4" s="168"/>
      <c r="C4" s="168"/>
      <c r="D4" s="169"/>
      <c r="F4" s="217" t="s">
        <v>8</v>
      </c>
      <c r="G4" s="219">
        <v>1</v>
      </c>
      <c r="H4" s="221" t="s">
        <v>9</v>
      </c>
      <c r="I4" s="223">
        <v>45964</v>
      </c>
      <c r="J4" s="2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218"/>
      <c r="G5" s="220"/>
      <c r="H5" s="222"/>
      <c r="I5" s="225"/>
      <c r="J5" s="2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89">
        <v>189</v>
      </c>
      <c r="D6" s="13">
        <f t="shared" ref="D6:D28" si="1">C6*L6</f>
        <v>139293</v>
      </c>
      <c r="F6" s="227" t="s">
        <v>16</v>
      </c>
      <c r="G6" s="229" t="s">
        <v>129</v>
      </c>
      <c r="H6" s="230"/>
      <c r="I6" s="230"/>
      <c r="J6" s="2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89">
        <v>10</v>
      </c>
      <c r="D7" s="13">
        <f t="shared" si="1"/>
        <v>7250</v>
      </c>
      <c r="F7" s="228"/>
      <c r="G7" s="232"/>
      <c r="H7" s="233"/>
      <c r="I7" s="233"/>
      <c r="J7" s="23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89">
        <v>1</v>
      </c>
      <c r="D8" s="13">
        <f t="shared" si="1"/>
        <v>1033</v>
      </c>
      <c r="F8" s="235" t="s">
        <v>21</v>
      </c>
      <c r="G8" s="236" t="s">
        <v>112</v>
      </c>
      <c r="H8" s="237"/>
      <c r="I8" s="237"/>
      <c r="J8" s="23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89">
        <v>21</v>
      </c>
      <c r="D9" s="13">
        <f t="shared" si="1"/>
        <v>14847</v>
      </c>
      <c r="F9" s="228"/>
      <c r="G9" s="239"/>
      <c r="H9" s="240"/>
      <c r="I9" s="240"/>
      <c r="J9" s="24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89"/>
      <c r="D10" s="13">
        <f t="shared" si="1"/>
        <v>0</v>
      </c>
      <c r="F10" s="227" t="s">
        <v>26</v>
      </c>
      <c r="G10" s="242" t="s">
        <v>130</v>
      </c>
      <c r="H10" s="243"/>
      <c r="I10" s="243"/>
      <c r="J10" s="244"/>
      <c r="K10" s="8"/>
      <c r="L10" s="6">
        <f>R36</f>
        <v>972</v>
      </c>
      <c r="P10" s="4"/>
      <c r="Q10" s="4"/>
      <c r="R10" s="5"/>
    </row>
    <row r="11" spans="1:18" ht="15.75" x14ac:dyDescent="0.25">
      <c r="A11" s="162"/>
      <c r="B11" s="17" t="s">
        <v>28</v>
      </c>
      <c r="C11" s="89">
        <v>1</v>
      </c>
      <c r="D11" s="13">
        <f t="shared" si="1"/>
        <v>1125</v>
      </c>
      <c r="F11" s="228"/>
      <c r="G11" s="239"/>
      <c r="H11" s="240"/>
      <c r="I11" s="240"/>
      <c r="J11" s="2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89">
        <f>1+1</f>
        <v>2</v>
      </c>
      <c r="D12" s="48">
        <f t="shared" si="1"/>
        <v>1904</v>
      </c>
      <c r="F12" s="245" t="s">
        <v>33</v>
      </c>
      <c r="G12" s="246"/>
      <c r="H12" s="246"/>
      <c r="I12" s="246"/>
      <c r="J12" s="2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89">
        <f>7</f>
        <v>7</v>
      </c>
      <c r="D13" s="48">
        <f t="shared" si="1"/>
        <v>2149</v>
      </c>
      <c r="F13" s="248" t="s">
        <v>36</v>
      </c>
      <c r="G13" s="212"/>
      <c r="H13" s="203">
        <f>D29</f>
        <v>176285</v>
      </c>
      <c r="I13" s="204"/>
      <c r="J13" s="20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89">
        <v>18</v>
      </c>
      <c r="D14" s="31">
        <f t="shared" si="1"/>
        <v>198</v>
      </c>
      <c r="F14" s="206" t="s">
        <v>39</v>
      </c>
      <c r="G14" s="207"/>
      <c r="H14" s="208">
        <f>D54</f>
        <v>26221.5</v>
      </c>
      <c r="I14" s="209"/>
      <c r="J14" s="21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38</v>
      </c>
      <c r="C15" s="89"/>
      <c r="D15" s="31">
        <f t="shared" si="1"/>
        <v>0</v>
      </c>
      <c r="F15" s="211" t="s">
        <v>40</v>
      </c>
      <c r="G15" s="212"/>
      <c r="H15" s="213">
        <f>H13-H14</f>
        <v>150063.5</v>
      </c>
      <c r="I15" s="214"/>
      <c r="J15" s="21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t="s">
        <v>140</v>
      </c>
      <c r="C17" s="89"/>
      <c r="D17" s="48">
        <f t="shared" si="1"/>
        <v>0</v>
      </c>
      <c r="F17" s="56"/>
      <c r="G17" s="66" t="s">
        <v>45</v>
      </c>
      <c r="H17" s="184"/>
      <c r="I17" s="184"/>
      <c r="J17" s="18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 t="s">
        <v>95</v>
      </c>
      <c r="C18" s="89">
        <v>1</v>
      </c>
      <c r="D18" s="48">
        <f t="shared" si="1"/>
        <v>620</v>
      </c>
      <c r="F18" s="56"/>
      <c r="G18" s="66" t="s">
        <v>47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 t="s">
        <v>136</v>
      </c>
      <c r="C19" s="89">
        <f>2+1</f>
        <v>3</v>
      </c>
      <c r="D19" s="48">
        <f t="shared" si="1"/>
        <v>3306</v>
      </c>
      <c r="F19" s="56"/>
      <c r="G19" s="68" t="s">
        <v>50</v>
      </c>
      <c r="H19" s="184"/>
      <c r="I19" s="184"/>
      <c r="J19" s="184"/>
      <c r="L19" s="6">
        <v>1102</v>
      </c>
      <c r="Q19" s="4"/>
      <c r="R19" s="5">
        <f t="shared" si="0"/>
        <v>0</v>
      </c>
    </row>
    <row r="20" spans="1:18" ht="15.75" x14ac:dyDescent="0.25">
      <c r="A20" s="162"/>
      <c r="B20" s="83" t="s">
        <v>125</v>
      </c>
      <c r="C20" s="89">
        <v>1</v>
      </c>
      <c r="D20" s="13">
        <f t="shared" si="1"/>
        <v>1175</v>
      </c>
      <c r="F20" s="57"/>
      <c r="G20" s="70" t="s">
        <v>120</v>
      </c>
      <c r="H20" s="173"/>
      <c r="I20" s="173"/>
      <c r="J20" s="17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2"/>
      <c r="B21" s="14" t="s">
        <v>138</v>
      </c>
      <c r="C21" s="89">
        <f>2+2</f>
        <v>4</v>
      </c>
      <c r="D21" s="48">
        <f t="shared" si="1"/>
        <v>2600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 t="s">
        <v>127</v>
      </c>
      <c r="C22" s="89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101</v>
      </c>
      <c r="C23" s="89"/>
      <c r="D23" s="48">
        <f t="shared" si="1"/>
        <v>0</v>
      </c>
      <c r="F23" s="77"/>
      <c r="G23" s="79"/>
      <c r="H23" s="249"/>
      <c r="I23" s="250"/>
      <c r="J23" s="25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121</v>
      </c>
      <c r="C24" s="89"/>
      <c r="D24" s="48">
        <f t="shared" si="1"/>
        <v>0</v>
      </c>
      <c r="F24" s="77"/>
      <c r="G24" s="79"/>
      <c r="H24" s="249"/>
      <c r="I24" s="250"/>
      <c r="J24" s="25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139</v>
      </c>
      <c r="C26" s="89"/>
      <c r="D26" s="48">
        <f t="shared" si="1"/>
        <v>0</v>
      </c>
      <c r="F26" s="75" t="s">
        <v>147</v>
      </c>
      <c r="G26" s="65"/>
      <c r="H26" s="159">
        <v>87612</v>
      </c>
      <c r="I26" s="159"/>
      <c r="J26" s="15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 t="s">
        <v>110</v>
      </c>
      <c r="C27" s="89"/>
      <c r="D27" s="44">
        <f t="shared" si="1"/>
        <v>0</v>
      </c>
      <c r="F27" s="71"/>
      <c r="G27" s="84"/>
      <c r="H27" s="251"/>
      <c r="I27" s="252"/>
      <c r="J27" s="25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97</v>
      </c>
      <c r="C28" s="89">
        <v>1</v>
      </c>
      <c r="D28" s="48">
        <f t="shared" si="1"/>
        <v>785</v>
      </c>
      <c r="F28" s="87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176285</v>
      </c>
      <c r="F29" s="120" t="s">
        <v>55</v>
      </c>
      <c r="G29" s="182"/>
      <c r="H29" s="142">
        <f>H15-H16-H17-H18-H19-H20-H22-H23-H24+H26+H27+H28</f>
        <v>237675.5</v>
      </c>
      <c r="I29" s="143"/>
      <c r="J29" s="14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23"/>
      <c r="G30" s="183"/>
      <c r="H30" s="145"/>
      <c r="I30" s="146"/>
      <c r="J30" s="14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7" t="s">
        <v>58</v>
      </c>
      <c r="B32" s="168"/>
      <c r="C32" s="168"/>
      <c r="D32" s="169"/>
      <c r="F32" s="170" t="s">
        <v>59</v>
      </c>
      <c r="G32" s="171"/>
      <c r="H32" s="171"/>
      <c r="I32" s="171"/>
      <c r="J32" s="17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70" t="s">
        <v>13</v>
      </c>
      <c r="I33" s="171"/>
      <c r="J33" s="17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120</v>
      </c>
      <c r="H34" s="164">
        <f t="shared" ref="H34:H39" si="2">F34*G34</f>
        <v>120000</v>
      </c>
      <c r="I34" s="165"/>
      <c r="J34" s="16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68</v>
      </c>
      <c r="C35" s="52"/>
      <c r="D35" s="30">
        <f>C35*84</f>
        <v>0</v>
      </c>
      <c r="F35" s="58">
        <v>500</v>
      </c>
      <c r="G35" s="41">
        <v>48</v>
      </c>
      <c r="H35" s="164">
        <f t="shared" si="2"/>
        <v>24000</v>
      </c>
      <c r="I35" s="165"/>
      <c r="J35" s="16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70</v>
      </c>
      <c r="C36" s="10">
        <v>28</v>
      </c>
      <c r="D36" s="12">
        <f>C36*1.5</f>
        <v>42</v>
      </c>
      <c r="F36" s="12">
        <v>200</v>
      </c>
      <c r="G36" s="37">
        <v>1</v>
      </c>
      <c r="H36" s="164">
        <f t="shared" si="2"/>
        <v>200</v>
      </c>
      <c r="I36" s="165"/>
      <c r="J36" s="16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72</v>
      </c>
      <c r="B37" s="28" t="s">
        <v>66</v>
      </c>
      <c r="C37" s="53">
        <v>209</v>
      </c>
      <c r="D37" s="12">
        <f>C37*111</f>
        <v>23199</v>
      </c>
      <c r="F37" s="12">
        <v>100</v>
      </c>
      <c r="G37" s="39">
        <v>35</v>
      </c>
      <c r="H37" s="164">
        <f t="shared" si="2"/>
        <v>3500</v>
      </c>
      <c r="I37" s="165"/>
      <c r="J37" s="16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5</v>
      </c>
      <c r="H38" s="164">
        <f t="shared" si="2"/>
        <v>250</v>
      </c>
      <c r="I38" s="165"/>
      <c r="J38" s="16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4">
        <f t="shared" si="2"/>
        <v>0</v>
      </c>
      <c r="I39" s="165"/>
      <c r="J39" s="16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164"/>
      <c r="I40" s="165"/>
      <c r="J40" s="16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4"/>
      <c r="I41" s="165"/>
      <c r="J41" s="16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70</v>
      </c>
      <c r="C42" s="11">
        <v>6</v>
      </c>
      <c r="D42" s="12">
        <f>C42*2.25</f>
        <v>13.5</v>
      </c>
      <c r="F42" s="39" t="s">
        <v>79</v>
      </c>
      <c r="G42" s="164">
        <v>2143</v>
      </c>
      <c r="H42" s="165"/>
      <c r="I42" s="165"/>
      <c r="J42" s="16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4" t="s">
        <v>81</v>
      </c>
      <c r="C43" s="11"/>
      <c r="D43" s="12"/>
      <c r="F43" s="59" t="s">
        <v>82</v>
      </c>
      <c r="G43" s="84" t="s">
        <v>83</v>
      </c>
      <c r="H43" s="156" t="s">
        <v>13</v>
      </c>
      <c r="I43" s="157"/>
      <c r="J43" s="15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5"/>
      <c r="B44" s="27" t="s">
        <v>66</v>
      </c>
      <c r="C44" s="10">
        <v>2</v>
      </c>
      <c r="D44" s="12">
        <f>C44*120</f>
        <v>240</v>
      </c>
      <c r="F44" s="37" t="s">
        <v>148</v>
      </c>
      <c r="G44" s="99" t="s">
        <v>149</v>
      </c>
      <c r="H44" s="159">
        <v>87612</v>
      </c>
      <c r="I44" s="159"/>
      <c r="J44" s="15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5"/>
      <c r="B45" s="27" t="s">
        <v>68</v>
      </c>
      <c r="C45" s="33">
        <v>3</v>
      </c>
      <c r="D45" s="12">
        <f>C45*84</f>
        <v>252</v>
      </c>
      <c r="F45" s="37"/>
      <c r="G45" s="62"/>
      <c r="H45" s="159"/>
      <c r="I45" s="159"/>
      <c r="J45" s="159"/>
      <c r="K45" s="21"/>
      <c r="P45" s="4"/>
      <c r="Q45" s="4"/>
      <c r="R45" s="5"/>
    </row>
    <row r="46" spans="1:18" ht="15.75" x14ac:dyDescent="0.25">
      <c r="A46" s="135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6"/>
      <c r="B47" s="27"/>
      <c r="C47" s="11"/>
      <c r="D47" s="12"/>
      <c r="F47" s="59"/>
      <c r="G47" s="59"/>
      <c r="H47" s="137"/>
      <c r="I47" s="138"/>
      <c r="J47" s="139"/>
      <c r="K47" s="21"/>
      <c r="P47" s="4"/>
      <c r="Q47" s="4"/>
      <c r="R47" s="5"/>
    </row>
    <row r="48" spans="1:18" ht="15" customHeight="1" x14ac:dyDescent="0.25">
      <c r="A48" s="134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37"/>
      <c r="I48" s="138"/>
      <c r="J48" s="1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5"/>
      <c r="B49" s="29" t="s">
        <v>68</v>
      </c>
      <c r="C49" s="33"/>
      <c r="D49" s="12">
        <f>C49*42</f>
        <v>0</v>
      </c>
      <c r="F49" s="140" t="s">
        <v>86</v>
      </c>
      <c r="G49" s="142">
        <f>H34+H35+H36+H37+H38+H39+H40+H41+G42+H44+H45+H46</f>
        <v>237705</v>
      </c>
      <c r="H49" s="143"/>
      <c r="I49" s="143"/>
      <c r="J49" s="14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5"/>
      <c r="B50" s="32" t="s">
        <v>70</v>
      </c>
      <c r="C50" s="11">
        <v>22</v>
      </c>
      <c r="D50" s="12">
        <f>C50*1.5</f>
        <v>33</v>
      </c>
      <c r="F50" s="141"/>
      <c r="G50" s="145"/>
      <c r="H50" s="146"/>
      <c r="I50" s="146"/>
      <c r="J50" s="147"/>
      <c r="P50" s="4"/>
      <c r="Q50" s="4"/>
      <c r="R50" s="5"/>
    </row>
    <row r="51" spans="1:18" ht="15" customHeight="1" x14ac:dyDescent="0.25">
      <c r="A51" s="135"/>
      <c r="B51" s="27"/>
      <c r="C51" s="10"/>
      <c r="D51" s="31"/>
      <c r="F51" s="148" t="s">
        <v>143</v>
      </c>
      <c r="G51" s="150">
        <f>G49-H29</f>
        <v>29.5</v>
      </c>
      <c r="H51" s="151"/>
      <c r="I51" s="151"/>
      <c r="J51" s="15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5"/>
      <c r="B52" s="29"/>
      <c r="C52" s="33"/>
      <c r="D52" s="45"/>
      <c r="F52" s="149"/>
      <c r="G52" s="153"/>
      <c r="H52" s="154"/>
      <c r="I52" s="154"/>
      <c r="J52" s="1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0" t="s">
        <v>90</v>
      </c>
      <c r="B54" s="121"/>
      <c r="C54" s="122"/>
      <c r="D54" s="126">
        <f>SUM(D34:D53)</f>
        <v>26221.5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3"/>
      <c r="B55" s="124"/>
      <c r="C55" s="125"/>
      <c r="D55" s="1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8" t="s">
        <v>91</v>
      </c>
      <c r="B58" s="129"/>
      <c r="C58" s="129"/>
      <c r="D58" s="130"/>
      <c r="F58" s="128" t="s">
        <v>92</v>
      </c>
      <c r="G58" s="129"/>
      <c r="H58" s="129"/>
      <c r="I58" s="129"/>
      <c r="J58" s="130"/>
    </row>
    <row r="59" spans="1:18" x14ac:dyDescent="0.25">
      <c r="A59" s="131"/>
      <c r="B59" s="132"/>
      <c r="C59" s="132"/>
      <c r="D59" s="133"/>
      <c r="F59" s="131"/>
      <c r="G59" s="132"/>
      <c r="H59" s="132"/>
      <c r="I59" s="132"/>
      <c r="J59" s="13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EF8DC-70A4-46A5-8F90-D43D8A29E3E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6" t="s">
        <v>1</v>
      </c>
      <c r="O1" s="216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7" t="s">
        <v>7</v>
      </c>
      <c r="B4" s="168"/>
      <c r="C4" s="168"/>
      <c r="D4" s="169"/>
      <c r="F4" s="217" t="s">
        <v>8</v>
      </c>
      <c r="G4" s="219">
        <v>2</v>
      </c>
      <c r="H4" s="221" t="s">
        <v>9</v>
      </c>
      <c r="I4" s="223">
        <v>45964</v>
      </c>
      <c r="J4" s="2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218"/>
      <c r="G5" s="220"/>
      <c r="H5" s="222"/>
      <c r="I5" s="225"/>
      <c r="J5" s="2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>
        <v>329</v>
      </c>
      <c r="D6" s="13">
        <f t="shared" ref="D6:D28" si="1">C6*L6</f>
        <v>242473</v>
      </c>
      <c r="F6" s="227" t="s">
        <v>16</v>
      </c>
      <c r="G6" s="229" t="s">
        <v>134</v>
      </c>
      <c r="H6" s="230"/>
      <c r="I6" s="230"/>
      <c r="J6" s="2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/>
      <c r="D7" s="13">
        <f t="shared" si="1"/>
        <v>0</v>
      </c>
      <c r="F7" s="228"/>
      <c r="G7" s="232"/>
      <c r="H7" s="233"/>
      <c r="I7" s="233"/>
      <c r="J7" s="23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/>
      <c r="D8" s="13">
        <f t="shared" si="1"/>
        <v>0</v>
      </c>
      <c r="F8" s="235" t="s">
        <v>21</v>
      </c>
      <c r="G8" s="236" t="s">
        <v>114</v>
      </c>
      <c r="H8" s="237"/>
      <c r="I8" s="237"/>
      <c r="J8" s="23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>
        <v>13</v>
      </c>
      <c r="D9" s="13">
        <f t="shared" si="1"/>
        <v>9191</v>
      </c>
      <c r="F9" s="228"/>
      <c r="G9" s="239"/>
      <c r="H9" s="240"/>
      <c r="I9" s="240"/>
      <c r="J9" s="24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/>
      <c r="D10" s="13">
        <f t="shared" si="1"/>
        <v>0</v>
      </c>
      <c r="F10" s="227" t="s">
        <v>26</v>
      </c>
      <c r="G10" s="242" t="s">
        <v>115</v>
      </c>
      <c r="H10" s="243"/>
      <c r="I10" s="243"/>
      <c r="J10" s="244"/>
      <c r="K10" s="8"/>
      <c r="L10" s="6">
        <f>R36</f>
        <v>972</v>
      </c>
      <c r="P10" s="4"/>
      <c r="Q10" s="4"/>
      <c r="R10" s="5"/>
    </row>
    <row r="11" spans="1:18" ht="15.75" x14ac:dyDescent="0.25">
      <c r="A11" s="162"/>
      <c r="B11" s="17" t="s">
        <v>28</v>
      </c>
      <c r="C11" s="10"/>
      <c r="D11" s="13">
        <f t="shared" si="1"/>
        <v>0</v>
      </c>
      <c r="F11" s="228"/>
      <c r="G11" s="239"/>
      <c r="H11" s="240"/>
      <c r="I11" s="240"/>
      <c r="J11" s="2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/>
      <c r="D12" s="48">
        <f t="shared" si="1"/>
        <v>0</v>
      </c>
      <c r="F12" s="245" t="s">
        <v>33</v>
      </c>
      <c r="G12" s="246"/>
      <c r="H12" s="246"/>
      <c r="I12" s="246"/>
      <c r="J12" s="2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>
        <v>10</v>
      </c>
      <c r="D13" s="48">
        <f t="shared" si="1"/>
        <v>3070</v>
      </c>
      <c r="F13" s="248" t="s">
        <v>36</v>
      </c>
      <c r="G13" s="212"/>
      <c r="H13" s="203">
        <f>D29</f>
        <v>254855</v>
      </c>
      <c r="I13" s="204"/>
      <c r="J13" s="20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>
        <v>11</v>
      </c>
      <c r="D14" s="31">
        <f t="shared" si="1"/>
        <v>121</v>
      </c>
      <c r="F14" s="206" t="s">
        <v>39</v>
      </c>
      <c r="G14" s="207"/>
      <c r="H14" s="208">
        <f>D54</f>
        <v>38556</v>
      </c>
      <c r="I14" s="209"/>
      <c r="J14" s="21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38</v>
      </c>
      <c r="C15" s="10"/>
      <c r="D15" s="31">
        <f t="shared" si="1"/>
        <v>0</v>
      </c>
      <c r="F15" s="211" t="s">
        <v>40</v>
      </c>
      <c r="G15" s="212"/>
      <c r="H15" s="213">
        <f>H13-H14</f>
        <v>216299</v>
      </c>
      <c r="I15" s="214"/>
      <c r="J15" s="21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3">
        <f>1998+1071</f>
        <v>3069</v>
      </c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t="s">
        <v>93</v>
      </c>
      <c r="C17" s="10"/>
      <c r="D17" s="48">
        <f t="shared" si="1"/>
        <v>0</v>
      </c>
      <c r="F17" s="56"/>
      <c r="G17" s="66" t="s">
        <v>45</v>
      </c>
      <c r="H17" s="184"/>
      <c r="I17" s="184"/>
      <c r="J17" s="184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2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4"/>
      <c r="I20" s="184"/>
      <c r="J20" s="18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2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107</v>
      </c>
      <c r="C23" s="10"/>
      <c r="D23" s="48">
        <f t="shared" si="1"/>
        <v>0</v>
      </c>
      <c r="F23" s="25"/>
      <c r="G23" s="37"/>
      <c r="H23" s="190"/>
      <c r="I23" s="159"/>
      <c r="J23" s="15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123</v>
      </c>
      <c r="C24" s="10"/>
      <c r="D24" s="48">
        <f t="shared" si="1"/>
        <v>0</v>
      </c>
      <c r="F24" s="38"/>
      <c r="G24" s="37"/>
      <c r="H24" s="190"/>
      <c r="I24" s="159"/>
      <c r="J24" s="15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105</v>
      </c>
      <c r="C26" s="10"/>
      <c r="D26" s="48">
        <f t="shared" si="1"/>
        <v>0</v>
      </c>
      <c r="F26" s="64"/>
      <c r="G26" s="10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 t="s">
        <v>109</v>
      </c>
      <c r="C27" s="10"/>
      <c r="D27" s="44">
        <f t="shared" si="1"/>
        <v>0</v>
      </c>
      <c r="F27" s="14"/>
      <c r="G27" s="14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97</v>
      </c>
      <c r="C28" s="10"/>
      <c r="D28" s="48">
        <f t="shared" si="1"/>
        <v>0</v>
      </c>
      <c r="F28" s="87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254855</v>
      </c>
      <c r="F29" s="120" t="s">
        <v>55</v>
      </c>
      <c r="G29" s="182"/>
      <c r="H29" s="142">
        <f>H15-H16-H17-H18-H19-H20-H22-H23-H24+H26+H27</f>
        <v>213230</v>
      </c>
      <c r="I29" s="143"/>
      <c r="J29" s="14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23"/>
      <c r="G30" s="183"/>
      <c r="H30" s="145"/>
      <c r="I30" s="146"/>
      <c r="J30" s="14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7" t="s">
        <v>58</v>
      </c>
      <c r="B32" s="168"/>
      <c r="C32" s="168"/>
      <c r="D32" s="169"/>
      <c r="F32" s="170" t="s">
        <v>59</v>
      </c>
      <c r="G32" s="171"/>
      <c r="H32" s="171"/>
      <c r="I32" s="171"/>
      <c r="J32" s="17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70" t="s">
        <v>13</v>
      </c>
      <c r="I33" s="171"/>
      <c r="J33" s="17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73</v>
      </c>
      <c r="H34" s="164">
        <f>F34*G34</f>
        <v>73000</v>
      </c>
      <c r="I34" s="165"/>
      <c r="J34" s="16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68</v>
      </c>
      <c r="C35" s="52"/>
      <c r="D35" s="30">
        <f>C35*84</f>
        <v>0</v>
      </c>
      <c r="F35" s="58">
        <v>500</v>
      </c>
      <c r="G35" s="41">
        <v>9</v>
      </c>
      <c r="H35" s="164">
        <f t="shared" ref="H35:H39" si="2">F35*G35</f>
        <v>4500</v>
      </c>
      <c r="I35" s="165"/>
      <c r="J35" s="16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64">
        <f>F36*G36</f>
        <v>400</v>
      </c>
      <c r="I36" s="165"/>
      <c r="J36" s="16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72</v>
      </c>
      <c r="B37" s="28" t="s">
        <v>66</v>
      </c>
      <c r="C37" s="53">
        <v>341</v>
      </c>
      <c r="D37" s="12">
        <f>C37*111</f>
        <v>37851</v>
      </c>
      <c r="F37" s="12">
        <v>100</v>
      </c>
      <c r="G37" s="39"/>
      <c r="H37" s="164">
        <f t="shared" si="2"/>
        <v>0</v>
      </c>
      <c r="I37" s="165"/>
      <c r="J37" s="16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164">
        <f t="shared" si="2"/>
        <v>0</v>
      </c>
      <c r="I38" s="165"/>
      <c r="J38" s="16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64">
        <f t="shared" si="2"/>
        <v>0</v>
      </c>
      <c r="I39" s="165"/>
      <c r="J39" s="16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4"/>
      <c r="I40" s="165"/>
      <c r="J40" s="16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68</v>
      </c>
      <c r="C41" s="10"/>
      <c r="D41" s="12">
        <f>C41*84</f>
        <v>0</v>
      </c>
      <c r="F41" s="12">
        <v>5</v>
      </c>
      <c r="G41" s="42"/>
      <c r="H41" s="164"/>
      <c r="I41" s="165"/>
      <c r="J41" s="16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70</v>
      </c>
      <c r="C42" s="11"/>
      <c r="D42" s="12">
        <f>C42*2.25</f>
        <v>0</v>
      </c>
      <c r="F42" s="39" t="s">
        <v>79</v>
      </c>
      <c r="G42" s="164">
        <v>105</v>
      </c>
      <c r="H42" s="165"/>
      <c r="I42" s="165"/>
      <c r="J42" s="16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4" t="s">
        <v>81</v>
      </c>
      <c r="C43" s="11"/>
      <c r="D43" s="12"/>
      <c r="F43" s="59" t="s">
        <v>82</v>
      </c>
      <c r="G43" s="84" t="s">
        <v>83</v>
      </c>
      <c r="H43" s="156" t="s">
        <v>13</v>
      </c>
      <c r="I43" s="157"/>
      <c r="J43" s="158"/>
      <c r="K43" s="21"/>
      <c r="P43" s="4"/>
      <c r="Q43" s="4"/>
      <c r="R43" s="5"/>
    </row>
    <row r="44" spans="1:18" ht="15.75" x14ac:dyDescent="0.25">
      <c r="A44" s="135"/>
      <c r="B44" s="27" t="s">
        <v>66</v>
      </c>
      <c r="C44" s="10"/>
      <c r="D44" s="12">
        <f>C44*120</f>
        <v>0</v>
      </c>
      <c r="F44" s="37" t="s">
        <v>144</v>
      </c>
      <c r="G44" s="62" t="s">
        <v>145</v>
      </c>
      <c r="H44" s="159">
        <v>134760</v>
      </c>
      <c r="I44" s="159"/>
      <c r="J44" s="159"/>
      <c r="K44" s="21"/>
      <c r="P44" s="4"/>
      <c r="Q44" s="4"/>
      <c r="R44" s="5"/>
    </row>
    <row r="45" spans="1:18" ht="15.75" x14ac:dyDescent="0.25">
      <c r="A45" s="135"/>
      <c r="B45" s="27" t="s">
        <v>68</v>
      </c>
      <c r="C45" s="33"/>
      <c r="D45" s="12">
        <f>C45*84</f>
        <v>0</v>
      </c>
      <c r="F45" s="37"/>
      <c r="G45" s="62"/>
      <c r="H45" s="159"/>
      <c r="I45" s="159"/>
      <c r="J45" s="159"/>
      <c r="K45" s="21"/>
      <c r="P45" s="4"/>
      <c r="Q45" s="4"/>
      <c r="R45" s="5"/>
    </row>
    <row r="46" spans="1:18" ht="15.75" x14ac:dyDescent="0.25">
      <c r="A46" s="135"/>
      <c r="B46" s="49" t="s">
        <v>70</v>
      </c>
      <c r="C46" s="81"/>
      <c r="D46" s="12">
        <f>C46*1.5</f>
        <v>0</v>
      </c>
      <c r="F46" s="37"/>
      <c r="G46" s="85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6"/>
      <c r="B47" s="27"/>
      <c r="C47" s="11"/>
      <c r="D47" s="12"/>
      <c r="F47" s="59"/>
      <c r="G47" s="59"/>
      <c r="H47" s="137"/>
      <c r="I47" s="138"/>
      <c r="J47" s="139"/>
      <c r="K47" s="21"/>
      <c r="P47" s="4"/>
      <c r="Q47" s="4"/>
      <c r="R47" s="5"/>
    </row>
    <row r="48" spans="1:18" ht="15" customHeight="1" x14ac:dyDescent="0.25">
      <c r="A48" s="134" t="s">
        <v>32</v>
      </c>
      <c r="B48" s="27" t="s">
        <v>66</v>
      </c>
      <c r="C48" s="10"/>
      <c r="D48" s="12">
        <f>C48*78</f>
        <v>0</v>
      </c>
      <c r="F48" s="59"/>
      <c r="G48" s="59"/>
      <c r="H48" s="137"/>
      <c r="I48" s="138"/>
      <c r="J48" s="1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5"/>
      <c r="B49" s="29" t="s">
        <v>68</v>
      </c>
      <c r="C49" s="33">
        <v>10</v>
      </c>
      <c r="D49" s="12">
        <f>C49*42</f>
        <v>420</v>
      </c>
      <c r="F49" s="140" t="s">
        <v>86</v>
      </c>
      <c r="G49" s="142">
        <f>H34+H35+H36+H37+H38+H39+H40+H41+G42+H44+H45+H46</f>
        <v>212765</v>
      </c>
      <c r="H49" s="143"/>
      <c r="I49" s="143"/>
      <c r="J49" s="14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5"/>
      <c r="B50" s="32" t="s">
        <v>70</v>
      </c>
      <c r="C50" s="11">
        <v>10</v>
      </c>
      <c r="D50" s="12">
        <f>C50*1.5</f>
        <v>15</v>
      </c>
      <c r="F50" s="141"/>
      <c r="G50" s="145"/>
      <c r="H50" s="146"/>
      <c r="I50" s="146"/>
      <c r="J50" s="147"/>
      <c r="P50" s="4"/>
      <c r="Q50" s="4"/>
      <c r="R50" s="5"/>
    </row>
    <row r="51" spans="1:18" ht="15" customHeight="1" x14ac:dyDescent="0.25">
      <c r="A51" s="135"/>
      <c r="B51" s="27"/>
      <c r="C51" s="10"/>
      <c r="D51" s="31"/>
      <c r="F51" s="148" t="s">
        <v>132</v>
      </c>
      <c r="G51" s="253">
        <f>G49-H29</f>
        <v>-465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5"/>
      <c r="B52" s="29"/>
      <c r="C52" s="33"/>
      <c r="D52" s="45"/>
      <c r="F52" s="149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0" t="s">
        <v>90</v>
      </c>
      <c r="B54" s="121"/>
      <c r="C54" s="122"/>
      <c r="D54" s="126">
        <f>SUM(D34:D53)</f>
        <v>38556</v>
      </c>
      <c r="F54" s="21"/>
      <c r="J54" s="34"/>
    </row>
    <row r="55" spans="1:18" x14ac:dyDescent="0.25">
      <c r="A55" s="123"/>
      <c r="B55" s="124"/>
      <c r="C55" s="125"/>
      <c r="D55" s="1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28" t="s">
        <v>91</v>
      </c>
      <c r="B58" s="129"/>
      <c r="C58" s="129"/>
      <c r="D58" s="130"/>
      <c r="F58" s="128" t="s">
        <v>92</v>
      </c>
      <c r="G58" s="129"/>
      <c r="H58" s="129"/>
      <c r="I58" s="129"/>
      <c r="J58" s="130"/>
    </row>
    <row r="59" spans="1:18" x14ac:dyDescent="0.25">
      <c r="A59" s="131"/>
      <c r="B59" s="132"/>
      <c r="C59" s="132"/>
      <c r="D59" s="133"/>
      <c r="F59" s="131"/>
      <c r="G59" s="132"/>
      <c r="H59" s="132"/>
      <c r="I59" s="132"/>
      <c r="J59" s="13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2C5A33-CB43-46F6-B08E-4260FA9D7C3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6" t="s">
        <v>1</v>
      </c>
      <c r="O1" s="216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7" t="s">
        <v>7</v>
      </c>
      <c r="B4" s="168"/>
      <c r="C4" s="168"/>
      <c r="D4" s="169"/>
      <c r="F4" s="217" t="s">
        <v>8</v>
      </c>
      <c r="G4" s="219">
        <v>3</v>
      </c>
      <c r="H4" s="221" t="s">
        <v>9</v>
      </c>
      <c r="I4" s="223">
        <v>45964</v>
      </c>
      <c r="J4" s="2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218"/>
      <c r="G5" s="220"/>
      <c r="H5" s="222"/>
      <c r="I5" s="225"/>
      <c r="J5" s="2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>
        <v>264</v>
      </c>
      <c r="D6" s="13">
        <f t="shared" ref="D6:D28" si="1">C6*L6</f>
        <v>194568</v>
      </c>
      <c r="F6" s="227" t="s">
        <v>16</v>
      </c>
      <c r="G6" s="229" t="s">
        <v>111</v>
      </c>
      <c r="H6" s="230"/>
      <c r="I6" s="230"/>
      <c r="J6" s="2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>
        <v>5</v>
      </c>
      <c r="D7" s="13">
        <f t="shared" si="1"/>
        <v>3625</v>
      </c>
      <c r="F7" s="228"/>
      <c r="G7" s="232"/>
      <c r="H7" s="233"/>
      <c r="I7" s="233"/>
      <c r="J7" s="23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/>
      <c r="D8" s="13">
        <f t="shared" si="1"/>
        <v>0</v>
      </c>
      <c r="F8" s="235" t="s">
        <v>21</v>
      </c>
      <c r="G8" s="236" t="s">
        <v>119</v>
      </c>
      <c r="H8" s="237"/>
      <c r="I8" s="237"/>
      <c r="J8" s="23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>
        <v>44</v>
      </c>
      <c r="D9" s="13">
        <f t="shared" si="1"/>
        <v>31108</v>
      </c>
      <c r="F9" s="228"/>
      <c r="G9" s="239"/>
      <c r="H9" s="240"/>
      <c r="I9" s="240"/>
      <c r="J9" s="24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>
        <v>1</v>
      </c>
      <c r="D10" s="13">
        <f t="shared" si="1"/>
        <v>972</v>
      </c>
      <c r="F10" s="227" t="s">
        <v>26</v>
      </c>
      <c r="G10" s="242" t="s">
        <v>137</v>
      </c>
      <c r="H10" s="243"/>
      <c r="I10" s="243"/>
      <c r="J10" s="244"/>
      <c r="K10" s="8"/>
      <c r="L10" s="6">
        <f>R36</f>
        <v>972</v>
      </c>
      <c r="P10" s="4"/>
      <c r="Q10" s="4"/>
      <c r="R10" s="5"/>
    </row>
    <row r="11" spans="1:18" ht="15.75" x14ac:dyDescent="0.25">
      <c r="A11" s="162"/>
      <c r="B11" s="17" t="s">
        <v>28</v>
      </c>
      <c r="C11" s="10">
        <v>1</v>
      </c>
      <c r="D11" s="13">
        <f t="shared" si="1"/>
        <v>1125</v>
      </c>
      <c r="F11" s="228"/>
      <c r="G11" s="239"/>
      <c r="H11" s="240"/>
      <c r="I11" s="240"/>
      <c r="J11" s="2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>
        <f>1</f>
        <v>1</v>
      </c>
      <c r="D12" s="48">
        <f t="shared" si="1"/>
        <v>952</v>
      </c>
      <c r="F12" s="245" t="s">
        <v>33</v>
      </c>
      <c r="G12" s="246"/>
      <c r="H12" s="246"/>
      <c r="I12" s="246"/>
      <c r="J12" s="2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>
        <v>5</v>
      </c>
      <c r="D13" s="48">
        <f t="shared" si="1"/>
        <v>1535</v>
      </c>
      <c r="F13" s="248" t="s">
        <v>36</v>
      </c>
      <c r="G13" s="212"/>
      <c r="H13" s="203">
        <f>D29</f>
        <v>237953</v>
      </c>
      <c r="I13" s="204"/>
      <c r="J13" s="20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>
        <v>13</v>
      </c>
      <c r="D14" s="31">
        <f t="shared" si="1"/>
        <v>143</v>
      </c>
      <c r="F14" s="206" t="s">
        <v>39</v>
      </c>
      <c r="G14" s="207"/>
      <c r="H14" s="208">
        <f>D54</f>
        <v>37326.75</v>
      </c>
      <c r="I14" s="209"/>
      <c r="J14" s="21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38</v>
      </c>
      <c r="C15" s="10"/>
      <c r="D15" s="31">
        <f t="shared" si="1"/>
        <v>0</v>
      </c>
      <c r="F15" s="211" t="s">
        <v>40</v>
      </c>
      <c r="G15" s="212"/>
      <c r="H15" s="213">
        <f>H13-H14</f>
        <v>200626.25</v>
      </c>
      <c r="I15" s="214"/>
      <c r="J15" s="21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3">
        <f>840+990</f>
        <v>1830</v>
      </c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t="s">
        <v>113</v>
      </c>
      <c r="C17" s="10"/>
      <c r="D17" s="48">
        <f t="shared" si="1"/>
        <v>0</v>
      </c>
      <c r="F17" s="56"/>
      <c r="G17" s="66" t="s">
        <v>45</v>
      </c>
      <c r="H17" s="184"/>
      <c r="I17" s="184"/>
      <c r="J17" s="18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2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2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107</v>
      </c>
      <c r="C23" s="10"/>
      <c r="D23" s="48">
        <f t="shared" si="1"/>
        <v>0</v>
      </c>
      <c r="F23" s="78"/>
      <c r="G23" s="79"/>
      <c r="H23" s="190"/>
      <c r="I23" s="159"/>
      <c r="J23" s="15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101</v>
      </c>
      <c r="C24" s="10"/>
      <c r="D24" s="48">
        <f t="shared" si="1"/>
        <v>0</v>
      </c>
      <c r="F24" s="38"/>
      <c r="G24" s="37"/>
      <c r="H24" s="190"/>
      <c r="I24" s="159"/>
      <c r="J24" s="15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105</v>
      </c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 t="s">
        <v>109</v>
      </c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97</v>
      </c>
      <c r="C28" s="10">
        <v>5</v>
      </c>
      <c r="D28" s="48">
        <f t="shared" si="1"/>
        <v>3925</v>
      </c>
      <c r="F28" s="87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237953</v>
      </c>
      <c r="F29" s="120" t="s">
        <v>55</v>
      </c>
      <c r="G29" s="182"/>
      <c r="H29" s="142">
        <f>H15-H16-H17-H18-H19-H20-H22-H23-H24+H26+H27</f>
        <v>198796.25</v>
      </c>
      <c r="I29" s="143"/>
      <c r="J29" s="14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23"/>
      <c r="G30" s="183"/>
      <c r="H30" s="145"/>
      <c r="I30" s="146"/>
      <c r="J30" s="14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7" t="s">
        <v>58</v>
      </c>
      <c r="B32" s="168"/>
      <c r="C32" s="168"/>
      <c r="D32" s="169"/>
      <c r="F32" s="170" t="s">
        <v>59</v>
      </c>
      <c r="G32" s="171"/>
      <c r="H32" s="171"/>
      <c r="I32" s="171"/>
      <c r="J32" s="17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70" t="s">
        <v>13</v>
      </c>
      <c r="I33" s="171"/>
      <c r="J33" s="17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103</v>
      </c>
      <c r="H34" s="164">
        <f>F34*G34</f>
        <v>103000</v>
      </c>
      <c r="I34" s="165"/>
      <c r="J34" s="16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68</v>
      </c>
      <c r="C35" s="52"/>
      <c r="D35" s="30">
        <f>C35*84</f>
        <v>0</v>
      </c>
      <c r="F35" s="58">
        <v>500</v>
      </c>
      <c r="G35" s="41">
        <v>20</v>
      </c>
      <c r="H35" s="164">
        <f>F35*G35</f>
        <v>10000</v>
      </c>
      <c r="I35" s="165"/>
      <c r="J35" s="16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70</v>
      </c>
      <c r="C36" s="10"/>
      <c r="D36" s="12">
        <f>C36*1.5</f>
        <v>0</v>
      </c>
      <c r="F36" s="12">
        <v>200</v>
      </c>
      <c r="G36" s="37"/>
      <c r="H36" s="164">
        <f t="shared" ref="H36:H39" si="2">F36*G36</f>
        <v>0</v>
      </c>
      <c r="I36" s="165"/>
      <c r="J36" s="16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72</v>
      </c>
      <c r="B37" s="28" t="s">
        <v>66</v>
      </c>
      <c r="C37" s="53">
        <v>322</v>
      </c>
      <c r="D37" s="12">
        <f>C37*111</f>
        <v>35742</v>
      </c>
      <c r="F37" s="12">
        <v>100</v>
      </c>
      <c r="G37" s="39">
        <v>7</v>
      </c>
      <c r="H37" s="164">
        <f t="shared" si="2"/>
        <v>700</v>
      </c>
      <c r="I37" s="165"/>
      <c r="J37" s="16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3</v>
      </c>
      <c r="H38" s="164">
        <f t="shared" si="2"/>
        <v>150</v>
      </c>
      <c r="I38" s="165"/>
      <c r="J38" s="16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70</v>
      </c>
      <c r="C39" s="52"/>
      <c r="D39" s="31">
        <f>C39*4.5</f>
        <v>0</v>
      </c>
      <c r="F39" s="12">
        <v>20</v>
      </c>
      <c r="G39" s="37"/>
      <c r="H39" s="164">
        <f t="shared" si="2"/>
        <v>0</v>
      </c>
      <c r="I39" s="165"/>
      <c r="J39" s="16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64"/>
      <c r="I40" s="165"/>
      <c r="J40" s="16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4"/>
      <c r="I41" s="165"/>
      <c r="J41" s="16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64">
        <v>521</v>
      </c>
      <c r="H42" s="165"/>
      <c r="I42" s="165"/>
      <c r="J42" s="16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4" t="s">
        <v>81</v>
      </c>
      <c r="C43" s="11"/>
      <c r="D43" s="12"/>
      <c r="F43" s="59" t="s">
        <v>82</v>
      </c>
      <c r="G43" s="84" t="s">
        <v>83</v>
      </c>
      <c r="H43" s="156" t="s">
        <v>13</v>
      </c>
      <c r="I43" s="157"/>
      <c r="J43" s="158"/>
      <c r="K43" s="21"/>
      <c r="P43" s="4"/>
      <c r="Q43" s="4"/>
      <c r="R43" s="5"/>
    </row>
    <row r="44" spans="1:18" ht="15.75" x14ac:dyDescent="0.25">
      <c r="A44" s="135"/>
      <c r="B44" s="27" t="s">
        <v>66</v>
      </c>
      <c r="C44" s="10">
        <v>2</v>
      </c>
      <c r="D44" s="12">
        <f>C44*120</f>
        <v>240</v>
      </c>
      <c r="F44" s="37" t="s">
        <v>144</v>
      </c>
      <c r="G44" s="76" t="s">
        <v>146</v>
      </c>
      <c r="H44" s="159">
        <v>84520</v>
      </c>
      <c r="I44" s="159"/>
      <c r="J44" s="159"/>
      <c r="K44" s="21"/>
      <c r="P44" s="4"/>
      <c r="Q44" s="4"/>
      <c r="R44" s="5"/>
    </row>
    <row r="45" spans="1:18" ht="15.75" x14ac:dyDescent="0.25">
      <c r="A45" s="135"/>
      <c r="B45" s="27" t="s">
        <v>68</v>
      </c>
      <c r="C45" s="33">
        <v>1</v>
      </c>
      <c r="D45" s="12">
        <f>C45*84</f>
        <v>84</v>
      </c>
      <c r="F45" s="37"/>
      <c r="G45" s="76"/>
      <c r="H45" s="159"/>
      <c r="I45" s="159"/>
      <c r="J45" s="159"/>
      <c r="K45" s="21"/>
      <c r="P45" s="4"/>
      <c r="Q45" s="4"/>
      <c r="R45" s="5"/>
    </row>
    <row r="46" spans="1:18" ht="15.75" x14ac:dyDescent="0.25">
      <c r="A46" s="135"/>
      <c r="B46" s="49" t="s">
        <v>70</v>
      </c>
      <c r="C46" s="81">
        <v>3</v>
      </c>
      <c r="D46" s="12">
        <f>C46*1.5</f>
        <v>4.5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6"/>
      <c r="B47" s="27"/>
      <c r="C47" s="11"/>
      <c r="D47" s="12"/>
      <c r="F47" s="59"/>
      <c r="G47" s="59"/>
      <c r="H47" s="137"/>
      <c r="I47" s="138"/>
      <c r="J47" s="139"/>
      <c r="K47" s="21"/>
      <c r="P47" s="4"/>
      <c r="Q47" s="4"/>
      <c r="R47" s="5"/>
    </row>
    <row r="48" spans="1:18" ht="15" customHeight="1" x14ac:dyDescent="0.25">
      <c r="A48" s="134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7"/>
      <c r="I48" s="138"/>
      <c r="J48" s="1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5"/>
      <c r="B49" s="29" t="s">
        <v>68</v>
      </c>
      <c r="C49" s="33"/>
      <c r="D49" s="12">
        <f>C49*42</f>
        <v>0</v>
      </c>
      <c r="F49" s="140" t="s">
        <v>86</v>
      </c>
      <c r="G49" s="142">
        <f>H34+H35+H36+H37+H38+H39+H40+H41+G42+H44+H45+H46</f>
        <v>198891</v>
      </c>
      <c r="H49" s="143"/>
      <c r="I49" s="143"/>
      <c r="J49" s="14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5"/>
      <c r="B50" s="32" t="s">
        <v>70</v>
      </c>
      <c r="C50" s="11">
        <v>3</v>
      </c>
      <c r="D50" s="12">
        <f>C50*1.5</f>
        <v>4.5</v>
      </c>
      <c r="F50" s="141"/>
      <c r="G50" s="145"/>
      <c r="H50" s="146"/>
      <c r="I50" s="146"/>
      <c r="J50" s="147"/>
      <c r="P50" s="4"/>
      <c r="Q50" s="4"/>
      <c r="R50" s="5"/>
    </row>
    <row r="51" spans="1:18" ht="15" customHeight="1" x14ac:dyDescent="0.25">
      <c r="A51" s="135"/>
      <c r="B51" s="27"/>
      <c r="C51" s="10"/>
      <c r="D51" s="31"/>
      <c r="F51" s="148" t="s">
        <v>143</v>
      </c>
      <c r="G51" s="150">
        <f>G49-H29</f>
        <v>94.75</v>
      </c>
      <c r="H51" s="151"/>
      <c r="I51" s="151"/>
      <c r="J51" s="15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5"/>
      <c r="B52" s="29"/>
      <c r="C52" s="33"/>
      <c r="D52" s="45"/>
      <c r="F52" s="149"/>
      <c r="G52" s="153"/>
      <c r="H52" s="154"/>
      <c r="I52" s="154"/>
      <c r="J52" s="1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0" t="s">
        <v>90</v>
      </c>
      <c r="B54" s="121"/>
      <c r="C54" s="122"/>
      <c r="D54" s="126">
        <f>SUM(D34:D53)</f>
        <v>37326.75</v>
      </c>
      <c r="F54" s="21"/>
      <c r="J54" s="34"/>
    </row>
    <row r="55" spans="1:18" x14ac:dyDescent="0.25">
      <c r="A55" s="123"/>
      <c r="B55" s="124"/>
      <c r="C55" s="125"/>
      <c r="D55" s="1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8" t="s">
        <v>91</v>
      </c>
      <c r="B58" s="129"/>
      <c r="C58" s="129"/>
      <c r="D58" s="130"/>
      <c r="F58" s="128" t="s">
        <v>92</v>
      </c>
      <c r="G58" s="129"/>
      <c r="H58" s="129"/>
      <c r="I58" s="129"/>
      <c r="J58" s="130"/>
    </row>
    <row r="59" spans="1:18" x14ac:dyDescent="0.25">
      <c r="A59" s="131"/>
      <c r="B59" s="132"/>
      <c r="C59" s="132"/>
      <c r="D59" s="133"/>
      <c r="F59" s="131"/>
      <c r="G59" s="132"/>
      <c r="H59" s="132"/>
      <c r="I59" s="132"/>
      <c r="J59" s="13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8245C-2F03-4D7E-9D64-49283D24D41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6" t="s">
        <v>1</v>
      </c>
      <c r="O1" s="216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7" t="s">
        <v>7</v>
      </c>
      <c r="B4" s="168"/>
      <c r="C4" s="168"/>
      <c r="D4" s="169"/>
      <c r="F4" s="217" t="s">
        <v>8</v>
      </c>
      <c r="G4" s="219"/>
      <c r="H4" s="221" t="s">
        <v>9</v>
      </c>
      <c r="I4" s="223"/>
      <c r="J4" s="2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218"/>
      <c r="G5" s="220"/>
      <c r="H5" s="222"/>
      <c r="I5" s="225"/>
      <c r="J5" s="2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2"/>
      <c r="B6" s="16"/>
      <c r="C6" s="10"/>
      <c r="D6" s="13">
        <f t="shared" ref="D6:D28" si="1">C6*L6</f>
        <v>0</v>
      </c>
      <c r="F6" s="227" t="s">
        <v>16</v>
      </c>
      <c r="G6" s="229"/>
      <c r="H6" s="230"/>
      <c r="I6" s="230"/>
      <c r="J6" s="2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2"/>
      <c r="B7" s="16"/>
      <c r="C7" s="10"/>
      <c r="D7" s="13">
        <f t="shared" si="1"/>
        <v>0</v>
      </c>
      <c r="F7" s="228"/>
      <c r="G7" s="232"/>
      <c r="H7" s="233"/>
      <c r="I7" s="233"/>
      <c r="J7" s="23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2"/>
      <c r="B8" s="16"/>
      <c r="C8" s="10"/>
      <c r="D8" s="13">
        <f t="shared" si="1"/>
        <v>0</v>
      </c>
      <c r="F8" s="235" t="s">
        <v>21</v>
      </c>
      <c r="G8" s="236"/>
      <c r="H8" s="237"/>
      <c r="I8" s="237"/>
      <c r="J8" s="23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2"/>
      <c r="B9" s="16"/>
      <c r="C9" s="10"/>
      <c r="D9" s="13">
        <f t="shared" si="1"/>
        <v>0</v>
      </c>
      <c r="F9" s="228"/>
      <c r="G9" s="239"/>
      <c r="H9" s="240"/>
      <c r="I9" s="240"/>
      <c r="J9" s="24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2"/>
      <c r="C10" s="10"/>
      <c r="D10" s="13">
        <f t="shared" si="1"/>
        <v>0</v>
      </c>
      <c r="F10" s="227" t="s">
        <v>26</v>
      </c>
      <c r="G10" s="242"/>
      <c r="H10" s="243"/>
      <c r="I10" s="243"/>
      <c r="J10" s="244"/>
      <c r="K10" s="8"/>
      <c r="L10" s="6">
        <f>R36</f>
        <v>972</v>
      </c>
      <c r="P10" s="4"/>
      <c r="Q10" s="4"/>
      <c r="R10" s="5"/>
    </row>
    <row r="11" spans="1:19" ht="15.75" x14ac:dyDescent="0.25">
      <c r="A11" s="162"/>
      <c r="B11" s="17"/>
      <c r="C11" s="10"/>
      <c r="D11" s="13">
        <f t="shared" si="1"/>
        <v>0</v>
      </c>
      <c r="F11" s="228"/>
      <c r="G11" s="239"/>
      <c r="H11" s="240"/>
      <c r="I11" s="240"/>
      <c r="J11" s="2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2"/>
      <c r="B12" s="17"/>
      <c r="C12" s="10"/>
      <c r="D12" s="48">
        <f t="shared" si="1"/>
        <v>0</v>
      </c>
      <c r="F12" s="245" t="s">
        <v>33</v>
      </c>
      <c r="G12" s="246"/>
      <c r="H12" s="246"/>
      <c r="I12" s="246"/>
      <c r="J12" s="2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2"/>
      <c r="B13" s="17"/>
      <c r="C13" s="10"/>
      <c r="D13" s="48">
        <f t="shared" si="1"/>
        <v>0</v>
      </c>
      <c r="F13" s="248" t="s">
        <v>36</v>
      </c>
      <c r="G13" s="212"/>
      <c r="H13" s="203">
        <f>D29</f>
        <v>0</v>
      </c>
      <c r="I13" s="204"/>
      <c r="J13" s="20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2"/>
      <c r="B14" s="14"/>
      <c r="C14" s="10"/>
      <c r="D14" s="31">
        <f t="shared" si="1"/>
        <v>0</v>
      </c>
      <c r="F14" s="206" t="s">
        <v>39</v>
      </c>
      <c r="G14" s="207"/>
      <c r="H14" s="208">
        <f>D54</f>
        <v>0</v>
      </c>
      <c r="I14" s="209"/>
      <c r="J14" s="21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2"/>
      <c r="B15" s="14"/>
      <c r="C15" s="10"/>
      <c r="D15" s="31">
        <f t="shared" si="1"/>
        <v>0</v>
      </c>
      <c r="F15" s="211" t="s">
        <v>40</v>
      </c>
      <c r="G15" s="212"/>
      <c r="H15" s="213">
        <f>H13-H14</f>
        <v>0</v>
      </c>
      <c r="I15" s="214"/>
      <c r="J15" s="21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C17" s="10"/>
      <c r="D17" s="48">
        <f t="shared" si="1"/>
        <v>0</v>
      </c>
      <c r="F17" s="56"/>
      <c r="G17" s="66" t="s">
        <v>45</v>
      </c>
      <c r="H17" s="184"/>
      <c r="I17" s="184"/>
      <c r="J17" s="18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/>
      <c r="C18" s="10"/>
      <c r="D18" s="48">
        <f t="shared" si="1"/>
        <v>0</v>
      </c>
      <c r="F18" s="56"/>
      <c r="G18" s="66" t="s">
        <v>47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2"/>
      <c r="B20" s="46"/>
      <c r="C20" s="10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/>
      <c r="C23" s="10"/>
      <c r="D23" s="48">
        <f t="shared" si="1"/>
        <v>0</v>
      </c>
      <c r="F23" s="78"/>
      <c r="G23" s="79"/>
      <c r="H23" s="190"/>
      <c r="I23" s="159"/>
      <c r="J23" s="15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/>
      <c r="C24" s="10"/>
      <c r="D24" s="48">
        <f t="shared" si="1"/>
        <v>0</v>
      </c>
      <c r="F24" s="38"/>
      <c r="G24" s="37"/>
      <c r="H24" s="190"/>
      <c r="I24" s="159"/>
      <c r="J24" s="15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/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/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/>
      <c r="C28" s="10"/>
      <c r="D28" s="48">
        <f t="shared" si="1"/>
        <v>0</v>
      </c>
      <c r="F28" s="91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0</v>
      </c>
      <c r="F29" s="120" t="s">
        <v>55</v>
      </c>
      <c r="G29" s="182"/>
      <c r="H29" s="142">
        <f>H15-H16-H17-H18-H19-H20-H22-H23-H24+H26+H27</f>
        <v>0</v>
      </c>
      <c r="I29" s="143"/>
      <c r="J29" s="14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23"/>
      <c r="G30" s="183"/>
      <c r="H30" s="145"/>
      <c r="I30" s="146"/>
      <c r="J30" s="14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7" t="s">
        <v>58</v>
      </c>
      <c r="B32" s="168"/>
      <c r="C32" s="168"/>
      <c r="D32" s="169"/>
      <c r="F32" s="170" t="s">
        <v>59</v>
      </c>
      <c r="G32" s="171"/>
      <c r="H32" s="171"/>
      <c r="I32" s="171"/>
      <c r="J32" s="17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70" t="s">
        <v>13</v>
      </c>
      <c r="I33" s="171"/>
      <c r="J33" s="17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4"/>
      <c r="I34" s="165"/>
      <c r="J34" s="16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68</v>
      </c>
      <c r="C35" s="52"/>
      <c r="D35" s="30">
        <f>C35*84</f>
        <v>0</v>
      </c>
      <c r="F35" s="58">
        <v>500</v>
      </c>
      <c r="G35" s="41"/>
      <c r="H35" s="164"/>
      <c r="I35" s="165"/>
      <c r="J35" s="16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70</v>
      </c>
      <c r="C36" s="10"/>
      <c r="D36" s="12">
        <f>C36*1.5</f>
        <v>0</v>
      </c>
      <c r="F36" s="12">
        <v>200</v>
      </c>
      <c r="G36" s="37"/>
      <c r="H36" s="164"/>
      <c r="I36" s="165"/>
      <c r="J36" s="16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4"/>
      <c r="I37" s="165"/>
      <c r="J37" s="16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68</v>
      </c>
      <c r="C38" s="54"/>
      <c r="D38" s="12">
        <f>C38*84</f>
        <v>0</v>
      </c>
      <c r="F38" s="30">
        <v>50</v>
      </c>
      <c r="G38" s="39"/>
      <c r="H38" s="164"/>
      <c r="I38" s="165"/>
      <c r="J38" s="16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70</v>
      </c>
      <c r="C39" s="52"/>
      <c r="D39" s="31">
        <f>C39*4.5</f>
        <v>0</v>
      </c>
      <c r="F39" s="12">
        <v>20</v>
      </c>
      <c r="G39" s="37"/>
      <c r="H39" s="164"/>
      <c r="I39" s="165"/>
      <c r="J39" s="16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4"/>
      <c r="I40" s="165"/>
      <c r="J40" s="16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68</v>
      </c>
      <c r="C41" s="10"/>
      <c r="D41" s="12">
        <f>C41*84</f>
        <v>0</v>
      </c>
      <c r="F41" s="12">
        <v>5</v>
      </c>
      <c r="G41" s="42"/>
      <c r="H41" s="164"/>
      <c r="I41" s="165"/>
      <c r="J41" s="16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70</v>
      </c>
      <c r="C42" s="11"/>
      <c r="D42" s="12">
        <f>C42*2.25</f>
        <v>0</v>
      </c>
      <c r="F42" s="39" t="s">
        <v>79</v>
      </c>
      <c r="G42" s="164"/>
      <c r="H42" s="165"/>
      <c r="I42" s="165"/>
      <c r="J42" s="16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4" t="s">
        <v>81</v>
      </c>
      <c r="C43" s="11"/>
      <c r="D43" s="12"/>
      <c r="F43" s="59" t="s">
        <v>82</v>
      </c>
      <c r="G43" s="94" t="s">
        <v>83</v>
      </c>
      <c r="H43" s="156" t="s">
        <v>13</v>
      </c>
      <c r="I43" s="157"/>
      <c r="J43" s="158"/>
      <c r="K43" s="21"/>
      <c r="P43" s="4"/>
      <c r="Q43" s="4"/>
      <c r="R43" s="5"/>
    </row>
    <row r="44" spans="1:18" ht="15.75" x14ac:dyDescent="0.25">
      <c r="A44" s="135"/>
      <c r="B44" s="27" t="s">
        <v>66</v>
      </c>
      <c r="C44" s="10"/>
      <c r="D44" s="12">
        <f>C44*120</f>
        <v>0</v>
      </c>
      <c r="F44" s="37"/>
      <c r="G44" s="76"/>
      <c r="H44" s="159"/>
      <c r="I44" s="159"/>
      <c r="J44" s="159"/>
      <c r="K44" s="21"/>
      <c r="P44" s="4"/>
      <c r="Q44" s="4"/>
      <c r="R44" s="5"/>
    </row>
    <row r="45" spans="1:18" ht="15.75" x14ac:dyDescent="0.25">
      <c r="A45" s="135"/>
      <c r="B45" s="27" t="s">
        <v>68</v>
      </c>
      <c r="C45" s="33"/>
      <c r="D45" s="12">
        <f>C45*84</f>
        <v>0</v>
      </c>
      <c r="F45" s="37"/>
      <c r="G45" s="76"/>
      <c r="H45" s="159"/>
      <c r="I45" s="159"/>
      <c r="J45" s="159"/>
      <c r="K45" s="21"/>
      <c r="P45" s="4"/>
      <c r="Q45" s="4"/>
      <c r="R45" s="5"/>
    </row>
    <row r="46" spans="1:18" ht="15.75" x14ac:dyDescent="0.25">
      <c r="A46" s="135"/>
      <c r="B46" s="49" t="s">
        <v>70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6"/>
      <c r="B47" s="27"/>
      <c r="C47" s="11"/>
      <c r="D47" s="12"/>
      <c r="F47" s="59"/>
      <c r="G47" s="59"/>
      <c r="H47" s="137"/>
      <c r="I47" s="138"/>
      <c r="J47" s="139"/>
      <c r="K47" s="21"/>
      <c r="P47" s="4"/>
      <c r="Q47" s="4"/>
      <c r="R47" s="5"/>
    </row>
    <row r="48" spans="1:18" ht="15" customHeight="1" x14ac:dyDescent="0.25">
      <c r="A48" s="134" t="s">
        <v>32</v>
      </c>
      <c r="B48" s="27" t="s">
        <v>66</v>
      </c>
      <c r="C48" s="10"/>
      <c r="D48" s="12">
        <f>C48*78</f>
        <v>0</v>
      </c>
      <c r="F48" s="59"/>
      <c r="G48" s="59"/>
      <c r="H48" s="137"/>
      <c r="I48" s="138"/>
      <c r="J48" s="1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5"/>
      <c r="B49" s="29" t="s">
        <v>68</v>
      </c>
      <c r="C49" s="33"/>
      <c r="D49" s="12">
        <f>C49*42</f>
        <v>0</v>
      </c>
      <c r="F49" s="140" t="s">
        <v>86</v>
      </c>
      <c r="G49" s="142">
        <f>H34+H35+H36+H37+H38+H39+H40+H41+G42+H44+H45+H46</f>
        <v>0</v>
      </c>
      <c r="H49" s="143"/>
      <c r="I49" s="143"/>
      <c r="J49" s="14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5"/>
      <c r="B50" s="32" t="s">
        <v>70</v>
      </c>
      <c r="C50" s="11"/>
      <c r="D50" s="12">
        <f>C50*1.5</f>
        <v>0</v>
      </c>
      <c r="F50" s="141"/>
      <c r="G50" s="145"/>
      <c r="H50" s="146"/>
      <c r="I50" s="146"/>
      <c r="J50" s="147"/>
      <c r="P50" s="4"/>
      <c r="Q50" s="4"/>
      <c r="R50" s="5"/>
    </row>
    <row r="51" spans="1:18" ht="15" customHeight="1" x14ac:dyDescent="0.25">
      <c r="A51" s="135"/>
      <c r="B51" s="27"/>
      <c r="C51" s="10"/>
      <c r="D51" s="31"/>
      <c r="F51" s="148" t="s">
        <v>128</v>
      </c>
      <c r="G51" s="150">
        <f>G49-H29</f>
        <v>0</v>
      </c>
      <c r="H51" s="151"/>
      <c r="I51" s="151"/>
      <c r="J51" s="15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5"/>
      <c r="B52" s="29"/>
      <c r="C52" s="33"/>
      <c r="D52" s="45"/>
      <c r="F52" s="149"/>
      <c r="G52" s="153"/>
      <c r="H52" s="154"/>
      <c r="I52" s="154"/>
      <c r="J52" s="1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0" t="s">
        <v>90</v>
      </c>
      <c r="B54" s="121"/>
      <c r="C54" s="122"/>
      <c r="D54" s="126">
        <f>SUM(D34:D53)</f>
        <v>0</v>
      </c>
      <c r="F54" s="21"/>
      <c r="J54" s="34"/>
    </row>
    <row r="55" spans="1:18" x14ac:dyDescent="0.25">
      <c r="A55" s="123"/>
      <c r="B55" s="124"/>
      <c r="C55" s="125"/>
      <c r="D55" s="1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8" t="s">
        <v>91</v>
      </c>
      <c r="B58" s="129"/>
      <c r="C58" s="129"/>
      <c r="D58" s="130"/>
      <c r="F58" s="128" t="s">
        <v>92</v>
      </c>
      <c r="G58" s="129"/>
      <c r="H58" s="129"/>
      <c r="I58" s="129"/>
      <c r="J58" s="130"/>
    </row>
    <row r="59" spans="1:18" x14ac:dyDescent="0.25">
      <c r="A59" s="131"/>
      <c r="B59" s="132"/>
      <c r="C59" s="132"/>
      <c r="D59" s="133"/>
      <c r="F59" s="131"/>
      <c r="G59" s="132"/>
      <c r="H59" s="132"/>
      <c r="I59" s="132"/>
      <c r="J59" s="1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1848E-CC0D-44E8-9ADE-BC5E64489F5B}">
  <dimension ref="A1:R59"/>
  <sheetViews>
    <sheetView topLeftCell="A25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6" t="s">
        <v>1</v>
      </c>
      <c r="O1" s="21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7" t="s">
        <v>7</v>
      </c>
      <c r="B4" s="168"/>
      <c r="C4" s="168"/>
      <c r="D4" s="169"/>
      <c r="F4" s="217" t="s">
        <v>8</v>
      </c>
      <c r="G4" s="219">
        <v>1</v>
      </c>
      <c r="H4" s="221" t="s">
        <v>9</v>
      </c>
      <c r="I4" s="223">
        <v>45965</v>
      </c>
      <c r="J4" s="2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218"/>
      <c r="G5" s="220"/>
      <c r="H5" s="222"/>
      <c r="I5" s="225"/>
      <c r="J5" s="2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89"/>
      <c r="D6" s="13">
        <f t="shared" ref="D6:D28" si="1">C6*L6</f>
        <v>0</v>
      </c>
      <c r="F6" s="227" t="s">
        <v>16</v>
      </c>
      <c r="G6" s="229" t="s">
        <v>129</v>
      </c>
      <c r="H6" s="230"/>
      <c r="I6" s="230"/>
      <c r="J6" s="2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89"/>
      <c r="D7" s="13">
        <f t="shared" si="1"/>
        <v>0</v>
      </c>
      <c r="F7" s="228"/>
      <c r="G7" s="232"/>
      <c r="H7" s="233"/>
      <c r="I7" s="233"/>
      <c r="J7" s="23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89"/>
      <c r="D8" s="13">
        <f t="shared" si="1"/>
        <v>0</v>
      </c>
      <c r="F8" s="235" t="s">
        <v>21</v>
      </c>
      <c r="G8" s="236" t="s">
        <v>112</v>
      </c>
      <c r="H8" s="237"/>
      <c r="I8" s="237"/>
      <c r="J8" s="23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89"/>
      <c r="D9" s="13">
        <f t="shared" si="1"/>
        <v>0</v>
      </c>
      <c r="F9" s="228"/>
      <c r="G9" s="239"/>
      <c r="H9" s="240"/>
      <c r="I9" s="240"/>
      <c r="J9" s="24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89"/>
      <c r="D10" s="13">
        <f t="shared" si="1"/>
        <v>0</v>
      </c>
      <c r="F10" s="227" t="s">
        <v>26</v>
      </c>
      <c r="G10" s="242" t="s">
        <v>130</v>
      </c>
      <c r="H10" s="243"/>
      <c r="I10" s="243"/>
      <c r="J10" s="244"/>
      <c r="K10" s="8"/>
      <c r="L10" s="6">
        <f>R36</f>
        <v>972</v>
      </c>
      <c r="P10" s="4"/>
      <c r="Q10" s="4"/>
      <c r="R10" s="5"/>
    </row>
    <row r="11" spans="1:18" ht="15.75" x14ac:dyDescent="0.25">
      <c r="A11" s="162"/>
      <c r="B11" s="17" t="s">
        <v>28</v>
      </c>
      <c r="C11" s="89"/>
      <c r="D11" s="13">
        <f t="shared" si="1"/>
        <v>0</v>
      </c>
      <c r="F11" s="228"/>
      <c r="G11" s="239"/>
      <c r="H11" s="240"/>
      <c r="I11" s="240"/>
      <c r="J11" s="2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89"/>
      <c r="D12" s="48">
        <f t="shared" si="1"/>
        <v>0</v>
      </c>
      <c r="F12" s="245" t="s">
        <v>33</v>
      </c>
      <c r="G12" s="246"/>
      <c r="H12" s="246"/>
      <c r="I12" s="246"/>
      <c r="J12" s="2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89"/>
      <c r="D13" s="48">
        <f t="shared" si="1"/>
        <v>0</v>
      </c>
      <c r="F13" s="248" t="s">
        <v>36</v>
      </c>
      <c r="G13" s="212"/>
      <c r="H13" s="203">
        <f>D29</f>
        <v>0</v>
      </c>
      <c r="I13" s="204"/>
      <c r="J13" s="20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89"/>
      <c r="D14" s="31">
        <f t="shared" si="1"/>
        <v>0</v>
      </c>
      <c r="F14" s="206" t="s">
        <v>39</v>
      </c>
      <c r="G14" s="207"/>
      <c r="H14" s="208">
        <f>D54</f>
        <v>0</v>
      </c>
      <c r="I14" s="209"/>
      <c r="J14" s="21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38</v>
      </c>
      <c r="C15" s="89"/>
      <c r="D15" s="31">
        <f t="shared" si="1"/>
        <v>0</v>
      </c>
      <c r="F15" s="211" t="s">
        <v>40</v>
      </c>
      <c r="G15" s="212"/>
      <c r="H15" s="213">
        <f>H13-H14</f>
        <v>0</v>
      </c>
      <c r="I15" s="214"/>
      <c r="J15" s="21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t="s">
        <v>140</v>
      </c>
      <c r="C17" s="89"/>
      <c r="D17" s="48">
        <f t="shared" si="1"/>
        <v>0</v>
      </c>
      <c r="F17" s="56"/>
      <c r="G17" s="66" t="s">
        <v>45</v>
      </c>
      <c r="H17" s="184"/>
      <c r="I17" s="184"/>
      <c r="J17" s="18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v>1102</v>
      </c>
      <c r="Q19" s="4"/>
      <c r="R19" s="5">
        <f t="shared" si="0"/>
        <v>0</v>
      </c>
    </row>
    <row r="20" spans="1:18" ht="15.75" x14ac:dyDescent="0.25">
      <c r="A20" s="162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2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 t="s">
        <v>127</v>
      </c>
      <c r="C22" s="89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101</v>
      </c>
      <c r="C23" s="89"/>
      <c r="D23" s="48">
        <f t="shared" si="1"/>
        <v>0</v>
      </c>
      <c r="F23" s="77"/>
      <c r="G23" s="79"/>
      <c r="H23" s="249"/>
      <c r="I23" s="250"/>
      <c r="J23" s="25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121</v>
      </c>
      <c r="C24" s="89"/>
      <c r="D24" s="48">
        <f t="shared" si="1"/>
        <v>0</v>
      </c>
      <c r="F24" s="77"/>
      <c r="G24" s="79"/>
      <c r="H24" s="249"/>
      <c r="I24" s="250"/>
      <c r="J24" s="25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139</v>
      </c>
      <c r="C26" s="89"/>
      <c r="D26" s="48">
        <f t="shared" si="1"/>
        <v>0</v>
      </c>
      <c r="F26" s="75"/>
      <c r="G26" s="65"/>
      <c r="H26" s="159"/>
      <c r="I26" s="159"/>
      <c r="J26" s="15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 t="s">
        <v>110</v>
      </c>
      <c r="C27" s="89"/>
      <c r="D27" s="44">
        <f t="shared" si="1"/>
        <v>0</v>
      </c>
      <c r="F27" s="71"/>
      <c r="G27" s="94"/>
      <c r="H27" s="251"/>
      <c r="I27" s="252"/>
      <c r="J27" s="25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97</v>
      </c>
      <c r="C28" s="89"/>
      <c r="D28" s="48">
        <f t="shared" si="1"/>
        <v>0</v>
      </c>
      <c r="F28" s="91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0</v>
      </c>
      <c r="F29" s="120" t="s">
        <v>55</v>
      </c>
      <c r="G29" s="182"/>
      <c r="H29" s="142">
        <f>H15-H16-H17-H18-H19-H20-H22-H23-H24+H26+H27+H28</f>
        <v>0</v>
      </c>
      <c r="I29" s="143"/>
      <c r="J29" s="14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23"/>
      <c r="G30" s="183"/>
      <c r="H30" s="145"/>
      <c r="I30" s="146"/>
      <c r="J30" s="14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7" t="s">
        <v>58</v>
      </c>
      <c r="B32" s="168"/>
      <c r="C32" s="168"/>
      <c r="D32" s="169"/>
      <c r="F32" s="170" t="s">
        <v>59</v>
      </c>
      <c r="G32" s="171"/>
      <c r="H32" s="171"/>
      <c r="I32" s="171"/>
      <c r="J32" s="17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70" t="s">
        <v>13</v>
      </c>
      <c r="I33" s="171"/>
      <c r="J33" s="17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4">
        <f t="shared" ref="H34:H39" si="2">F34*G34</f>
        <v>0</v>
      </c>
      <c r="I34" s="165"/>
      <c r="J34" s="16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68</v>
      </c>
      <c r="C35" s="52"/>
      <c r="D35" s="30">
        <f>C35*84</f>
        <v>0</v>
      </c>
      <c r="F35" s="58">
        <v>500</v>
      </c>
      <c r="G35" s="41"/>
      <c r="H35" s="164">
        <f t="shared" si="2"/>
        <v>0</v>
      </c>
      <c r="I35" s="165"/>
      <c r="J35" s="16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70</v>
      </c>
      <c r="C36" s="10"/>
      <c r="D36" s="12">
        <f>C36*1.5</f>
        <v>0</v>
      </c>
      <c r="F36" s="12">
        <v>200</v>
      </c>
      <c r="G36" s="37"/>
      <c r="H36" s="164">
        <f t="shared" si="2"/>
        <v>0</v>
      </c>
      <c r="I36" s="165"/>
      <c r="J36" s="16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4">
        <f t="shared" si="2"/>
        <v>0</v>
      </c>
      <c r="I37" s="165"/>
      <c r="J37" s="16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68</v>
      </c>
      <c r="C38" s="54"/>
      <c r="D38" s="12">
        <f>C38*84</f>
        <v>0</v>
      </c>
      <c r="F38" s="30">
        <v>50</v>
      </c>
      <c r="G38" s="39"/>
      <c r="H38" s="164">
        <f t="shared" si="2"/>
        <v>0</v>
      </c>
      <c r="I38" s="165"/>
      <c r="J38" s="16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70</v>
      </c>
      <c r="C39" s="52"/>
      <c r="D39" s="31">
        <f>C39*4.5</f>
        <v>0</v>
      </c>
      <c r="F39" s="12">
        <v>20</v>
      </c>
      <c r="G39" s="37"/>
      <c r="H39" s="164">
        <f t="shared" si="2"/>
        <v>0</v>
      </c>
      <c r="I39" s="165"/>
      <c r="J39" s="16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4"/>
      <c r="I40" s="165"/>
      <c r="J40" s="16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68</v>
      </c>
      <c r="C41" s="10"/>
      <c r="D41" s="12">
        <f>C41*84</f>
        <v>0</v>
      </c>
      <c r="F41" s="12">
        <v>5</v>
      </c>
      <c r="G41" s="42"/>
      <c r="H41" s="164"/>
      <c r="I41" s="165"/>
      <c r="J41" s="16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70</v>
      </c>
      <c r="C42" s="11"/>
      <c r="D42" s="12">
        <f>C42*2.25</f>
        <v>0</v>
      </c>
      <c r="F42" s="39" t="s">
        <v>79</v>
      </c>
      <c r="G42" s="164"/>
      <c r="H42" s="165"/>
      <c r="I42" s="165"/>
      <c r="J42" s="16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4" t="s">
        <v>81</v>
      </c>
      <c r="C43" s="11"/>
      <c r="D43" s="12"/>
      <c r="F43" s="59" t="s">
        <v>82</v>
      </c>
      <c r="G43" s="94" t="s">
        <v>83</v>
      </c>
      <c r="H43" s="156" t="s">
        <v>13</v>
      </c>
      <c r="I43" s="157"/>
      <c r="J43" s="15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5"/>
      <c r="B44" s="27" t="s">
        <v>66</v>
      </c>
      <c r="C44" s="10"/>
      <c r="D44" s="12">
        <f>C44*120</f>
        <v>0</v>
      </c>
      <c r="F44" s="37"/>
      <c r="G44" s="62"/>
      <c r="H44" s="159"/>
      <c r="I44" s="159"/>
      <c r="J44" s="15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5"/>
      <c r="B45" s="27" t="s">
        <v>68</v>
      </c>
      <c r="C45" s="33"/>
      <c r="D45" s="12">
        <f>C45*84</f>
        <v>0</v>
      </c>
      <c r="F45" s="37"/>
      <c r="G45" s="62"/>
      <c r="H45" s="159"/>
      <c r="I45" s="159"/>
      <c r="J45" s="159"/>
      <c r="K45" s="21"/>
      <c r="P45" s="4"/>
      <c r="Q45" s="4"/>
      <c r="R45" s="5"/>
    </row>
    <row r="46" spans="1:18" ht="15.75" x14ac:dyDescent="0.25">
      <c r="A46" s="135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6"/>
      <c r="B47" s="27"/>
      <c r="C47" s="11"/>
      <c r="D47" s="12"/>
      <c r="F47" s="59"/>
      <c r="G47" s="59"/>
      <c r="H47" s="137"/>
      <c r="I47" s="138"/>
      <c r="J47" s="139"/>
      <c r="K47" s="21"/>
      <c r="P47" s="4"/>
      <c r="Q47" s="4"/>
      <c r="R47" s="5"/>
    </row>
    <row r="48" spans="1:18" ht="15" customHeight="1" x14ac:dyDescent="0.25">
      <c r="A48" s="134" t="s">
        <v>32</v>
      </c>
      <c r="B48" s="27" t="s">
        <v>66</v>
      </c>
      <c r="C48" s="10"/>
      <c r="D48" s="12">
        <f>C48*78</f>
        <v>0</v>
      </c>
      <c r="F48" s="59"/>
      <c r="G48" s="59"/>
      <c r="H48" s="137"/>
      <c r="I48" s="138"/>
      <c r="J48" s="1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5"/>
      <c r="B49" s="29" t="s">
        <v>68</v>
      </c>
      <c r="C49" s="33"/>
      <c r="D49" s="12">
        <f>C49*42</f>
        <v>0</v>
      </c>
      <c r="F49" s="140" t="s">
        <v>86</v>
      </c>
      <c r="G49" s="142">
        <f>H34+H35+H36+H37+H38+H39+H40+H41+G42+H44+H45+H46</f>
        <v>0</v>
      </c>
      <c r="H49" s="143"/>
      <c r="I49" s="143"/>
      <c r="J49" s="14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5"/>
      <c r="B50" s="32" t="s">
        <v>70</v>
      </c>
      <c r="C50" s="11"/>
      <c r="D50" s="12">
        <f>C50*1.5</f>
        <v>0</v>
      </c>
      <c r="F50" s="141"/>
      <c r="G50" s="145"/>
      <c r="H50" s="146"/>
      <c r="I50" s="146"/>
      <c r="J50" s="147"/>
      <c r="P50" s="4"/>
      <c r="Q50" s="4"/>
      <c r="R50" s="5"/>
    </row>
    <row r="51" spans="1:18" ht="15" customHeight="1" x14ac:dyDescent="0.25">
      <c r="A51" s="135"/>
      <c r="B51" s="27"/>
      <c r="C51" s="10"/>
      <c r="D51" s="31"/>
      <c r="F51" s="148" t="s">
        <v>131</v>
      </c>
      <c r="G51" s="253">
        <f>G49-H29</f>
        <v>0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5"/>
      <c r="B52" s="29"/>
      <c r="C52" s="33"/>
      <c r="D52" s="45"/>
      <c r="F52" s="149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0" t="s">
        <v>90</v>
      </c>
      <c r="B54" s="121"/>
      <c r="C54" s="122"/>
      <c r="D54" s="12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3"/>
      <c r="B55" s="124"/>
      <c r="C55" s="125"/>
      <c r="D55" s="1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8" t="s">
        <v>91</v>
      </c>
      <c r="B58" s="129"/>
      <c r="C58" s="129"/>
      <c r="D58" s="130"/>
      <c r="F58" s="128" t="s">
        <v>92</v>
      </c>
      <c r="G58" s="129"/>
      <c r="H58" s="129"/>
      <c r="I58" s="129"/>
      <c r="J58" s="130"/>
    </row>
    <row r="59" spans="1:18" x14ac:dyDescent="0.25">
      <c r="A59" s="131"/>
      <c r="B59" s="132"/>
      <c r="C59" s="132"/>
      <c r="D59" s="133"/>
      <c r="F59" s="131"/>
      <c r="G59" s="132"/>
      <c r="H59" s="132"/>
      <c r="I59" s="132"/>
      <c r="J59" s="1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9D251-BBF9-4740-B033-9F19104E1F9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6" t="s">
        <v>1</v>
      </c>
      <c r="O1" s="21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7" t="s">
        <v>7</v>
      </c>
      <c r="B4" s="168"/>
      <c r="C4" s="168"/>
      <c r="D4" s="169"/>
      <c r="F4" s="217" t="s">
        <v>8</v>
      </c>
      <c r="G4" s="219">
        <v>2</v>
      </c>
      <c r="H4" s="221" t="s">
        <v>9</v>
      </c>
      <c r="I4" s="223">
        <v>45965</v>
      </c>
      <c r="J4" s="2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218"/>
      <c r="G5" s="220"/>
      <c r="H5" s="222"/>
      <c r="I5" s="225"/>
      <c r="J5" s="2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>
        <v>342</v>
      </c>
      <c r="D6" s="13">
        <f t="shared" ref="D6:D28" si="1">C6*L6</f>
        <v>252054</v>
      </c>
      <c r="F6" s="227" t="s">
        <v>16</v>
      </c>
      <c r="G6" s="229" t="s">
        <v>150</v>
      </c>
      <c r="H6" s="230"/>
      <c r="I6" s="230"/>
      <c r="J6" s="2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>
        <v>10</v>
      </c>
      <c r="D7" s="13">
        <f t="shared" si="1"/>
        <v>7250</v>
      </c>
      <c r="F7" s="228"/>
      <c r="G7" s="232"/>
      <c r="H7" s="233"/>
      <c r="I7" s="233"/>
      <c r="J7" s="23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/>
      <c r="D8" s="13">
        <f t="shared" si="1"/>
        <v>0</v>
      </c>
      <c r="F8" s="235" t="s">
        <v>21</v>
      </c>
      <c r="G8" s="236" t="s">
        <v>114</v>
      </c>
      <c r="H8" s="237"/>
      <c r="I8" s="237"/>
      <c r="J8" s="23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>
        <v>50</v>
      </c>
      <c r="D9" s="13">
        <f t="shared" si="1"/>
        <v>35350</v>
      </c>
      <c r="F9" s="228"/>
      <c r="G9" s="239"/>
      <c r="H9" s="240"/>
      <c r="I9" s="240"/>
      <c r="J9" s="24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/>
      <c r="D10" s="13">
        <f t="shared" si="1"/>
        <v>0</v>
      </c>
      <c r="F10" s="227" t="s">
        <v>26</v>
      </c>
      <c r="G10" s="242" t="s">
        <v>115</v>
      </c>
      <c r="H10" s="243"/>
      <c r="I10" s="243"/>
      <c r="J10" s="244"/>
      <c r="K10" s="8"/>
      <c r="L10" s="6">
        <f>R36</f>
        <v>972</v>
      </c>
      <c r="P10" s="4"/>
      <c r="Q10" s="4"/>
      <c r="R10" s="5"/>
    </row>
    <row r="11" spans="1:18" ht="15.75" x14ac:dyDescent="0.25">
      <c r="A11" s="162"/>
      <c r="B11" s="17" t="s">
        <v>28</v>
      </c>
      <c r="C11" s="10"/>
      <c r="D11" s="13">
        <f t="shared" si="1"/>
        <v>0</v>
      </c>
      <c r="F11" s="228"/>
      <c r="G11" s="239"/>
      <c r="H11" s="240"/>
      <c r="I11" s="240"/>
      <c r="J11" s="2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/>
      <c r="D12" s="48">
        <f t="shared" si="1"/>
        <v>0</v>
      </c>
      <c r="F12" s="245" t="s">
        <v>33</v>
      </c>
      <c r="G12" s="246"/>
      <c r="H12" s="246"/>
      <c r="I12" s="246"/>
      <c r="J12" s="2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>
        <v>15</v>
      </c>
      <c r="D13" s="48">
        <f t="shared" si="1"/>
        <v>4605</v>
      </c>
      <c r="F13" s="248" t="s">
        <v>36</v>
      </c>
      <c r="G13" s="212"/>
      <c r="H13" s="203">
        <f>D29</f>
        <v>299270</v>
      </c>
      <c r="I13" s="204"/>
      <c r="J13" s="20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>
        <v>1</v>
      </c>
      <c r="D14" s="31">
        <f t="shared" si="1"/>
        <v>11</v>
      </c>
      <c r="F14" s="206" t="s">
        <v>39</v>
      </c>
      <c r="G14" s="207"/>
      <c r="H14" s="208">
        <f>D54</f>
        <v>49524</v>
      </c>
      <c r="I14" s="209"/>
      <c r="J14" s="21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38</v>
      </c>
      <c r="C15" s="10"/>
      <c r="D15" s="31">
        <f t="shared" si="1"/>
        <v>0</v>
      </c>
      <c r="F15" s="211" t="s">
        <v>40</v>
      </c>
      <c r="G15" s="212"/>
      <c r="H15" s="213">
        <f>H13-H14</f>
        <v>249746</v>
      </c>
      <c r="I15" s="214"/>
      <c r="J15" s="21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3">
        <f>399*9</f>
        <v>3591</v>
      </c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t="s">
        <v>93</v>
      </c>
      <c r="C17" s="10"/>
      <c r="D17" s="48">
        <f t="shared" si="1"/>
        <v>0</v>
      </c>
      <c r="F17" s="56"/>
      <c r="G17" s="66" t="s">
        <v>45</v>
      </c>
      <c r="H17" s="184"/>
      <c r="I17" s="184"/>
      <c r="J17" s="184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2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4"/>
      <c r="I20" s="184"/>
      <c r="J20" s="18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2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107</v>
      </c>
      <c r="C23" s="10"/>
      <c r="D23" s="48">
        <f t="shared" si="1"/>
        <v>0</v>
      </c>
      <c r="F23" s="25"/>
      <c r="G23" s="37"/>
      <c r="H23" s="190"/>
      <c r="I23" s="159"/>
      <c r="J23" s="15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123</v>
      </c>
      <c r="C24" s="10"/>
      <c r="D24" s="48">
        <f t="shared" si="1"/>
        <v>0</v>
      </c>
      <c r="F24" s="38"/>
      <c r="G24" s="37"/>
      <c r="H24" s="190"/>
      <c r="I24" s="159"/>
      <c r="J24" s="15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105</v>
      </c>
      <c r="C26" s="10"/>
      <c r="D26" s="48">
        <f t="shared" si="1"/>
        <v>0</v>
      </c>
      <c r="F26" s="64"/>
      <c r="G26" s="10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 t="s">
        <v>109</v>
      </c>
      <c r="C27" s="10"/>
      <c r="D27" s="44">
        <f t="shared" si="1"/>
        <v>0</v>
      </c>
      <c r="F27" s="14"/>
      <c r="G27" s="14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97</v>
      </c>
      <c r="C28" s="10"/>
      <c r="D28" s="48">
        <f t="shared" si="1"/>
        <v>0</v>
      </c>
      <c r="F28" s="91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299270</v>
      </c>
      <c r="F29" s="120" t="s">
        <v>55</v>
      </c>
      <c r="G29" s="182"/>
      <c r="H29" s="142">
        <f>H15-H16-H17-H18-H19-H20-H22-H23-H24+H26+H27</f>
        <v>246155</v>
      </c>
      <c r="I29" s="143"/>
      <c r="J29" s="14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23"/>
      <c r="G30" s="183"/>
      <c r="H30" s="145"/>
      <c r="I30" s="146"/>
      <c r="J30" s="14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7" t="s">
        <v>58</v>
      </c>
      <c r="B32" s="168"/>
      <c r="C32" s="168"/>
      <c r="D32" s="169"/>
      <c r="F32" s="170" t="s">
        <v>59</v>
      </c>
      <c r="G32" s="171"/>
      <c r="H32" s="171"/>
      <c r="I32" s="171"/>
      <c r="J32" s="17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70" t="s">
        <v>13</v>
      </c>
      <c r="I33" s="171"/>
      <c r="J33" s="17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103</v>
      </c>
      <c r="H34" s="164">
        <f>F34*G34</f>
        <v>103000</v>
      </c>
      <c r="I34" s="165"/>
      <c r="J34" s="16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68</v>
      </c>
      <c r="C35" s="52"/>
      <c r="D35" s="30">
        <f>C35*84</f>
        <v>0</v>
      </c>
      <c r="F35" s="58">
        <v>500</v>
      </c>
      <c r="G35" s="41">
        <v>115</v>
      </c>
      <c r="H35" s="164">
        <f t="shared" ref="H35:H39" si="2">F35*G35</f>
        <v>57500</v>
      </c>
      <c r="I35" s="165"/>
      <c r="J35" s="16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64">
        <f>F36*G36</f>
        <v>200</v>
      </c>
      <c r="I36" s="165"/>
      <c r="J36" s="16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72</v>
      </c>
      <c r="B37" s="28" t="s">
        <v>66</v>
      </c>
      <c r="C37" s="53">
        <v>412</v>
      </c>
      <c r="D37" s="12">
        <f>C37*111</f>
        <v>45732</v>
      </c>
      <c r="F37" s="12">
        <v>100</v>
      </c>
      <c r="G37" s="39">
        <v>708</v>
      </c>
      <c r="H37" s="164">
        <f t="shared" si="2"/>
        <v>70800</v>
      </c>
      <c r="I37" s="165"/>
      <c r="J37" s="16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305</v>
      </c>
      <c r="H38" s="164">
        <f t="shared" si="2"/>
        <v>15250</v>
      </c>
      <c r="I38" s="165"/>
      <c r="J38" s="16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70</v>
      </c>
      <c r="C39" s="52"/>
      <c r="D39" s="31">
        <f>C39*4.5</f>
        <v>0</v>
      </c>
      <c r="F39" s="12">
        <v>20</v>
      </c>
      <c r="G39" s="37"/>
      <c r="H39" s="164">
        <f t="shared" si="2"/>
        <v>0</v>
      </c>
      <c r="I39" s="165"/>
      <c r="J39" s="16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4"/>
      <c r="I40" s="165"/>
      <c r="J40" s="16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68</v>
      </c>
      <c r="C41" s="10"/>
      <c r="D41" s="12">
        <f>C41*84</f>
        <v>0</v>
      </c>
      <c r="F41" s="12">
        <v>5</v>
      </c>
      <c r="G41" s="42"/>
      <c r="H41" s="164"/>
      <c r="I41" s="165"/>
      <c r="J41" s="16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70</v>
      </c>
      <c r="C42" s="11"/>
      <c r="D42" s="12">
        <f>C42*2.25</f>
        <v>0</v>
      </c>
      <c r="F42" s="39" t="s">
        <v>79</v>
      </c>
      <c r="G42" s="164">
        <v>20</v>
      </c>
      <c r="H42" s="165"/>
      <c r="I42" s="165"/>
      <c r="J42" s="16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4" t="s">
        <v>81</v>
      </c>
      <c r="C43" s="11"/>
      <c r="D43" s="12"/>
      <c r="F43" s="59" t="s">
        <v>82</v>
      </c>
      <c r="G43" s="94" t="s">
        <v>83</v>
      </c>
      <c r="H43" s="156" t="s">
        <v>13</v>
      </c>
      <c r="I43" s="157"/>
      <c r="J43" s="158"/>
      <c r="K43" s="21"/>
      <c r="P43" s="4"/>
      <c r="Q43" s="4"/>
      <c r="R43" s="5"/>
    </row>
    <row r="44" spans="1:18" ht="15.75" x14ac:dyDescent="0.25">
      <c r="A44" s="135"/>
      <c r="B44" s="27" t="s">
        <v>66</v>
      </c>
      <c r="C44" s="10"/>
      <c r="D44" s="12">
        <f>C44*120</f>
        <v>0</v>
      </c>
      <c r="F44" s="37"/>
      <c r="G44" s="62"/>
      <c r="H44" s="159"/>
      <c r="I44" s="159"/>
      <c r="J44" s="159"/>
      <c r="K44" s="21"/>
      <c r="P44" s="4"/>
      <c r="Q44" s="4"/>
      <c r="R44" s="5"/>
    </row>
    <row r="45" spans="1:18" ht="15.75" x14ac:dyDescent="0.25">
      <c r="A45" s="135"/>
      <c r="B45" s="27" t="s">
        <v>68</v>
      </c>
      <c r="C45" s="33"/>
      <c r="D45" s="12">
        <f>C45*84</f>
        <v>0</v>
      </c>
      <c r="F45" s="37"/>
      <c r="G45" s="62"/>
      <c r="H45" s="159"/>
      <c r="I45" s="159"/>
      <c r="J45" s="159"/>
      <c r="K45" s="21"/>
      <c r="P45" s="4"/>
      <c r="Q45" s="4"/>
      <c r="R45" s="5"/>
    </row>
    <row r="46" spans="1:18" ht="15.75" x14ac:dyDescent="0.25">
      <c r="A46" s="135"/>
      <c r="B46" s="49" t="s">
        <v>70</v>
      </c>
      <c r="C46" s="81"/>
      <c r="D46" s="12">
        <f>C46*1.5</f>
        <v>0</v>
      </c>
      <c r="F46" s="37"/>
      <c r="G46" s="93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6"/>
      <c r="B47" s="27"/>
      <c r="C47" s="11"/>
      <c r="D47" s="12"/>
      <c r="F47" s="59"/>
      <c r="G47" s="59"/>
      <c r="H47" s="137"/>
      <c r="I47" s="138"/>
      <c r="J47" s="139"/>
      <c r="K47" s="21"/>
      <c r="P47" s="4"/>
      <c r="Q47" s="4"/>
      <c r="R47" s="5"/>
    </row>
    <row r="48" spans="1:18" ht="15" customHeight="1" x14ac:dyDescent="0.25">
      <c r="A48" s="134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7"/>
      <c r="I48" s="138"/>
      <c r="J48" s="1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5"/>
      <c r="B49" s="29" t="s">
        <v>68</v>
      </c>
      <c r="C49" s="33">
        <v>31</v>
      </c>
      <c r="D49" s="12">
        <f>C49*42</f>
        <v>1302</v>
      </c>
      <c r="F49" s="140" t="s">
        <v>86</v>
      </c>
      <c r="G49" s="142">
        <f>H34+H35+H36+H37+H38+H39+H40+H41+G42+H44+H45+H46</f>
        <v>246770</v>
      </c>
      <c r="H49" s="143"/>
      <c r="I49" s="143"/>
      <c r="J49" s="14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5"/>
      <c r="B50" s="32" t="s">
        <v>70</v>
      </c>
      <c r="C50" s="11"/>
      <c r="D50" s="12">
        <f>C50*1.5</f>
        <v>0</v>
      </c>
      <c r="F50" s="141"/>
      <c r="G50" s="145"/>
      <c r="H50" s="146"/>
      <c r="I50" s="146"/>
      <c r="J50" s="147"/>
      <c r="P50" s="4"/>
      <c r="Q50" s="4"/>
      <c r="R50" s="5"/>
    </row>
    <row r="51" spans="1:18" ht="15" customHeight="1" x14ac:dyDescent="0.25">
      <c r="A51" s="135"/>
      <c r="B51" s="27"/>
      <c r="C51" s="10"/>
      <c r="D51" s="31"/>
      <c r="F51" s="148" t="s">
        <v>156</v>
      </c>
      <c r="G51" s="150">
        <f>G49-H29</f>
        <v>615</v>
      </c>
      <c r="H51" s="151"/>
      <c r="I51" s="151"/>
      <c r="J51" s="15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5"/>
      <c r="B52" s="29"/>
      <c r="C52" s="33"/>
      <c r="D52" s="45"/>
      <c r="F52" s="149"/>
      <c r="G52" s="153"/>
      <c r="H52" s="154"/>
      <c r="I52" s="154"/>
      <c r="J52" s="1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0" t="s">
        <v>90</v>
      </c>
      <c r="B54" s="121"/>
      <c r="C54" s="122"/>
      <c r="D54" s="126">
        <f>SUM(D34:D53)</f>
        <v>49524</v>
      </c>
      <c r="F54" s="21"/>
      <c r="J54" s="34"/>
    </row>
    <row r="55" spans="1:18" x14ac:dyDescent="0.25">
      <c r="A55" s="123"/>
      <c r="B55" s="124"/>
      <c r="C55" s="125"/>
      <c r="D55" s="1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28" t="s">
        <v>91</v>
      </c>
      <c r="B58" s="129"/>
      <c r="C58" s="129"/>
      <c r="D58" s="130"/>
      <c r="F58" s="128" t="s">
        <v>92</v>
      </c>
      <c r="G58" s="129"/>
      <c r="H58" s="129"/>
      <c r="I58" s="129"/>
      <c r="J58" s="130"/>
    </row>
    <row r="59" spans="1:18" x14ac:dyDescent="0.25">
      <c r="A59" s="131"/>
      <c r="B59" s="132"/>
      <c r="C59" s="132"/>
      <c r="D59" s="133"/>
      <c r="F59" s="131"/>
      <c r="G59" s="132"/>
      <c r="H59" s="132"/>
      <c r="I59" s="132"/>
      <c r="J59" s="1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2C741-6CC8-4F85-B062-DB0A34186CBC}">
  <dimension ref="A1:R59"/>
  <sheetViews>
    <sheetView topLeftCell="A16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6" t="s">
        <v>1</v>
      </c>
      <c r="O1" s="21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7" t="s">
        <v>7</v>
      </c>
      <c r="B4" s="168"/>
      <c r="C4" s="168"/>
      <c r="D4" s="169"/>
      <c r="F4" s="217" t="s">
        <v>8</v>
      </c>
      <c r="G4" s="219" t="s">
        <v>152</v>
      </c>
      <c r="H4" s="221" t="s">
        <v>9</v>
      </c>
      <c r="I4" s="223">
        <v>45965</v>
      </c>
      <c r="J4" s="2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218"/>
      <c r="G5" s="220"/>
      <c r="H5" s="222"/>
      <c r="I5" s="225"/>
      <c r="J5" s="2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>
        <v>703</v>
      </c>
      <c r="D6" s="13">
        <f t="shared" ref="D6:D28" si="1">C6*L6</f>
        <v>518111</v>
      </c>
      <c r="F6" s="227" t="s">
        <v>16</v>
      </c>
      <c r="G6" s="229" t="s">
        <v>111</v>
      </c>
      <c r="H6" s="230"/>
      <c r="I6" s="230"/>
      <c r="J6" s="2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>
        <v>16</v>
      </c>
      <c r="D7" s="13">
        <f t="shared" si="1"/>
        <v>11600</v>
      </c>
      <c r="F7" s="228"/>
      <c r="G7" s="232"/>
      <c r="H7" s="233"/>
      <c r="I7" s="233"/>
      <c r="J7" s="23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>
        <v>2</v>
      </c>
      <c r="D8" s="13">
        <f t="shared" si="1"/>
        <v>2066</v>
      </c>
      <c r="F8" s="235" t="s">
        <v>21</v>
      </c>
      <c r="G8" s="236" t="s">
        <v>119</v>
      </c>
      <c r="H8" s="237"/>
      <c r="I8" s="237"/>
      <c r="J8" s="23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>
        <v>147</v>
      </c>
      <c r="D9" s="13">
        <f t="shared" si="1"/>
        <v>103929</v>
      </c>
      <c r="F9" s="228"/>
      <c r="G9" s="239"/>
      <c r="H9" s="240"/>
      <c r="I9" s="240"/>
      <c r="J9" s="24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>
        <v>2</v>
      </c>
      <c r="D10" s="13">
        <f t="shared" si="1"/>
        <v>1944</v>
      </c>
      <c r="F10" s="227" t="s">
        <v>26</v>
      </c>
      <c r="G10" s="242" t="s">
        <v>137</v>
      </c>
      <c r="H10" s="243"/>
      <c r="I10" s="243"/>
      <c r="J10" s="244"/>
      <c r="K10" s="8"/>
      <c r="L10" s="6">
        <f>R36</f>
        <v>972</v>
      </c>
      <c r="P10" s="4"/>
      <c r="Q10" s="4"/>
      <c r="R10" s="5"/>
    </row>
    <row r="11" spans="1:18" ht="15.75" x14ac:dyDescent="0.25">
      <c r="A11" s="162"/>
      <c r="B11" s="17" t="s">
        <v>28</v>
      </c>
      <c r="C11" s="10">
        <v>3</v>
      </c>
      <c r="D11" s="13">
        <f t="shared" si="1"/>
        <v>3375</v>
      </c>
      <c r="F11" s="228"/>
      <c r="G11" s="239"/>
      <c r="H11" s="240"/>
      <c r="I11" s="240"/>
      <c r="J11" s="2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>
        <f>2+1</f>
        <v>3</v>
      </c>
      <c r="D12" s="48">
        <f t="shared" si="1"/>
        <v>2856</v>
      </c>
      <c r="F12" s="245" t="s">
        <v>33</v>
      </c>
      <c r="G12" s="246"/>
      <c r="H12" s="246"/>
      <c r="I12" s="246"/>
      <c r="J12" s="2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>
        <v>35</v>
      </c>
      <c r="D13" s="48">
        <f t="shared" si="1"/>
        <v>10745</v>
      </c>
      <c r="F13" s="248" t="s">
        <v>36</v>
      </c>
      <c r="G13" s="212"/>
      <c r="H13" s="203">
        <f>D29</f>
        <v>654670</v>
      </c>
      <c r="I13" s="204"/>
      <c r="J13" s="20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>
        <v>4</v>
      </c>
      <c r="D14" s="31">
        <f t="shared" si="1"/>
        <v>44</v>
      </c>
      <c r="F14" s="206" t="s">
        <v>39</v>
      </c>
      <c r="G14" s="207"/>
      <c r="H14" s="208">
        <f>D54</f>
        <v>112054.5</v>
      </c>
      <c r="I14" s="209"/>
      <c r="J14" s="21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38</v>
      </c>
      <c r="C15" s="10"/>
      <c r="D15" s="31">
        <f t="shared" si="1"/>
        <v>0</v>
      </c>
      <c r="F15" s="211" t="s">
        <v>40</v>
      </c>
      <c r="G15" s="212"/>
      <c r="H15" s="213">
        <f>H13-H14</f>
        <v>542615.5</v>
      </c>
      <c r="I15" s="214"/>
      <c r="J15" s="21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3">
        <f>1794+3000+672</f>
        <v>5466</v>
      </c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t="s">
        <v>113</v>
      </c>
      <c r="C17" s="10"/>
      <c r="D17" s="48">
        <f t="shared" si="1"/>
        <v>0</v>
      </c>
      <c r="F17" s="56"/>
      <c r="G17" s="66" t="s">
        <v>45</v>
      </c>
      <c r="H17" s="184"/>
      <c r="I17" s="184"/>
      <c r="J17" s="18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2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2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107</v>
      </c>
      <c r="C23" s="10"/>
      <c r="D23" s="48">
        <f t="shared" si="1"/>
        <v>0</v>
      </c>
      <c r="F23" s="78"/>
      <c r="G23" s="79"/>
      <c r="H23" s="190"/>
      <c r="I23" s="159"/>
      <c r="J23" s="15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101</v>
      </c>
      <c r="C24" s="10"/>
      <c r="D24" s="48">
        <f t="shared" si="1"/>
        <v>0</v>
      </c>
      <c r="F24" s="38"/>
      <c r="G24" s="37"/>
      <c r="H24" s="190"/>
      <c r="I24" s="159"/>
      <c r="J24" s="15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105</v>
      </c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 t="s">
        <v>109</v>
      </c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97</v>
      </c>
      <c r="C28" s="10"/>
      <c r="D28" s="48">
        <f t="shared" si="1"/>
        <v>0</v>
      </c>
      <c r="F28" s="91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654670</v>
      </c>
      <c r="F29" s="120" t="s">
        <v>55</v>
      </c>
      <c r="G29" s="182"/>
      <c r="H29" s="142">
        <f>H15-H16-H17-H18-H19-H20-H22-H23-H24+H26+H27</f>
        <v>537149.5</v>
      </c>
      <c r="I29" s="143"/>
      <c r="J29" s="14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23"/>
      <c r="G30" s="183"/>
      <c r="H30" s="145"/>
      <c r="I30" s="146"/>
      <c r="J30" s="14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7" t="s">
        <v>58</v>
      </c>
      <c r="B32" s="168"/>
      <c r="C32" s="168"/>
      <c r="D32" s="169"/>
      <c r="F32" s="170" t="s">
        <v>59</v>
      </c>
      <c r="G32" s="171"/>
      <c r="H32" s="171"/>
      <c r="I32" s="171"/>
      <c r="J32" s="17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70" t="s">
        <v>13</v>
      </c>
      <c r="I33" s="171"/>
      <c r="J33" s="17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29</v>
      </c>
      <c r="H34" s="164">
        <f>F34*G34</f>
        <v>29000</v>
      </c>
      <c r="I34" s="165"/>
      <c r="J34" s="16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68</v>
      </c>
      <c r="C35" s="52"/>
      <c r="D35" s="30">
        <f>C35*84</f>
        <v>0</v>
      </c>
      <c r="F35" s="58">
        <v>500</v>
      </c>
      <c r="G35" s="41">
        <v>46</v>
      </c>
      <c r="H35" s="164">
        <f>F35*G35</f>
        <v>23000</v>
      </c>
      <c r="I35" s="165"/>
      <c r="J35" s="16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70</v>
      </c>
      <c r="C36" s="10">
        <v>18</v>
      </c>
      <c r="D36" s="12">
        <f>C36*1.5</f>
        <v>27</v>
      </c>
      <c r="F36" s="12">
        <v>200</v>
      </c>
      <c r="G36" s="37"/>
      <c r="H36" s="164">
        <f t="shared" ref="H36:H39" si="2">F36*G36</f>
        <v>0</v>
      </c>
      <c r="I36" s="165"/>
      <c r="J36" s="16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72</v>
      </c>
      <c r="B37" s="28" t="s">
        <v>66</v>
      </c>
      <c r="C37" s="53">
        <v>959</v>
      </c>
      <c r="D37" s="12">
        <f>C37*111</f>
        <v>106449</v>
      </c>
      <c r="F37" s="12">
        <v>100</v>
      </c>
      <c r="G37" s="39">
        <v>2</v>
      </c>
      <c r="H37" s="164">
        <f t="shared" si="2"/>
        <v>200</v>
      </c>
      <c r="I37" s="165"/>
      <c r="J37" s="16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</v>
      </c>
      <c r="H38" s="164">
        <f t="shared" si="2"/>
        <v>50</v>
      </c>
      <c r="I38" s="165"/>
      <c r="J38" s="16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70</v>
      </c>
      <c r="C39" s="52"/>
      <c r="D39" s="31">
        <f>C39*4.5</f>
        <v>0</v>
      </c>
      <c r="F39" s="12">
        <v>20</v>
      </c>
      <c r="G39" s="37"/>
      <c r="H39" s="164">
        <f t="shared" si="2"/>
        <v>0</v>
      </c>
      <c r="I39" s="165"/>
      <c r="J39" s="16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76</v>
      </c>
      <c r="B40" s="27" t="s">
        <v>66</v>
      </c>
      <c r="C40" s="63">
        <v>19</v>
      </c>
      <c r="D40" s="12">
        <f>C40*111</f>
        <v>2109</v>
      </c>
      <c r="F40" s="12">
        <v>10</v>
      </c>
      <c r="G40" s="42"/>
      <c r="H40" s="164"/>
      <c r="I40" s="165"/>
      <c r="J40" s="16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4"/>
      <c r="I41" s="165"/>
      <c r="J41" s="16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70</v>
      </c>
      <c r="C42" s="11">
        <v>8</v>
      </c>
      <c r="D42" s="12">
        <f>C42*2.25</f>
        <v>18</v>
      </c>
      <c r="F42" s="39" t="s">
        <v>79</v>
      </c>
      <c r="G42" s="164">
        <v>40</v>
      </c>
      <c r="H42" s="165"/>
      <c r="I42" s="165"/>
      <c r="J42" s="16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4" t="s">
        <v>81</v>
      </c>
      <c r="C43" s="11"/>
      <c r="D43" s="12"/>
      <c r="F43" s="59" t="s">
        <v>82</v>
      </c>
      <c r="G43" s="94" t="s">
        <v>83</v>
      </c>
      <c r="H43" s="156" t="s">
        <v>13</v>
      </c>
      <c r="I43" s="157"/>
      <c r="J43" s="158"/>
      <c r="K43" s="21"/>
      <c r="P43" s="4"/>
      <c r="Q43" s="4"/>
      <c r="R43" s="5"/>
    </row>
    <row r="44" spans="1:18" ht="15.75" x14ac:dyDescent="0.25">
      <c r="A44" s="135"/>
      <c r="B44" s="27" t="s">
        <v>66</v>
      </c>
      <c r="C44" s="10">
        <v>6</v>
      </c>
      <c r="D44" s="12">
        <f>C44*120</f>
        <v>720</v>
      </c>
      <c r="F44" s="37" t="s">
        <v>148</v>
      </c>
      <c r="G44" s="76" t="s">
        <v>154</v>
      </c>
      <c r="H44" s="159">
        <v>302372</v>
      </c>
      <c r="I44" s="159"/>
      <c r="J44" s="159"/>
      <c r="K44" s="21"/>
      <c r="P44" s="4"/>
      <c r="Q44" s="4"/>
      <c r="R44" s="5"/>
    </row>
    <row r="45" spans="1:18" ht="15.75" x14ac:dyDescent="0.25">
      <c r="A45" s="135"/>
      <c r="B45" s="27" t="s">
        <v>68</v>
      </c>
      <c r="C45" s="33">
        <v>2</v>
      </c>
      <c r="D45" s="12">
        <f>C45*84</f>
        <v>168</v>
      </c>
      <c r="F45" s="37" t="s">
        <v>148</v>
      </c>
      <c r="G45" s="76" t="s">
        <v>155</v>
      </c>
      <c r="H45" s="159">
        <v>182588</v>
      </c>
      <c r="I45" s="159"/>
      <c r="J45" s="159"/>
      <c r="K45" s="21"/>
      <c r="P45" s="4"/>
      <c r="Q45" s="4"/>
      <c r="R45" s="5"/>
    </row>
    <row r="46" spans="1:18" ht="15.75" x14ac:dyDescent="0.25">
      <c r="A46" s="135"/>
      <c r="B46" s="49" t="s">
        <v>70</v>
      </c>
      <c r="C46" s="81">
        <v>5</v>
      </c>
      <c r="D46" s="12">
        <f>C46*1.5</f>
        <v>7.5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6"/>
      <c r="B47" s="27"/>
      <c r="C47" s="11"/>
      <c r="D47" s="12"/>
      <c r="F47" s="59"/>
      <c r="G47" s="59"/>
      <c r="H47" s="137"/>
      <c r="I47" s="138"/>
      <c r="J47" s="139"/>
      <c r="K47" s="21"/>
      <c r="P47" s="4"/>
      <c r="Q47" s="4"/>
      <c r="R47" s="5"/>
    </row>
    <row r="48" spans="1:18" ht="15" customHeight="1" x14ac:dyDescent="0.25">
      <c r="A48" s="134" t="s">
        <v>32</v>
      </c>
      <c r="B48" s="27" t="s">
        <v>66</v>
      </c>
      <c r="C48" s="10">
        <v>20</v>
      </c>
      <c r="D48" s="12">
        <f>C48*78</f>
        <v>1560</v>
      </c>
      <c r="F48" s="59"/>
      <c r="G48" s="59"/>
      <c r="H48" s="137"/>
      <c r="I48" s="138"/>
      <c r="J48" s="1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5"/>
      <c r="B49" s="29" t="s">
        <v>68</v>
      </c>
      <c r="C49" s="33">
        <v>8</v>
      </c>
      <c r="D49" s="12">
        <f>C49*42</f>
        <v>336</v>
      </c>
      <c r="F49" s="140" t="s">
        <v>86</v>
      </c>
      <c r="G49" s="142">
        <f>H34+H35+H36+H37+H38+H39+H40+H41+G42+H44+H45+H46</f>
        <v>537250</v>
      </c>
      <c r="H49" s="143"/>
      <c r="I49" s="143"/>
      <c r="J49" s="14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5"/>
      <c r="B50" s="32" t="s">
        <v>70</v>
      </c>
      <c r="C50" s="11"/>
      <c r="D50" s="12">
        <f>C50*1.5</f>
        <v>0</v>
      </c>
      <c r="F50" s="141"/>
      <c r="G50" s="145"/>
      <c r="H50" s="146"/>
      <c r="I50" s="146"/>
      <c r="J50" s="147"/>
      <c r="P50" s="4"/>
      <c r="Q50" s="4"/>
      <c r="R50" s="5"/>
    </row>
    <row r="51" spans="1:18" ht="15" customHeight="1" x14ac:dyDescent="0.25">
      <c r="A51" s="135"/>
      <c r="B51" s="27"/>
      <c r="C51" s="10"/>
      <c r="D51" s="31"/>
      <c r="F51" s="148" t="s">
        <v>143</v>
      </c>
      <c r="G51" s="150">
        <f>G49-H29</f>
        <v>100.5</v>
      </c>
      <c r="H51" s="151"/>
      <c r="I51" s="151"/>
      <c r="J51" s="15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5"/>
      <c r="B52" s="29"/>
      <c r="C52" s="33"/>
      <c r="D52" s="45"/>
      <c r="F52" s="149"/>
      <c r="G52" s="153"/>
      <c r="H52" s="154"/>
      <c r="I52" s="154"/>
      <c r="J52" s="1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0" t="s">
        <v>90</v>
      </c>
      <c r="B54" s="121"/>
      <c r="C54" s="122"/>
      <c r="D54" s="126">
        <f>SUM(D34:D53)</f>
        <v>112054.5</v>
      </c>
      <c r="F54" s="21"/>
      <c r="J54" s="34"/>
    </row>
    <row r="55" spans="1:18" x14ac:dyDescent="0.25">
      <c r="A55" s="123"/>
      <c r="B55" s="124"/>
      <c r="C55" s="125"/>
      <c r="D55" s="1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8" t="s">
        <v>91</v>
      </c>
      <c r="B58" s="129"/>
      <c r="C58" s="129"/>
      <c r="D58" s="130"/>
      <c r="F58" s="128" t="s">
        <v>92</v>
      </c>
      <c r="G58" s="129"/>
      <c r="H58" s="129"/>
      <c r="I58" s="129"/>
      <c r="J58" s="130"/>
    </row>
    <row r="59" spans="1:18" x14ac:dyDescent="0.25">
      <c r="A59" s="131"/>
      <c r="B59" s="132"/>
      <c r="C59" s="132"/>
      <c r="D59" s="133"/>
      <c r="F59" s="131"/>
      <c r="G59" s="132"/>
      <c r="H59" s="132"/>
      <c r="I59" s="132"/>
      <c r="J59" s="1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22540-8CC4-4D2A-93A6-64080A247A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6" t="s">
        <v>1</v>
      </c>
      <c r="O1" s="216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7" t="s">
        <v>7</v>
      </c>
      <c r="B4" s="168"/>
      <c r="C4" s="168"/>
      <c r="D4" s="169"/>
      <c r="F4" s="217" t="s">
        <v>8</v>
      </c>
      <c r="G4" s="219" t="s">
        <v>153</v>
      </c>
      <c r="H4" s="221" t="s">
        <v>9</v>
      </c>
      <c r="I4" s="223">
        <v>45965</v>
      </c>
      <c r="J4" s="2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218"/>
      <c r="G5" s="220"/>
      <c r="H5" s="222"/>
      <c r="I5" s="225"/>
      <c r="J5" s="2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>
        <v>213</v>
      </c>
      <c r="D6" s="13">
        <f t="shared" ref="D6:D28" si="1">C6*L6</f>
        <v>156981</v>
      </c>
      <c r="F6" s="227" t="s">
        <v>16</v>
      </c>
      <c r="G6" s="229" t="s">
        <v>129</v>
      </c>
      <c r="H6" s="230"/>
      <c r="I6" s="230"/>
      <c r="J6" s="2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>
        <v>4</v>
      </c>
      <c r="D7" s="13">
        <f t="shared" si="1"/>
        <v>2900</v>
      </c>
      <c r="F7" s="228"/>
      <c r="G7" s="232"/>
      <c r="H7" s="233"/>
      <c r="I7" s="233"/>
      <c r="J7" s="23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/>
      <c r="D8" s="13">
        <f t="shared" si="1"/>
        <v>0</v>
      </c>
      <c r="F8" s="235" t="s">
        <v>21</v>
      </c>
      <c r="G8" s="236" t="s">
        <v>112</v>
      </c>
      <c r="H8" s="237"/>
      <c r="I8" s="237"/>
      <c r="J8" s="23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>
        <v>10</v>
      </c>
      <c r="D9" s="13">
        <f t="shared" si="1"/>
        <v>7070</v>
      </c>
      <c r="F9" s="228"/>
      <c r="G9" s="239"/>
      <c r="H9" s="240"/>
      <c r="I9" s="240"/>
      <c r="J9" s="24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/>
      <c r="D10" s="13">
        <f t="shared" si="1"/>
        <v>0</v>
      </c>
      <c r="F10" s="227" t="s">
        <v>26</v>
      </c>
      <c r="G10" s="242" t="s">
        <v>130</v>
      </c>
      <c r="H10" s="243"/>
      <c r="I10" s="243"/>
      <c r="J10" s="244"/>
      <c r="K10" s="8"/>
      <c r="L10" s="6">
        <f>R36</f>
        <v>972</v>
      </c>
      <c r="P10" s="4"/>
      <c r="Q10" s="4"/>
      <c r="R10" s="5"/>
    </row>
    <row r="11" spans="1:18" ht="15.75" x14ac:dyDescent="0.25">
      <c r="A11" s="162"/>
      <c r="B11" s="17" t="s">
        <v>28</v>
      </c>
      <c r="C11" s="10"/>
      <c r="D11" s="13">
        <f t="shared" si="1"/>
        <v>0</v>
      </c>
      <c r="F11" s="228"/>
      <c r="G11" s="239"/>
      <c r="H11" s="240"/>
      <c r="I11" s="240"/>
      <c r="J11" s="2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/>
      <c r="D12" s="48">
        <f t="shared" si="1"/>
        <v>0</v>
      </c>
      <c r="F12" s="245" t="s">
        <v>33</v>
      </c>
      <c r="G12" s="246"/>
      <c r="H12" s="246"/>
      <c r="I12" s="246"/>
      <c r="J12" s="2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>
        <v>7</v>
      </c>
      <c r="D13" s="48">
        <f t="shared" si="1"/>
        <v>2149</v>
      </c>
      <c r="F13" s="248" t="s">
        <v>36</v>
      </c>
      <c r="G13" s="212"/>
      <c r="H13" s="203">
        <f>D29</f>
        <v>169353</v>
      </c>
      <c r="I13" s="204"/>
      <c r="J13" s="20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>
        <v>23</v>
      </c>
      <c r="D14" s="31">
        <f t="shared" si="1"/>
        <v>253</v>
      </c>
      <c r="F14" s="206" t="s">
        <v>39</v>
      </c>
      <c r="G14" s="207"/>
      <c r="H14" s="208">
        <f>D54</f>
        <v>32837.25</v>
      </c>
      <c r="I14" s="209"/>
      <c r="J14" s="21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38</v>
      </c>
      <c r="C15" s="10"/>
      <c r="D15" s="31">
        <f t="shared" si="1"/>
        <v>0</v>
      </c>
      <c r="F15" s="211" t="s">
        <v>40</v>
      </c>
      <c r="G15" s="212"/>
      <c r="H15" s="213">
        <f>H13-H14</f>
        <v>136515.75</v>
      </c>
      <c r="I15" s="214"/>
      <c r="J15" s="21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3">
        <f>936+324</f>
        <v>1260</v>
      </c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t="s">
        <v>113</v>
      </c>
      <c r="C17" s="10"/>
      <c r="D17" s="48">
        <f t="shared" si="1"/>
        <v>0</v>
      </c>
      <c r="F17" s="56"/>
      <c r="G17" s="66" t="s">
        <v>45</v>
      </c>
      <c r="H17" s="184"/>
      <c r="I17" s="184"/>
      <c r="J17" s="18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2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2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107</v>
      </c>
      <c r="C23" s="10"/>
      <c r="D23" s="48">
        <f t="shared" si="1"/>
        <v>0</v>
      </c>
      <c r="F23" s="78"/>
      <c r="G23" s="79"/>
      <c r="H23" s="190"/>
      <c r="I23" s="159"/>
      <c r="J23" s="15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101</v>
      </c>
      <c r="C24" s="10"/>
      <c r="D24" s="48">
        <f t="shared" si="1"/>
        <v>0</v>
      </c>
      <c r="F24" s="38"/>
      <c r="G24" s="37"/>
      <c r="H24" s="190"/>
      <c r="I24" s="159"/>
      <c r="J24" s="15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105</v>
      </c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 t="s">
        <v>109</v>
      </c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97</v>
      </c>
      <c r="C28" s="10"/>
      <c r="D28" s="48">
        <f t="shared" si="1"/>
        <v>0</v>
      </c>
      <c r="F28" s="96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169353</v>
      </c>
      <c r="F29" s="120" t="s">
        <v>55</v>
      </c>
      <c r="G29" s="182"/>
      <c r="H29" s="142">
        <f>H15-H16-H17-H18-H19-H20-H22-H23-H24+H26+H27</f>
        <v>135255.75</v>
      </c>
      <c r="I29" s="143"/>
      <c r="J29" s="14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23"/>
      <c r="G30" s="183"/>
      <c r="H30" s="145"/>
      <c r="I30" s="146"/>
      <c r="J30" s="14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7" t="s">
        <v>58</v>
      </c>
      <c r="B32" s="168"/>
      <c r="C32" s="168"/>
      <c r="D32" s="169"/>
      <c r="F32" s="170" t="s">
        <v>59</v>
      </c>
      <c r="G32" s="171"/>
      <c r="H32" s="171"/>
      <c r="I32" s="171"/>
      <c r="J32" s="17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170" t="s">
        <v>13</v>
      </c>
      <c r="I33" s="171"/>
      <c r="J33" s="17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98</v>
      </c>
      <c r="H34" s="164">
        <f>F34*G34</f>
        <v>98000</v>
      </c>
      <c r="I34" s="165"/>
      <c r="J34" s="16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68</v>
      </c>
      <c r="C35" s="52"/>
      <c r="D35" s="30">
        <f>C35*84</f>
        <v>0</v>
      </c>
      <c r="F35" s="58">
        <v>500</v>
      </c>
      <c r="G35" s="41">
        <v>73</v>
      </c>
      <c r="H35" s="164">
        <f>F35*G35</f>
        <v>36500</v>
      </c>
      <c r="I35" s="165"/>
      <c r="J35" s="16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70</v>
      </c>
      <c r="C36" s="10"/>
      <c r="D36" s="12">
        <f>C36*1.5</f>
        <v>0</v>
      </c>
      <c r="F36" s="12">
        <v>200</v>
      </c>
      <c r="G36" s="37"/>
      <c r="H36" s="164">
        <f t="shared" ref="H36:H39" si="2">F36*G36</f>
        <v>0</v>
      </c>
      <c r="I36" s="165"/>
      <c r="J36" s="16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72</v>
      </c>
      <c r="B37" s="28" t="s">
        <v>66</v>
      </c>
      <c r="C37" s="53">
        <v>285</v>
      </c>
      <c r="D37" s="12">
        <f>C37*111</f>
        <v>31635</v>
      </c>
      <c r="F37" s="12">
        <v>100</v>
      </c>
      <c r="G37" s="39">
        <v>5</v>
      </c>
      <c r="H37" s="164">
        <f t="shared" si="2"/>
        <v>500</v>
      </c>
      <c r="I37" s="165"/>
      <c r="J37" s="16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68</v>
      </c>
      <c r="C38" s="54"/>
      <c r="D38" s="12">
        <f>C38*84</f>
        <v>0</v>
      </c>
      <c r="F38" s="30">
        <v>50</v>
      </c>
      <c r="G38" s="39"/>
      <c r="H38" s="164">
        <f t="shared" si="2"/>
        <v>0</v>
      </c>
      <c r="I38" s="165"/>
      <c r="J38" s="16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4">
        <f t="shared" si="2"/>
        <v>0</v>
      </c>
      <c r="I39" s="165"/>
      <c r="J39" s="16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64"/>
      <c r="I40" s="165"/>
      <c r="J40" s="16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4"/>
      <c r="I41" s="165"/>
      <c r="J41" s="16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70</v>
      </c>
      <c r="C42" s="11">
        <v>7</v>
      </c>
      <c r="D42" s="12">
        <f>C42*2.25</f>
        <v>15.75</v>
      </c>
      <c r="F42" s="39" t="s">
        <v>79</v>
      </c>
      <c r="G42" s="164">
        <v>22</v>
      </c>
      <c r="H42" s="165"/>
      <c r="I42" s="165"/>
      <c r="J42" s="16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4" t="s">
        <v>81</v>
      </c>
      <c r="C43" s="11"/>
      <c r="D43" s="12"/>
      <c r="F43" s="59" t="s">
        <v>82</v>
      </c>
      <c r="G43" s="98" t="s">
        <v>83</v>
      </c>
      <c r="H43" s="156" t="s">
        <v>13</v>
      </c>
      <c r="I43" s="157"/>
      <c r="J43" s="158"/>
      <c r="K43" s="21"/>
      <c r="P43" s="4"/>
      <c r="Q43" s="4"/>
      <c r="R43" s="5"/>
    </row>
    <row r="44" spans="1:18" ht="15.75" x14ac:dyDescent="0.25">
      <c r="A44" s="135"/>
      <c r="B44" s="27" t="s">
        <v>66</v>
      </c>
      <c r="C44" s="10"/>
      <c r="D44" s="12">
        <f>C44*120</f>
        <v>0</v>
      </c>
      <c r="F44" s="37"/>
      <c r="G44" s="76"/>
      <c r="H44" s="159"/>
      <c r="I44" s="159"/>
      <c r="J44" s="159"/>
      <c r="K44" s="21"/>
      <c r="P44" s="4"/>
      <c r="Q44" s="4"/>
      <c r="R44" s="5"/>
    </row>
    <row r="45" spans="1:18" ht="15.75" x14ac:dyDescent="0.25">
      <c r="A45" s="135"/>
      <c r="B45" s="27" t="s">
        <v>68</v>
      </c>
      <c r="C45" s="33"/>
      <c r="D45" s="12">
        <f>C45*84</f>
        <v>0</v>
      </c>
      <c r="F45" s="37"/>
      <c r="G45" s="76"/>
      <c r="H45" s="159"/>
      <c r="I45" s="159"/>
      <c r="J45" s="159"/>
      <c r="K45" s="21"/>
      <c r="P45" s="4"/>
      <c r="Q45" s="4"/>
      <c r="R45" s="5"/>
    </row>
    <row r="46" spans="1:18" ht="15.75" x14ac:dyDescent="0.25">
      <c r="A46" s="135"/>
      <c r="B46" s="49" t="s">
        <v>70</v>
      </c>
      <c r="C46" s="81">
        <v>25</v>
      </c>
      <c r="D46" s="12">
        <f>C46*1.5</f>
        <v>37.5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6"/>
      <c r="B47" s="27"/>
      <c r="C47" s="11"/>
      <c r="D47" s="12"/>
      <c r="F47" s="59"/>
      <c r="G47" s="59"/>
      <c r="H47" s="137"/>
      <c r="I47" s="138"/>
      <c r="J47" s="139"/>
      <c r="K47" s="21"/>
      <c r="P47" s="4"/>
      <c r="Q47" s="4"/>
      <c r="R47" s="5"/>
    </row>
    <row r="48" spans="1:18" ht="15" customHeight="1" x14ac:dyDescent="0.25">
      <c r="A48" s="134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7"/>
      <c r="I48" s="138"/>
      <c r="J48" s="1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5"/>
      <c r="B49" s="29" t="s">
        <v>68</v>
      </c>
      <c r="C49" s="33">
        <v>3</v>
      </c>
      <c r="D49" s="12">
        <f>C49*42</f>
        <v>126</v>
      </c>
      <c r="F49" s="140" t="s">
        <v>86</v>
      </c>
      <c r="G49" s="142">
        <f>H34+H35+H36+H37+H38+H39+H40+H41+G42+H44+H45+H46</f>
        <v>135022</v>
      </c>
      <c r="H49" s="143"/>
      <c r="I49" s="143"/>
      <c r="J49" s="14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5"/>
      <c r="B50" s="32" t="s">
        <v>70</v>
      </c>
      <c r="C50" s="11">
        <v>20</v>
      </c>
      <c r="D50" s="12">
        <f>C50*1.5</f>
        <v>30</v>
      </c>
      <c r="F50" s="141"/>
      <c r="G50" s="145"/>
      <c r="H50" s="146"/>
      <c r="I50" s="146"/>
      <c r="J50" s="147"/>
      <c r="P50" s="4"/>
      <c r="Q50" s="4"/>
      <c r="R50" s="5"/>
    </row>
    <row r="51" spans="1:18" ht="15" customHeight="1" x14ac:dyDescent="0.25">
      <c r="A51" s="135"/>
      <c r="B51" s="27"/>
      <c r="C51" s="10"/>
      <c r="D51" s="31"/>
      <c r="F51" s="148" t="s">
        <v>142</v>
      </c>
      <c r="G51" s="253">
        <f>G49-H29</f>
        <v>-233.75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5"/>
      <c r="B52" s="29"/>
      <c r="C52" s="33"/>
      <c r="D52" s="45"/>
      <c r="F52" s="149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0" t="s">
        <v>90</v>
      </c>
      <c r="B54" s="121"/>
      <c r="C54" s="122"/>
      <c r="D54" s="126">
        <f>SUM(D34:D53)</f>
        <v>32837.25</v>
      </c>
      <c r="F54" s="21"/>
      <c r="J54" s="34"/>
    </row>
    <row r="55" spans="1:18" x14ac:dyDescent="0.25">
      <c r="A55" s="123"/>
      <c r="B55" s="124"/>
      <c r="C55" s="125"/>
      <c r="D55" s="1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8" t="s">
        <v>91</v>
      </c>
      <c r="B58" s="129"/>
      <c r="C58" s="129"/>
      <c r="D58" s="130"/>
      <c r="F58" s="128" t="s">
        <v>92</v>
      </c>
      <c r="G58" s="129"/>
      <c r="H58" s="129"/>
      <c r="I58" s="129"/>
      <c r="J58" s="130"/>
    </row>
    <row r="59" spans="1:18" x14ac:dyDescent="0.25">
      <c r="A59" s="131"/>
      <c r="B59" s="132"/>
      <c r="C59" s="132"/>
      <c r="D59" s="133"/>
      <c r="F59" s="131"/>
      <c r="G59" s="132"/>
      <c r="H59" s="132"/>
      <c r="I59" s="132"/>
      <c r="J59" s="1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EEC33-CA33-4861-B448-E7E133AB29D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6" t="s">
        <v>1</v>
      </c>
      <c r="O1" s="216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7" t="s">
        <v>7</v>
      </c>
      <c r="B4" s="168"/>
      <c r="C4" s="168"/>
      <c r="D4" s="169"/>
      <c r="F4" s="217" t="s">
        <v>8</v>
      </c>
      <c r="G4" s="219"/>
      <c r="H4" s="221" t="s">
        <v>9</v>
      </c>
      <c r="I4" s="223"/>
      <c r="J4" s="2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218"/>
      <c r="G5" s="220"/>
      <c r="H5" s="222"/>
      <c r="I5" s="225"/>
      <c r="J5" s="2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2"/>
      <c r="B6" s="16"/>
      <c r="C6" s="10"/>
      <c r="D6" s="13">
        <f t="shared" ref="D6:D28" si="1">C6*L6</f>
        <v>0</v>
      </c>
      <c r="F6" s="227" t="s">
        <v>16</v>
      </c>
      <c r="G6" s="229"/>
      <c r="H6" s="230"/>
      <c r="I6" s="230"/>
      <c r="J6" s="2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2"/>
      <c r="B7" s="16"/>
      <c r="C7" s="10"/>
      <c r="D7" s="13">
        <f t="shared" si="1"/>
        <v>0</v>
      </c>
      <c r="F7" s="228"/>
      <c r="G7" s="232"/>
      <c r="H7" s="233"/>
      <c r="I7" s="233"/>
      <c r="J7" s="23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2"/>
      <c r="B8" s="16"/>
      <c r="C8" s="10"/>
      <c r="D8" s="13">
        <f t="shared" si="1"/>
        <v>0</v>
      </c>
      <c r="F8" s="235" t="s">
        <v>21</v>
      </c>
      <c r="G8" s="236"/>
      <c r="H8" s="237"/>
      <c r="I8" s="237"/>
      <c r="J8" s="23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2"/>
      <c r="B9" s="16"/>
      <c r="C9" s="10"/>
      <c r="D9" s="13">
        <f t="shared" si="1"/>
        <v>0</v>
      </c>
      <c r="F9" s="228"/>
      <c r="G9" s="239"/>
      <c r="H9" s="240"/>
      <c r="I9" s="240"/>
      <c r="J9" s="24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2"/>
      <c r="C10" s="10"/>
      <c r="D10" s="13">
        <f t="shared" si="1"/>
        <v>0</v>
      </c>
      <c r="F10" s="227" t="s">
        <v>26</v>
      </c>
      <c r="G10" s="242"/>
      <c r="H10" s="243"/>
      <c r="I10" s="243"/>
      <c r="J10" s="244"/>
      <c r="K10" s="8"/>
      <c r="L10" s="6">
        <f>R36</f>
        <v>972</v>
      </c>
      <c r="P10" s="4"/>
      <c r="Q10" s="4"/>
      <c r="R10" s="5"/>
    </row>
    <row r="11" spans="1:19" ht="15.75" x14ac:dyDescent="0.25">
      <c r="A11" s="162"/>
      <c r="B11" s="17"/>
      <c r="C11" s="10"/>
      <c r="D11" s="13">
        <f t="shared" si="1"/>
        <v>0</v>
      </c>
      <c r="F11" s="228"/>
      <c r="G11" s="239"/>
      <c r="H11" s="240"/>
      <c r="I11" s="240"/>
      <c r="J11" s="2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2"/>
      <c r="B12" s="17"/>
      <c r="C12" s="10"/>
      <c r="D12" s="48">
        <f t="shared" si="1"/>
        <v>0</v>
      </c>
      <c r="F12" s="245" t="s">
        <v>33</v>
      </c>
      <c r="G12" s="246"/>
      <c r="H12" s="246"/>
      <c r="I12" s="246"/>
      <c r="J12" s="2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2"/>
      <c r="B13" s="17"/>
      <c r="C13" s="10"/>
      <c r="D13" s="48">
        <f t="shared" si="1"/>
        <v>0</v>
      </c>
      <c r="F13" s="248" t="s">
        <v>36</v>
      </c>
      <c r="G13" s="212"/>
      <c r="H13" s="203">
        <f>D29</f>
        <v>0</v>
      </c>
      <c r="I13" s="204"/>
      <c r="J13" s="20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2"/>
      <c r="B14" s="14"/>
      <c r="C14" s="10"/>
      <c r="D14" s="31">
        <f t="shared" si="1"/>
        <v>0</v>
      </c>
      <c r="F14" s="206" t="s">
        <v>39</v>
      </c>
      <c r="G14" s="207"/>
      <c r="H14" s="208">
        <f>D54</f>
        <v>0</v>
      </c>
      <c r="I14" s="209"/>
      <c r="J14" s="21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2"/>
      <c r="B15" s="14"/>
      <c r="C15" s="10"/>
      <c r="D15" s="31">
        <f t="shared" si="1"/>
        <v>0</v>
      </c>
      <c r="F15" s="211" t="s">
        <v>40</v>
      </c>
      <c r="G15" s="212"/>
      <c r="H15" s="213">
        <f>H13-H14</f>
        <v>0</v>
      </c>
      <c r="I15" s="214"/>
      <c r="J15" s="21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C17" s="10"/>
      <c r="D17" s="48">
        <f t="shared" si="1"/>
        <v>0</v>
      </c>
      <c r="F17" s="56"/>
      <c r="G17" s="66" t="s">
        <v>45</v>
      </c>
      <c r="H17" s="184"/>
      <c r="I17" s="184"/>
      <c r="J17" s="18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/>
      <c r="C18" s="10"/>
      <c r="D18" s="48">
        <f t="shared" si="1"/>
        <v>0</v>
      </c>
      <c r="F18" s="56"/>
      <c r="G18" s="66" t="s">
        <v>47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2"/>
      <c r="B20" s="46"/>
      <c r="C20" s="10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/>
      <c r="C23" s="10"/>
      <c r="D23" s="48">
        <f t="shared" si="1"/>
        <v>0</v>
      </c>
      <c r="F23" s="78"/>
      <c r="G23" s="79"/>
      <c r="H23" s="190"/>
      <c r="I23" s="159"/>
      <c r="J23" s="15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/>
      <c r="C24" s="10"/>
      <c r="D24" s="48">
        <f t="shared" si="1"/>
        <v>0</v>
      </c>
      <c r="F24" s="38"/>
      <c r="G24" s="37"/>
      <c r="H24" s="190"/>
      <c r="I24" s="159"/>
      <c r="J24" s="15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/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/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/>
      <c r="C28" s="10"/>
      <c r="D28" s="48">
        <f t="shared" si="1"/>
        <v>0</v>
      </c>
      <c r="F28" s="91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0</v>
      </c>
      <c r="F29" s="120" t="s">
        <v>55</v>
      </c>
      <c r="G29" s="182"/>
      <c r="H29" s="142">
        <f>H15-H16-H17-H18-H19-H20-H22-H23-H24+H26+H27</f>
        <v>0</v>
      </c>
      <c r="I29" s="143"/>
      <c r="J29" s="14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23"/>
      <c r="G30" s="183"/>
      <c r="H30" s="145"/>
      <c r="I30" s="146"/>
      <c r="J30" s="14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7" t="s">
        <v>58</v>
      </c>
      <c r="B32" s="168"/>
      <c r="C32" s="168"/>
      <c r="D32" s="169"/>
      <c r="F32" s="170" t="s">
        <v>59</v>
      </c>
      <c r="G32" s="171"/>
      <c r="H32" s="171"/>
      <c r="I32" s="171"/>
      <c r="J32" s="17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70" t="s">
        <v>13</v>
      </c>
      <c r="I33" s="171"/>
      <c r="J33" s="17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4"/>
      <c r="I34" s="165"/>
      <c r="J34" s="16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68</v>
      </c>
      <c r="C35" s="52"/>
      <c r="D35" s="30">
        <f>C35*84</f>
        <v>0</v>
      </c>
      <c r="F35" s="58">
        <v>500</v>
      </c>
      <c r="G35" s="41"/>
      <c r="H35" s="164"/>
      <c r="I35" s="165"/>
      <c r="J35" s="16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70</v>
      </c>
      <c r="C36" s="10"/>
      <c r="D36" s="12">
        <f>C36*1.5</f>
        <v>0</v>
      </c>
      <c r="F36" s="12">
        <v>200</v>
      </c>
      <c r="G36" s="37"/>
      <c r="H36" s="164"/>
      <c r="I36" s="165"/>
      <c r="J36" s="16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4"/>
      <c r="I37" s="165"/>
      <c r="J37" s="16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68</v>
      </c>
      <c r="C38" s="54"/>
      <c r="D38" s="12">
        <f>C38*84</f>
        <v>0</v>
      </c>
      <c r="F38" s="30">
        <v>50</v>
      </c>
      <c r="G38" s="39"/>
      <c r="H38" s="164"/>
      <c r="I38" s="165"/>
      <c r="J38" s="16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70</v>
      </c>
      <c r="C39" s="52"/>
      <c r="D39" s="31">
        <f>C39*4.5</f>
        <v>0</v>
      </c>
      <c r="F39" s="12">
        <v>20</v>
      </c>
      <c r="G39" s="37"/>
      <c r="H39" s="164"/>
      <c r="I39" s="165"/>
      <c r="J39" s="16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4"/>
      <c r="I40" s="165"/>
      <c r="J40" s="16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68</v>
      </c>
      <c r="C41" s="10"/>
      <c r="D41" s="12">
        <f>C41*84</f>
        <v>0</v>
      </c>
      <c r="F41" s="12">
        <v>5</v>
      </c>
      <c r="G41" s="42"/>
      <c r="H41" s="164"/>
      <c r="I41" s="165"/>
      <c r="J41" s="16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70</v>
      </c>
      <c r="C42" s="11"/>
      <c r="D42" s="12">
        <f>C42*2.25</f>
        <v>0</v>
      </c>
      <c r="F42" s="39" t="s">
        <v>79</v>
      </c>
      <c r="G42" s="164"/>
      <c r="H42" s="165"/>
      <c r="I42" s="165"/>
      <c r="J42" s="16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4" t="s">
        <v>81</v>
      </c>
      <c r="C43" s="11"/>
      <c r="D43" s="12"/>
      <c r="F43" s="59" t="s">
        <v>82</v>
      </c>
      <c r="G43" s="94" t="s">
        <v>83</v>
      </c>
      <c r="H43" s="156" t="s">
        <v>13</v>
      </c>
      <c r="I43" s="157"/>
      <c r="J43" s="158"/>
      <c r="K43" s="21"/>
      <c r="P43" s="4"/>
      <c r="Q43" s="4"/>
      <c r="R43" s="5"/>
    </row>
    <row r="44" spans="1:18" ht="15.75" x14ac:dyDescent="0.25">
      <c r="A44" s="135"/>
      <c r="B44" s="27" t="s">
        <v>66</v>
      </c>
      <c r="C44" s="10"/>
      <c r="D44" s="12">
        <f>C44*120</f>
        <v>0</v>
      </c>
      <c r="F44" s="37"/>
      <c r="G44" s="76"/>
      <c r="H44" s="159"/>
      <c r="I44" s="159"/>
      <c r="J44" s="159"/>
      <c r="K44" s="21"/>
      <c r="P44" s="4"/>
      <c r="Q44" s="4"/>
      <c r="R44" s="5"/>
    </row>
    <row r="45" spans="1:18" ht="15.75" x14ac:dyDescent="0.25">
      <c r="A45" s="135"/>
      <c r="B45" s="27" t="s">
        <v>68</v>
      </c>
      <c r="C45" s="33"/>
      <c r="D45" s="12">
        <f>C45*84</f>
        <v>0</v>
      </c>
      <c r="F45" s="37"/>
      <c r="G45" s="76"/>
      <c r="H45" s="159"/>
      <c r="I45" s="159"/>
      <c r="J45" s="159"/>
      <c r="K45" s="21"/>
      <c r="P45" s="4"/>
      <c r="Q45" s="4"/>
      <c r="R45" s="5"/>
    </row>
    <row r="46" spans="1:18" ht="15.75" x14ac:dyDescent="0.25">
      <c r="A46" s="135"/>
      <c r="B46" s="49" t="s">
        <v>70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6"/>
      <c r="B47" s="27"/>
      <c r="C47" s="11"/>
      <c r="D47" s="12"/>
      <c r="F47" s="59"/>
      <c r="G47" s="59"/>
      <c r="H47" s="137"/>
      <c r="I47" s="138"/>
      <c r="J47" s="139"/>
      <c r="K47" s="21"/>
      <c r="P47" s="4"/>
      <c r="Q47" s="4"/>
      <c r="R47" s="5"/>
    </row>
    <row r="48" spans="1:18" ht="15" customHeight="1" x14ac:dyDescent="0.25">
      <c r="A48" s="134" t="s">
        <v>32</v>
      </c>
      <c r="B48" s="27" t="s">
        <v>66</v>
      </c>
      <c r="C48" s="10"/>
      <c r="D48" s="12">
        <f>C48*78</f>
        <v>0</v>
      </c>
      <c r="F48" s="59"/>
      <c r="G48" s="59"/>
      <c r="H48" s="137"/>
      <c r="I48" s="138"/>
      <c r="J48" s="1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5"/>
      <c r="B49" s="29" t="s">
        <v>68</v>
      </c>
      <c r="C49" s="33"/>
      <c r="D49" s="12">
        <f>C49*42</f>
        <v>0</v>
      </c>
      <c r="F49" s="140" t="s">
        <v>86</v>
      </c>
      <c r="G49" s="142">
        <f>H34+H35+H36+H37+H38+H39+H40+H41+G42+H44+H45+H46</f>
        <v>0</v>
      </c>
      <c r="H49" s="143"/>
      <c r="I49" s="143"/>
      <c r="J49" s="14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5"/>
      <c r="B50" s="32" t="s">
        <v>70</v>
      </c>
      <c r="C50" s="11"/>
      <c r="D50" s="12">
        <f>C50*1.5</f>
        <v>0</v>
      </c>
      <c r="F50" s="141"/>
      <c r="G50" s="145"/>
      <c r="H50" s="146"/>
      <c r="I50" s="146"/>
      <c r="J50" s="147"/>
      <c r="P50" s="4"/>
      <c r="Q50" s="4"/>
      <c r="R50" s="5"/>
    </row>
    <row r="51" spans="1:18" ht="15" customHeight="1" x14ac:dyDescent="0.25">
      <c r="A51" s="135"/>
      <c r="B51" s="27"/>
      <c r="C51" s="10"/>
      <c r="D51" s="31"/>
      <c r="F51" s="148" t="s">
        <v>128</v>
      </c>
      <c r="G51" s="150">
        <f>G49-H29</f>
        <v>0</v>
      </c>
      <c r="H51" s="151"/>
      <c r="I51" s="151"/>
      <c r="J51" s="15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5"/>
      <c r="B52" s="29"/>
      <c r="C52" s="33"/>
      <c r="D52" s="45"/>
      <c r="F52" s="149"/>
      <c r="G52" s="153"/>
      <c r="H52" s="154"/>
      <c r="I52" s="154"/>
      <c r="J52" s="1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0" t="s">
        <v>90</v>
      </c>
      <c r="B54" s="121"/>
      <c r="C54" s="122"/>
      <c r="D54" s="126">
        <f>SUM(D34:D53)</f>
        <v>0</v>
      </c>
      <c r="F54" s="21"/>
      <c r="J54" s="34"/>
    </row>
    <row r="55" spans="1:18" x14ac:dyDescent="0.25">
      <c r="A55" s="123"/>
      <c r="B55" s="124"/>
      <c r="C55" s="125"/>
      <c r="D55" s="1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8" t="s">
        <v>91</v>
      </c>
      <c r="B58" s="129"/>
      <c r="C58" s="129"/>
      <c r="D58" s="130"/>
      <c r="F58" s="128" t="s">
        <v>92</v>
      </c>
      <c r="G58" s="129"/>
      <c r="H58" s="129"/>
      <c r="I58" s="129"/>
      <c r="J58" s="130"/>
    </row>
    <row r="59" spans="1:18" x14ac:dyDescent="0.25">
      <c r="A59" s="131"/>
      <c r="B59" s="132"/>
      <c r="C59" s="132"/>
      <c r="D59" s="133"/>
      <c r="F59" s="131"/>
      <c r="G59" s="132"/>
      <c r="H59" s="132"/>
      <c r="I59" s="132"/>
      <c r="J59" s="1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EBA64-A50F-4749-810F-086D5C88E3F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6" t="s">
        <v>1</v>
      </c>
      <c r="O1" s="21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7" t="s">
        <v>7</v>
      </c>
      <c r="B4" s="168"/>
      <c r="C4" s="168"/>
      <c r="D4" s="169"/>
      <c r="F4" s="217" t="s">
        <v>8</v>
      </c>
      <c r="G4" s="219">
        <v>1</v>
      </c>
      <c r="H4" s="221" t="s">
        <v>9</v>
      </c>
      <c r="I4" s="223">
        <v>45966</v>
      </c>
      <c r="J4" s="2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218"/>
      <c r="G5" s="220"/>
      <c r="H5" s="222"/>
      <c r="I5" s="225"/>
      <c r="J5" s="2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89">
        <v>291</v>
      </c>
      <c r="D6" s="13">
        <f t="shared" ref="D6:D28" si="1">C6*L6</f>
        <v>214467</v>
      </c>
      <c r="F6" s="227" t="s">
        <v>16</v>
      </c>
      <c r="G6" s="229" t="s">
        <v>129</v>
      </c>
      <c r="H6" s="230"/>
      <c r="I6" s="230"/>
      <c r="J6" s="2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89">
        <v>5</v>
      </c>
      <c r="D7" s="13">
        <f t="shared" si="1"/>
        <v>3625</v>
      </c>
      <c r="F7" s="228"/>
      <c r="G7" s="232"/>
      <c r="H7" s="233"/>
      <c r="I7" s="233"/>
      <c r="J7" s="23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89"/>
      <c r="D8" s="13">
        <f t="shared" si="1"/>
        <v>0</v>
      </c>
      <c r="F8" s="235" t="s">
        <v>21</v>
      </c>
      <c r="G8" s="236" t="s">
        <v>112</v>
      </c>
      <c r="H8" s="237"/>
      <c r="I8" s="237"/>
      <c r="J8" s="23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89">
        <v>25</v>
      </c>
      <c r="D9" s="13">
        <f t="shared" si="1"/>
        <v>17675</v>
      </c>
      <c r="F9" s="228"/>
      <c r="G9" s="239"/>
      <c r="H9" s="240"/>
      <c r="I9" s="240"/>
      <c r="J9" s="24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89"/>
      <c r="D10" s="13">
        <f t="shared" si="1"/>
        <v>0</v>
      </c>
      <c r="F10" s="227" t="s">
        <v>26</v>
      </c>
      <c r="G10" s="242" t="s">
        <v>130</v>
      </c>
      <c r="H10" s="243"/>
      <c r="I10" s="243"/>
      <c r="J10" s="244"/>
      <c r="K10" s="8"/>
      <c r="L10" s="6">
        <f>R36</f>
        <v>972</v>
      </c>
      <c r="P10" s="4"/>
      <c r="Q10" s="4"/>
      <c r="R10" s="5"/>
    </row>
    <row r="11" spans="1:18" ht="15.75" x14ac:dyDescent="0.25">
      <c r="A11" s="162"/>
      <c r="B11" s="17" t="s">
        <v>28</v>
      </c>
      <c r="C11" s="89"/>
      <c r="D11" s="13">
        <f t="shared" si="1"/>
        <v>0</v>
      </c>
      <c r="F11" s="228"/>
      <c r="G11" s="239"/>
      <c r="H11" s="240"/>
      <c r="I11" s="240"/>
      <c r="J11" s="2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89"/>
      <c r="D12" s="48">
        <f t="shared" si="1"/>
        <v>0</v>
      </c>
      <c r="F12" s="245" t="s">
        <v>33</v>
      </c>
      <c r="G12" s="246"/>
      <c r="H12" s="246"/>
      <c r="I12" s="246"/>
      <c r="J12" s="2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89">
        <v>5</v>
      </c>
      <c r="D13" s="48">
        <f t="shared" si="1"/>
        <v>1535</v>
      </c>
      <c r="F13" s="248" t="s">
        <v>36</v>
      </c>
      <c r="G13" s="212"/>
      <c r="H13" s="203">
        <f>D29</f>
        <v>238949</v>
      </c>
      <c r="I13" s="204"/>
      <c r="J13" s="20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89">
        <v>7</v>
      </c>
      <c r="D14" s="31">
        <f t="shared" si="1"/>
        <v>77</v>
      </c>
      <c r="F14" s="206" t="s">
        <v>39</v>
      </c>
      <c r="G14" s="207"/>
      <c r="H14" s="208">
        <f>D54</f>
        <v>35661</v>
      </c>
      <c r="I14" s="209"/>
      <c r="J14" s="21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38</v>
      </c>
      <c r="C15" s="89"/>
      <c r="D15" s="31">
        <f t="shared" si="1"/>
        <v>0</v>
      </c>
      <c r="F15" s="211" t="s">
        <v>40</v>
      </c>
      <c r="G15" s="212"/>
      <c r="H15" s="213">
        <f>H13-H14</f>
        <v>203288</v>
      </c>
      <c r="I15" s="214"/>
      <c r="J15" s="21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t="s">
        <v>140</v>
      </c>
      <c r="C17" s="89"/>
      <c r="D17" s="48">
        <f t="shared" si="1"/>
        <v>0</v>
      </c>
      <c r="F17" s="56"/>
      <c r="G17" s="66" t="s">
        <v>45</v>
      </c>
      <c r="H17" s="184"/>
      <c r="I17" s="184"/>
      <c r="J17" s="18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v>1102</v>
      </c>
      <c r="Q19" s="4"/>
      <c r="R19" s="5">
        <f t="shared" si="0"/>
        <v>0</v>
      </c>
    </row>
    <row r="20" spans="1:18" ht="15.75" x14ac:dyDescent="0.25">
      <c r="A20" s="162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2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 t="s">
        <v>127</v>
      </c>
      <c r="C22" s="89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101</v>
      </c>
      <c r="C23" s="89"/>
      <c r="D23" s="48">
        <f t="shared" si="1"/>
        <v>0</v>
      </c>
      <c r="F23" s="77"/>
      <c r="G23" s="79"/>
      <c r="H23" s="249"/>
      <c r="I23" s="250"/>
      <c r="J23" s="25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121</v>
      </c>
      <c r="C24" s="89"/>
      <c r="D24" s="48">
        <f t="shared" si="1"/>
        <v>0</v>
      </c>
      <c r="F24" s="77"/>
      <c r="G24" s="79"/>
      <c r="H24" s="249"/>
      <c r="I24" s="250"/>
      <c r="J24" s="25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139</v>
      </c>
      <c r="C26" s="89"/>
      <c r="D26" s="48">
        <f t="shared" si="1"/>
        <v>0</v>
      </c>
      <c r="F26" s="75"/>
      <c r="G26" s="65"/>
      <c r="H26" s="159"/>
      <c r="I26" s="159"/>
      <c r="J26" s="15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 t="s">
        <v>110</v>
      </c>
      <c r="C27" s="89"/>
      <c r="D27" s="44">
        <f t="shared" si="1"/>
        <v>0</v>
      </c>
      <c r="F27" s="71"/>
      <c r="G27" s="94"/>
      <c r="H27" s="251"/>
      <c r="I27" s="252"/>
      <c r="J27" s="25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97</v>
      </c>
      <c r="C28" s="89">
        <v>2</v>
      </c>
      <c r="D28" s="48">
        <f t="shared" si="1"/>
        <v>1570</v>
      </c>
      <c r="F28" s="91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238949</v>
      </c>
      <c r="F29" s="120" t="s">
        <v>55</v>
      </c>
      <c r="G29" s="182"/>
      <c r="H29" s="142">
        <f>H15-H16-H17-H18-H19-H20-H22-H23-H24+H26+H27+H28</f>
        <v>203288</v>
      </c>
      <c r="I29" s="143"/>
      <c r="J29" s="14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23"/>
      <c r="G30" s="183"/>
      <c r="H30" s="145"/>
      <c r="I30" s="146"/>
      <c r="J30" s="14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7" t="s">
        <v>58</v>
      </c>
      <c r="B32" s="168"/>
      <c r="C32" s="168"/>
      <c r="D32" s="169"/>
      <c r="F32" s="170" t="s">
        <v>59</v>
      </c>
      <c r="G32" s="171"/>
      <c r="H32" s="171"/>
      <c r="I32" s="171"/>
      <c r="J32" s="17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70" t="s">
        <v>13</v>
      </c>
      <c r="I33" s="171"/>
      <c r="J33" s="17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119</v>
      </c>
      <c r="H34" s="164">
        <f t="shared" ref="H34:H39" si="2">F34*G34</f>
        <v>119000</v>
      </c>
      <c r="I34" s="165"/>
      <c r="J34" s="16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68</v>
      </c>
      <c r="C35" s="52"/>
      <c r="D35" s="30">
        <f>C35*84</f>
        <v>0</v>
      </c>
      <c r="F35" s="58">
        <v>500</v>
      </c>
      <c r="G35" s="41">
        <v>80</v>
      </c>
      <c r="H35" s="164">
        <f t="shared" si="2"/>
        <v>40000</v>
      </c>
      <c r="I35" s="165"/>
      <c r="J35" s="16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64">
        <f t="shared" si="2"/>
        <v>400</v>
      </c>
      <c r="I36" s="165"/>
      <c r="J36" s="16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72</v>
      </c>
      <c r="B37" s="28" t="s">
        <v>66</v>
      </c>
      <c r="C37" s="53">
        <v>311</v>
      </c>
      <c r="D37" s="12">
        <f>C37*111</f>
        <v>34521</v>
      </c>
      <c r="F37" s="12">
        <v>100</v>
      </c>
      <c r="G37" s="39">
        <v>113</v>
      </c>
      <c r="H37" s="164">
        <f t="shared" si="2"/>
        <v>11300</v>
      </c>
      <c r="I37" s="165"/>
      <c r="J37" s="16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30</v>
      </c>
      <c r="H38" s="164">
        <f t="shared" si="2"/>
        <v>1500</v>
      </c>
      <c r="I38" s="165"/>
      <c r="J38" s="16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64">
        <f t="shared" si="2"/>
        <v>20</v>
      </c>
      <c r="I39" s="165"/>
      <c r="J39" s="16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64"/>
      <c r="I40" s="165"/>
      <c r="J40" s="16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68</v>
      </c>
      <c r="C41" s="10"/>
      <c r="D41" s="12">
        <f>C41*84</f>
        <v>0</v>
      </c>
      <c r="F41" s="12">
        <v>5</v>
      </c>
      <c r="G41" s="42"/>
      <c r="H41" s="164"/>
      <c r="I41" s="165"/>
      <c r="J41" s="16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70</v>
      </c>
      <c r="C42" s="11"/>
      <c r="D42" s="12">
        <f>C42*2.25</f>
        <v>0</v>
      </c>
      <c r="F42" s="39" t="s">
        <v>79</v>
      </c>
      <c r="G42" s="164">
        <v>394</v>
      </c>
      <c r="H42" s="165"/>
      <c r="I42" s="165"/>
      <c r="J42" s="16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4" t="s">
        <v>81</v>
      </c>
      <c r="C43" s="11"/>
      <c r="D43" s="12"/>
      <c r="F43" s="59" t="s">
        <v>82</v>
      </c>
      <c r="G43" s="94" t="s">
        <v>83</v>
      </c>
      <c r="H43" s="156" t="s">
        <v>13</v>
      </c>
      <c r="I43" s="157"/>
      <c r="J43" s="15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5"/>
      <c r="B44" s="27" t="s">
        <v>66</v>
      </c>
      <c r="C44" s="10"/>
      <c r="D44" s="12">
        <f>C44*120</f>
        <v>0</v>
      </c>
      <c r="F44" s="37" t="s">
        <v>157</v>
      </c>
      <c r="G44" s="62"/>
      <c r="H44" s="159">
        <v>30000</v>
      </c>
      <c r="I44" s="159"/>
      <c r="J44" s="15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5"/>
      <c r="B45" s="27" t="s">
        <v>68</v>
      </c>
      <c r="C45" s="33"/>
      <c r="D45" s="12">
        <f>C45*84</f>
        <v>0</v>
      </c>
      <c r="F45" s="37"/>
      <c r="G45" s="62"/>
      <c r="H45" s="159"/>
      <c r="I45" s="159"/>
      <c r="J45" s="159"/>
      <c r="K45" s="21"/>
      <c r="P45" s="4"/>
      <c r="Q45" s="4"/>
      <c r="R45" s="5"/>
    </row>
    <row r="46" spans="1:18" ht="15.75" x14ac:dyDescent="0.25">
      <c r="A46" s="135"/>
      <c r="B46" s="49" t="s">
        <v>70</v>
      </c>
      <c r="C46" s="81">
        <v>15</v>
      </c>
      <c r="D46" s="12">
        <f>C46*1.5</f>
        <v>22.5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6"/>
      <c r="B47" s="27"/>
      <c r="C47" s="11"/>
      <c r="D47" s="12"/>
      <c r="F47" s="59"/>
      <c r="G47" s="59"/>
      <c r="H47" s="137"/>
      <c r="I47" s="138"/>
      <c r="J47" s="139"/>
      <c r="K47" s="21"/>
      <c r="P47" s="4"/>
      <c r="Q47" s="4"/>
      <c r="R47" s="5"/>
    </row>
    <row r="48" spans="1:18" ht="15" customHeight="1" x14ac:dyDescent="0.25">
      <c r="A48" s="134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7"/>
      <c r="I48" s="138"/>
      <c r="J48" s="1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5"/>
      <c r="B49" s="29" t="s">
        <v>68</v>
      </c>
      <c r="C49" s="33">
        <v>1</v>
      </c>
      <c r="D49" s="12">
        <f>C49*42</f>
        <v>42</v>
      </c>
      <c r="F49" s="140" t="s">
        <v>86</v>
      </c>
      <c r="G49" s="142">
        <f>H34+H35+H36+H37+H38+H39+H40+H41+G42+H44+H45+H46</f>
        <v>202614</v>
      </c>
      <c r="H49" s="143"/>
      <c r="I49" s="143"/>
      <c r="J49" s="14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5"/>
      <c r="B50" s="32" t="s">
        <v>70</v>
      </c>
      <c r="C50" s="11">
        <v>15</v>
      </c>
      <c r="D50" s="12">
        <f>C50*1.5</f>
        <v>22.5</v>
      </c>
      <c r="F50" s="141"/>
      <c r="G50" s="145"/>
      <c r="H50" s="146"/>
      <c r="I50" s="146"/>
      <c r="J50" s="147"/>
      <c r="P50" s="4"/>
      <c r="Q50" s="4"/>
      <c r="R50" s="5"/>
    </row>
    <row r="51" spans="1:18" ht="15" customHeight="1" x14ac:dyDescent="0.25">
      <c r="A51" s="135"/>
      <c r="B51" s="27"/>
      <c r="C51" s="10"/>
      <c r="D51" s="31"/>
      <c r="F51" s="148" t="s">
        <v>131</v>
      </c>
      <c r="G51" s="253">
        <f>G49-H29</f>
        <v>-674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5"/>
      <c r="B52" s="29"/>
      <c r="C52" s="33"/>
      <c r="D52" s="45"/>
      <c r="F52" s="149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0" t="s">
        <v>90</v>
      </c>
      <c r="B54" s="121"/>
      <c r="C54" s="122"/>
      <c r="D54" s="126">
        <f>SUM(D34:D53)</f>
        <v>35661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3"/>
      <c r="B55" s="124"/>
      <c r="C55" s="125"/>
      <c r="D55" s="1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8" t="s">
        <v>91</v>
      </c>
      <c r="B58" s="129"/>
      <c r="C58" s="129"/>
      <c r="D58" s="130"/>
      <c r="F58" s="128" t="s">
        <v>92</v>
      </c>
      <c r="G58" s="129"/>
      <c r="H58" s="129"/>
      <c r="I58" s="129"/>
      <c r="J58" s="130"/>
    </row>
    <row r="59" spans="1:18" x14ac:dyDescent="0.25">
      <c r="A59" s="131"/>
      <c r="B59" s="132"/>
      <c r="C59" s="132"/>
      <c r="D59" s="133"/>
      <c r="F59" s="131"/>
      <c r="G59" s="132"/>
      <c r="H59" s="132"/>
      <c r="I59" s="132"/>
      <c r="J59" s="1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17E02-6036-4784-84B1-F11D994CFD5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6" t="s">
        <v>1</v>
      </c>
      <c r="O1" s="21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7" t="s">
        <v>7</v>
      </c>
      <c r="B4" s="168"/>
      <c r="C4" s="168"/>
      <c r="D4" s="169"/>
      <c r="F4" s="217" t="s">
        <v>8</v>
      </c>
      <c r="G4" s="219">
        <v>2</v>
      </c>
      <c r="H4" s="221" t="s">
        <v>9</v>
      </c>
      <c r="I4" s="223">
        <v>45966</v>
      </c>
      <c r="J4" s="2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218"/>
      <c r="G5" s="220"/>
      <c r="H5" s="222"/>
      <c r="I5" s="225"/>
      <c r="J5" s="2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>
        <v>268</v>
      </c>
      <c r="D6" s="13">
        <f t="shared" ref="D6:D28" si="1">C6*L6</f>
        <v>197516</v>
      </c>
      <c r="F6" s="227" t="s">
        <v>16</v>
      </c>
      <c r="G6" s="229" t="s">
        <v>150</v>
      </c>
      <c r="H6" s="230"/>
      <c r="I6" s="230"/>
      <c r="J6" s="2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>
        <v>5</v>
      </c>
      <c r="D7" s="13">
        <f t="shared" si="1"/>
        <v>3625</v>
      </c>
      <c r="F7" s="228"/>
      <c r="G7" s="232"/>
      <c r="H7" s="233"/>
      <c r="I7" s="233"/>
      <c r="J7" s="23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/>
      <c r="D8" s="13">
        <f t="shared" si="1"/>
        <v>0</v>
      </c>
      <c r="F8" s="235" t="s">
        <v>21</v>
      </c>
      <c r="G8" s="236" t="s">
        <v>114</v>
      </c>
      <c r="H8" s="237"/>
      <c r="I8" s="237"/>
      <c r="J8" s="23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>
        <v>15</v>
      </c>
      <c r="D9" s="13">
        <f t="shared" si="1"/>
        <v>10605</v>
      </c>
      <c r="F9" s="228"/>
      <c r="G9" s="239"/>
      <c r="H9" s="240"/>
      <c r="I9" s="240"/>
      <c r="J9" s="24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/>
      <c r="D10" s="13">
        <f t="shared" si="1"/>
        <v>0</v>
      </c>
      <c r="F10" s="227" t="s">
        <v>26</v>
      </c>
      <c r="G10" s="242" t="s">
        <v>115</v>
      </c>
      <c r="H10" s="243"/>
      <c r="I10" s="243"/>
      <c r="J10" s="244"/>
      <c r="K10" s="8"/>
      <c r="L10" s="6">
        <f>R36</f>
        <v>972</v>
      </c>
      <c r="P10" s="4"/>
      <c r="Q10" s="4"/>
      <c r="R10" s="5"/>
    </row>
    <row r="11" spans="1:18" ht="15.75" x14ac:dyDescent="0.25">
      <c r="A11" s="162"/>
      <c r="B11" s="17" t="s">
        <v>28</v>
      </c>
      <c r="C11" s="10"/>
      <c r="D11" s="13">
        <f t="shared" si="1"/>
        <v>0</v>
      </c>
      <c r="F11" s="228"/>
      <c r="G11" s="239"/>
      <c r="H11" s="240"/>
      <c r="I11" s="240"/>
      <c r="J11" s="2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>
        <v>6</v>
      </c>
      <c r="D12" s="48">
        <f t="shared" si="1"/>
        <v>5712</v>
      </c>
      <c r="F12" s="245" t="s">
        <v>33</v>
      </c>
      <c r="G12" s="246"/>
      <c r="H12" s="246"/>
      <c r="I12" s="246"/>
      <c r="J12" s="2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>
        <v>11</v>
      </c>
      <c r="D13" s="48">
        <f t="shared" si="1"/>
        <v>3377</v>
      </c>
      <c r="F13" s="248" t="s">
        <v>36</v>
      </c>
      <c r="G13" s="212"/>
      <c r="H13" s="203">
        <f>D29</f>
        <v>236512</v>
      </c>
      <c r="I13" s="204"/>
      <c r="J13" s="20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>
        <v>7</v>
      </c>
      <c r="D14" s="31">
        <f t="shared" si="1"/>
        <v>77</v>
      </c>
      <c r="F14" s="206" t="s">
        <v>39</v>
      </c>
      <c r="G14" s="207"/>
      <c r="H14" s="208">
        <f>D54</f>
        <v>59487</v>
      </c>
      <c r="I14" s="209"/>
      <c r="J14" s="21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38</v>
      </c>
      <c r="C15" s="10"/>
      <c r="D15" s="31">
        <f t="shared" si="1"/>
        <v>0</v>
      </c>
      <c r="F15" s="211" t="s">
        <v>40</v>
      </c>
      <c r="G15" s="212"/>
      <c r="H15" s="213">
        <f>H13-H14</f>
        <v>177025</v>
      </c>
      <c r="I15" s="214"/>
      <c r="J15" s="21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3">
        <v>1683</v>
      </c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t="s">
        <v>93</v>
      </c>
      <c r="C17" s="10"/>
      <c r="D17" s="48">
        <f t="shared" si="1"/>
        <v>0</v>
      </c>
      <c r="F17" s="56"/>
      <c r="G17" s="66" t="s">
        <v>45</v>
      </c>
      <c r="H17" s="184"/>
      <c r="I17" s="184"/>
      <c r="J17" s="184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2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4"/>
      <c r="I20" s="184"/>
      <c r="J20" s="18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2"/>
      <c r="B21" s="14" t="s">
        <v>126</v>
      </c>
      <c r="C21" s="10">
        <f>13+11</f>
        <v>24</v>
      </c>
      <c r="D21" s="48">
        <f t="shared" si="1"/>
        <v>15600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107</v>
      </c>
      <c r="C23" s="10"/>
      <c r="D23" s="48">
        <f t="shared" si="1"/>
        <v>0</v>
      </c>
      <c r="F23" s="25"/>
      <c r="G23" s="37"/>
      <c r="H23" s="190"/>
      <c r="I23" s="159"/>
      <c r="J23" s="15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123</v>
      </c>
      <c r="C24" s="10"/>
      <c r="D24" s="48">
        <f t="shared" si="1"/>
        <v>0</v>
      </c>
      <c r="F24" s="38"/>
      <c r="G24" s="37"/>
      <c r="H24" s="190"/>
      <c r="I24" s="159"/>
      <c r="J24" s="15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105</v>
      </c>
      <c r="C26" s="10"/>
      <c r="D26" s="48">
        <f t="shared" si="1"/>
        <v>0</v>
      </c>
      <c r="F26" s="64"/>
      <c r="G26" s="10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 t="s">
        <v>109</v>
      </c>
      <c r="C27" s="10"/>
      <c r="D27" s="44">
        <f t="shared" si="1"/>
        <v>0</v>
      </c>
      <c r="F27" s="14"/>
      <c r="G27" s="14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97</v>
      </c>
      <c r="C28" s="10"/>
      <c r="D28" s="48">
        <f t="shared" si="1"/>
        <v>0</v>
      </c>
      <c r="F28" s="91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236512</v>
      </c>
      <c r="F29" s="120" t="s">
        <v>55</v>
      </c>
      <c r="G29" s="182"/>
      <c r="H29" s="142">
        <f>H15-H16-H17-H18-H19-H20-H22-H23-H24+H26+H27</f>
        <v>175342</v>
      </c>
      <c r="I29" s="143"/>
      <c r="J29" s="14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23"/>
      <c r="G30" s="183"/>
      <c r="H30" s="145"/>
      <c r="I30" s="146"/>
      <c r="J30" s="14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7" t="s">
        <v>58</v>
      </c>
      <c r="B32" s="168"/>
      <c r="C32" s="168"/>
      <c r="D32" s="169"/>
      <c r="F32" s="170" t="s">
        <v>59</v>
      </c>
      <c r="G32" s="171"/>
      <c r="H32" s="171"/>
      <c r="I32" s="171"/>
      <c r="J32" s="17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70" t="s">
        <v>13</v>
      </c>
      <c r="I33" s="171"/>
      <c r="J33" s="17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51</v>
      </c>
      <c r="H34" s="164">
        <f>F34*G34</f>
        <v>51000</v>
      </c>
      <c r="I34" s="165"/>
      <c r="J34" s="16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68</v>
      </c>
      <c r="C35" s="52"/>
      <c r="D35" s="30">
        <f>C35*84</f>
        <v>0</v>
      </c>
      <c r="F35" s="58">
        <v>500</v>
      </c>
      <c r="G35" s="41">
        <v>33</v>
      </c>
      <c r="H35" s="164">
        <f t="shared" ref="H35:H39" si="2">F35*G35</f>
        <v>16500</v>
      </c>
      <c r="I35" s="165"/>
      <c r="J35" s="16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64">
        <f>F36*G36</f>
        <v>400</v>
      </c>
      <c r="I36" s="165"/>
      <c r="J36" s="16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72</v>
      </c>
      <c r="B37" s="28" t="s">
        <v>66</v>
      </c>
      <c r="C37" s="53">
        <v>518</v>
      </c>
      <c r="D37" s="12">
        <f>C37*111</f>
        <v>57498</v>
      </c>
      <c r="F37" s="12">
        <v>100</v>
      </c>
      <c r="G37" s="39">
        <v>27</v>
      </c>
      <c r="H37" s="164">
        <f t="shared" si="2"/>
        <v>2700</v>
      </c>
      <c r="I37" s="165"/>
      <c r="J37" s="16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30</v>
      </c>
      <c r="H38" s="164">
        <f t="shared" si="2"/>
        <v>1500</v>
      </c>
      <c r="I38" s="165"/>
      <c r="J38" s="16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164">
        <f t="shared" si="2"/>
        <v>40</v>
      </c>
      <c r="I39" s="165"/>
      <c r="J39" s="16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164"/>
      <c r="I40" s="165"/>
      <c r="J40" s="16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68</v>
      </c>
      <c r="C41" s="10"/>
      <c r="D41" s="12">
        <f>C41*84</f>
        <v>0</v>
      </c>
      <c r="F41" s="12">
        <v>5</v>
      </c>
      <c r="G41" s="42"/>
      <c r="H41" s="164"/>
      <c r="I41" s="165"/>
      <c r="J41" s="16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70</v>
      </c>
      <c r="C42" s="11"/>
      <c r="D42" s="12">
        <f>C42*2.25</f>
        <v>0</v>
      </c>
      <c r="F42" s="39" t="s">
        <v>79</v>
      </c>
      <c r="G42" s="164">
        <v>1024</v>
      </c>
      <c r="H42" s="165"/>
      <c r="I42" s="165"/>
      <c r="J42" s="16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4" t="s">
        <v>81</v>
      </c>
      <c r="C43" s="11"/>
      <c r="D43" s="12"/>
      <c r="F43" s="59" t="s">
        <v>82</v>
      </c>
      <c r="G43" s="94" t="s">
        <v>83</v>
      </c>
      <c r="H43" s="156" t="s">
        <v>13</v>
      </c>
      <c r="I43" s="157"/>
      <c r="J43" s="158"/>
      <c r="K43" s="21"/>
      <c r="P43" s="4"/>
      <c r="Q43" s="4"/>
      <c r="R43" s="5"/>
    </row>
    <row r="44" spans="1:18" ht="15.75" x14ac:dyDescent="0.25">
      <c r="A44" s="135"/>
      <c r="B44" s="27" t="s">
        <v>66</v>
      </c>
      <c r="C44" s="10">
        <v>1</v>
      </c>
      <c r="D44" s="12">
        <f>C44*120</f>
        <v>120</v>
      </c>
      <c r="F44" s="37" t="s">
        <v>144</v>
      </c>
      <c r="G44" s="62" t="s">
        <v>158</v>
      </c>
      <c r="H44" s="159">
        <v>102187</v>
      </c>
      <c r="I44" s="159"/>
      <c r="J44" s="159"/>
      <c r="K44" s="21"/>
      <c r="P44" s="4"/>
      <c r="Q44" s="4"/>
      <c r="R44" s="5"/>
    </row>
    <row r="45" spans="1:18" ht="15.75" x14ac:dyDescent="0.25">
      <c r="A45" s="135"/>
      <c r="B45" s="27" t="s">
        <v>68</v>
      </c>
      <c r="C45" s="33"/>
      <c r="D45" s="12">
        <f>C45*84</f>
        <v>0</v>
      </c>
      <c r="F45" s="37"/>
      <c r="G45" s="62"/>
      <c r="H45" s="159"/>
      <c r="I45" s="159"/>
      <c r="J45" s="159"/>
      <c r="K45" s="21"/>
      <c r="P45" s="4"/>
      <c r="Q45" s="4"/>
      <c r="R45" s="5"/>
    </row>
    <row r="46" spans="1:18" ht="15.75" x14ac:dyDescent="0.25">
      <c r="A46" s="135"/>
      <c r="B46" s="49" t="s">
        <v>70</v>
      </c>
      <c r="C46" s="81"/>
      <c r="D46" s="12">
        <f>C46*1.5</f>
        <v>0</v>
      </c>
      <c r="F46" s="37"/>
      <c r="G46" s="93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6"/>
      <c r="B47" s="27"/>
      <c r="C47" s="11"/>
      <c r="D47" s="12"/>
      <c r="F47" s="59"/>
      <c r="G47" s="59"/>
      <c r="H47" s="137"/>
      <c r="I47" s="138"/>
      <c r="J47" s="139"/>
      <c r="K47" s="21"/>
      <c r="P47" s="4"/>
      <c r="Q47" s="4"/>
      <c r="R47" s="5"/>
    </row>
    <row r="48" spans="1:18" ht="15" customHeight="1" x14ac:dyDescent="0.25">
      <c r="A48" s="134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7"/>
      <c r="I48" s="138"/>
      <c r="J48" s="1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5"/>
      <c r="B49" s="29" t="s">
        <v>68</v>
      </c>
      <c r="C49" s="33"/>
      <c r="D49" s="12">
        <f>C49*42</f>
        <v>0</v>
      </c>
      <c r="F49" s="140" t="s">
        <v>86</v>
      </c>
      <c r="G49" s="142">
        <f>H34+H35+H36+H37+H38+H39+H40+H41+G42+H44+H45+H46</f>
        <v>175351</v>
      </c>
      <c r="H49" s="143"/>
      <c r="I49" s="143"/>
      <c r="J49" s="14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5"/>
      <c r="B50" s="32" t="s">
        <v>70</v>
      </c>
      <c r="C50" s="11">
        <v>3</v>
      </c>
      <c r="D50" s="12">
        <f>C50*1.5</f>
        <v>4.5</v>
      </c>
      <c r="F50" s="141"/>
      <c r="G50" s="145"/>
      <c r="H50" s="146"/>
      <c r="I50" s="146"/>
      <c r="J50" s="147"/>
      <c r="P50" s="4"/>
      <c r="Q50" s="4"/>
      <c r="R50" s="5"/>
    </row>
    <row r="51" spans="1:18" ht="15" customHeight="1" x14ac:dyDescent="0.25">
      <c r="A51" s="135"/>
      <c r="B51" s="27"/>
      <c r="C51" s="10"/>
      <c r="D51" s="31"/>
      <c r="F51" s="148" t="s">
        <v>156</v>
      </c>
      <c r="G51" s="150">
        <f>G49-H29</f>
        <v>9</v>
      </c>
      <c r="H51" s="151"/>
      <c r="I51" s="151"/>
      <c r="J51" s="15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5"/>
      <c r="B52" s="29"/>
      <c r="C52" s="33"/>
      <c r="D52" s="45"/>
      <c r="F52" s="149"/>
      <c r="G52" s="153"/>
      <c r="H52" s="154"/>
      <c r="I52" s="154"/>
      <c r="J52" s="1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0" t="s">
        <v>90</v>
      </c>
      <c r="B54" s="121"/>
      <c r="C54" s="122"/>
      <c r="D54" s="126">
        <f>SUM(D34:D53)</f>
        <v>59487</v>
      </c>
      <c r="F54" s="21"/>
      <c r="J54" s="34"/>
    </row>
    <row r="55" spans="1:18" x14ac:dyDescent="0.25">
      <c r="A55" s="123"/>
      <c r="B55" s="124"/>
      <c r="C55" s="125"/>
      <c r="D55" s="1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28" t="s">
        <v>91</v>
      </c>
      <c r="B58" s="129"/>
      <c r="C58" s="129"/>
      <c r="D58" s="130"/>
      <c r="F58" s="128" t="s">
        <v>92</v>
      </c>
      <c r="G58" s="129"/>
      <c r="H58" s="129"/>
      <c r="I58" s="129"/>
      <c r="J58" s="130"/>
    </row>
    <row r="59" spans="1:18" x14ac:dyDescent="0.25">
      <c r="A59" s="131"/>
      <c r="B59" s="132"/>
      <c r="C59" s="132"/>
      <c r="D59" s="133"/>
      <c r="F59" s="131"/>
      <c r="G59" s="132"/>
      <c r="H59" s="132"/>
      <c r="I59" s="132"/>
      <c r="J59" s="1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993DD-2A8B-4485-85B3-A470A139BCB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6" t="s">
        <v>1</v>
      </c>
      <c r="O1" s="21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7" t="s">
        <v>7</v>
      </c>
      <c r="B4" s="168"/>
      <c r="C4" s="168"/>
      <c r="D4" s="169"/>
      <c r="F4" s="217" t="s">
        <v>8</v>
      </c>
      <c r="G4" s="219">
        <v>3</v>
      </c>
      <c r="H4" s="221" t="s">
        <v>9</v>
      </c>
      <c r="I4" s="223">
        <v>45966</v>
      </c>
      <c r="J4" s="2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218"/>
      <c r="G5" s="220"/>
      <c r="H5" s="222"/>
      <c r="I5" s="225"/>
      <c r="J5" s="2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>
        <v>238</v>
      </c>
      <c r="D6" s="13">
        <f t="shared" ref="D6:D28" si="1">C6*L6</f>
        <v>175406</v>
      </c>
      <c r="F6" s="227" t="s">
        <v>16</v>
      </c>
      <c r="G6" s="229" t="s">
        <v>111</v>
      </c>
      <c r="H6" s="230"/>
      <c r="I6" s="230"/>
      <c r="J6" s="2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>
        <v>3</v>
      </c>
      <c r="D7" s="13">
        <f t="shared" si="1"/>
        <v>2175</v>
      </c>
      <c r="F7" s="228"/>
      <c r="G7" s="232"/>
      <c r="H7" s="233"/>
      <c r="I7" s="233"/>
      <c r="J7" s="23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/>
      <c r="D8" s="13">
        <f t="shared" si="1"/>
        <v>0</v>
      </c>
      <c r="F8" s="235" t="s">
        <v>21</v>
      </c>
      <c r="G8" s="236" t="s">
        <v>119</v>
      </c>
      <c r="H8" s="237"/>
      <c r="I8" s="237"/>
      <c r="J8" s="23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>
        <v>24</v>
      </c>
      <c r="D9" s="13">
        <f t="shared" si="1"/>
        <v>16968</v>
      </c>
      <c r="F9" s="228"/>
      <c r="G9" s="239"/>
      <c r="H9" s="240"/>
      <c r="I9" s="240"/>
      <c r="J9" s="24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/>
      <c r="D10" s="13">
        <f t="shared" si="1"/>
        <v>0</v>
      </c>
      <c r="F10" s="227" t="s">
        <v>26</v>
      </c>
      <c r="G10" s="242" t="s">
        <v>137</v>
      </c>
      <c r="H10" s="243"/>
      <c r="I10" s="243"/>
      <c r="J10" s="244"/>
      <c r="K10" s="8"/>
      <c r="L10" s="6">
        <f>R36</f>
        <v>972</v>
      </c>
      <c r="P10" s="4"/>
      <c r="Q10" s="4"/>
      <c r="R10" s="5"/>
    </row>
    <row r="11" spans="1:18" ht="15.75" x14ac:dyDescent="0.25">
      <c r="A11" s="162"/>
      <c r="B11" s="17" t="s">
        <v>28</v>
      </c>
      <c r="C11" s="10">
        <v>1</v>
      </c>
      <c r="D11" s="13">
        <f t="shared" si="1"/>
        <v>1125</v>
      </c>
      <c r="F11" s="228"/>
      <c r="G11" s="239"/>
      <c r="H11" s="240"/>
      <c r="I11" s="240"/>
      <c r="J11" s="2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>
        <v>1</v>
      </c>
      <c r="D12" s="48">
        <f t="shared" si="1"/>
        <v>952</v>
      </c>
      <c r="F12" s="245" t="s">
        <v>33</v>
      </c>
      <c r="G12" s="246"/>
      <c r="H12" s="246"/>
      <c r="I12" s="246"/>
      <c r="J12" s="2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>
        <v>15</v>
      </c>
      <c r="D13" s="48">
        <f t="shared" si="1"/>
        <v>4605</v>
      </c>
      <c r="F13" s="248" t="s">
        <v>36</v>
      </c>
      <c r="G13" s="212"/>
      <c r="H13" s="203">
        <f>D29</f>
        <v>202370.5</v>
      </c>
      <c r="I13" s="204"/>
      <c r="J13" s="20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>
        <v>21</v>
      </c>
      <c r="D14" s="31">
        <f t="shared" si="1"/>
        <v>231</v>
      </c>
      <c r="F14" s="206" t="s">
        <v>39</v>
      </c>
      <c r="G14" s="207"/>
      <c r="H14" s="208">
        <f>D54</f>
        <v>19476.75</v>
      </c>
      <c r="I14" s="209"/>
      <c r="J14" s="21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38</v>
      </c>
      <c r="C15" s="10"/>
      <c r="D15" s="31">
        <f t="shared" si="1"/>
        <v>0</v>
      </c>
      <c r="F15" s="211" t="s">
        <v>40</v>
      </c>
      <c r="G15" s="212"/>
      <c r="H15" s="213">
        <f>H13-H14</f>
        <v>182893.75</v>
      </c>
      <c r="I15" s="214"/>
      <c r="J15" s="21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3">
        <v>864</v>
      </c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t="s">
        <v>113</v>
      </c>
      <c r="C17" s="10"/>
      <c r="D17" s="48">
        <f t="shared" si="1"/>
        <v>0</v>
      </c>
      <c r="F17" s="56"/>
      <c r="G17" s="66" t="s">
        <v>45</v>
      </c>
      <c r="H17" s="184"/>
      <c r="I17" s="184"/>
      <c r="J17" s="18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2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2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107</v>
      </c>
      <c r="C23" s="10"/>
      <c r="D23" s="48">
        <f t="shared" si="1"/>
        <v>0</v>
      </c>
      <c r="F23" s="78"/>
      <c r="G23" s="79"/>
      <c r="H23" s="190"/>
      <c r="I23" s="159"/>
      <c r="J23" s="15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101</v>
      </c>
      <c r="C24" s="10"/>
      <c r="D24" s="48">
        <f t="shared" si="1"/>
        <v>0</v>
      </c>
      <c r="F24" s="38"/>
      <c r="G24" s="37"/>
      <c r="H24" s="190"/>
      <c r="I24" s="159"/>
      <c r="J24" s="15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121</v>
      </c>
      <c r="C25" s="10">
        <v>12</v>
      </c>
      <c r="D25" s="48">
        <f t="shared" si="1"/>
        <v>474.5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913/24+1.5</f>
        <v>39.541666666666664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105</v>
      </c>
      <c r="C26" s="10">
        <v>12</v>
      </c>
      <c r="D26" s="48">
        <f t="shared" si="1"/>
        <v>434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 t="s">
        <v>109</v>
      </c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97</v>
      </c>
      <c r="C28" s="10"/>
      <c r="D28" s="48">
        <f t="shared" si="1"/>
        <v>0</v>
      </c>
      <c r="F28" s="91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202370.5</v>
      </c>
      <c r="F29" s="120" t="s">
        <v>55</v>
      </c>
      <c r="G29" s="182"/>
      <c r="H29" s="142">
        <f>H15-H16-H17-H18-H19-H20-H22-H23-H24+H26+H27</f>
        <v>182029.75</v>
      </c>
      <c r="I29" s="143"/>
      <c r="J29" s="14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23"/>
      <c r="G30" s="183"/>
      <c r="H30" s="145"/>
      <c r="I30" s="146"/>
      <c r="J30" s="14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7" t="s">
        <v>58</v>
      </c>
      <c r="B32" s="168"/>
      <c r="C32" s="168"/>
      <c r="D32" s="169"/>
      <c r="F32" s="170" t="s">
        <v>59</v>
      </c>
      <c r="G32" s="171"/>
      <c r="H32" s="171"/>
      <c r="I32" s="171"/>
      <c r="J32" s="17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70" t="s">
        <v>13</v>
      </c>
      <c r="I33" s="171"/>
      <c r="J33" s="17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136</v>
      </c>
      <c r="H34" s="164">
        <f>F34*G34</f>
        <v>136000</v>
      </c>
      <c r="I34" s="165"/>
      <c r="J34" s="16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68</v>
      </c>
      <c r="C35" s="52"/>
      <c r="D35" s="30">
        <f>C35*84</f>
        <v>0</v>
      </c>
      <c r="F35" s="58">
        <v>500</v>
      </c>
      <c r="G35" s="41">
        <v>77</v>
      </c>
      <c r="H35" s="164">
        <f>F35*G35</f>
        <v>38500</v>
      </c>
      <c r="I35" s="165"/>
      <c r="J35" s="16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4</v>
      </c>
      <c r="H36" s="164">
        <f t="shared" ref="H36:H39" si="2">F36*G36</f>
        <v>800</v>
      </c>
      <c r="I36" s="165"/>
      <c r="J36" s="16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72</v>
      </c>
      <c r="B37" s="28" t="s">
        <v>66</v>
      </c>
      <c r="C37" s="53">
        <v>149</v>
      </c>
      <c r="D37" s="12">
        <f>C37*111</f>
        <v>16539</v>
      </c>
      <c r="F37" s="12">
        <v>100</v>
      </c>
      <c r="G37" s="39">
        <v>66</v>
      </c>
      <c r="H37" s="164">
        <f t="shared" si="2"/>
        <v>6600</v>
      </c>
      <c r="I37" s="165"/>
      <c r="J37" s="16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4</v>
      </c>
      <c r="H38" s="164">
        <f t="shared" si="2"/>
        <v>200</v>
      </c>
      <c r="I38" s="165"/>
      <c r="J38" s="16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64">
        <f t="shared" si="2"/>
        <v>20</v>
      </c>
      <c r="I39" s="165"/>
      <c r="J39" s="16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64"/>
      <c r="I40" s="165"/>
      <c r="J40" s="16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4"/>
      <c r="I41" s="165"/>
      <c r="J41" s="16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70</v>
      </c>
      <c r="C42" s="11">
        <v>3</v>
      </c>
      <c r="D42" s="12">
        <f>C42*2.25</f>
        <v>6.75</v>
      </c>
      <c r="F42" s="39" t="s">
        <v>79</v>
      </c>
      <c r="G42" s="164"/>
      <c r="H42" s="165"/>
      <c r="I42" s="165"/>
      <c r="J42" s="16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4" t="s">
        <v>81</v>
      </c>
      <c r="C43" s="11"/>
      <c r="D43" s="12"/>
      <c r="F43" s="59" t="s">
        <v>82</v>
      </c>
      <c r="G43" s="94" t="s">
        <v>83</v>
      </c>
      <c r="H43" s="156" t="s">
        <v>13</v>
      </c>
      <c r="I43" s="157"/>
      <c r="J43" s="158"/>
      <c r="K43" s="21"/>
      <c r="P43" s="4"/>
      <c r="Q43" s="4"/>
      <c r="R43" s="5"/>
    </row>
    <row r="44" spans="1:18" ht="15.75" x14ac:dyDescent="0.25">
      <c r="A44" s="135"/>
      <c r="B44" s="27" t="s">
        <v>66</v>
      </c>
      <c r="C44" s="10">
        <v>1</v>
      </c>
      <c r="D44" s="12">
        <f>C44*120</f>
        <v>120</v>
      </c>
      <c r="F44" s="37"/>
      <c r="G44" s="76"/>
      <c r="H44" s="159"/>
      <c r="I44" s="159"/>
      <c r="J44" s="159"/>
      <c r="K44" s="21"/>
      <c r="P44" s="4"/>
      <c r="Q44" s="4"/>
      <c r="R44" s="5"/>
    </row>
    <row r="45" spans="1:18" ht="15.75" x14ac:dyDescent="0.25">
      <c r="A45" s="135"/>
      <c r="B45" s="27" t="s">
        <v>68</v>
      </c>
      <c r="C45" s="33"/>
      <c r="D45" s="12">
        <f>C45*84</f>
        <v>0</v>
      </c>
      <c r="F45" s="37"/>
      <c r="G45" s="76"/>
      <c r="H45" s="159"/>
      <c r="I45" s="159"/>
      <c r="J45" s="159"/>
      <c r="K45" s="21"/>
      <c r="P45" s="4"/>
      <c r="Q45" s="4"/>
      <c r="R45" s="5"/>
    </row>
    <row r="46" spans="1:18" ht="15.75" x14ac:dyDescent="0.25">
      <c r="A46" s="135"/>
      <c r="B46" s="49" t="s">
        <v>70</v>
      </c>
      <c r="C46" s="81">
        <v>15</v>
      </c>
      <c r="D46" s="12">
        <f>C46*1.5</f>
        <v>22.5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6"/>
      <c r="B47" s="27"/>
      <c r="C47" s="11"/>
      <c r="D47" s="12"/>
      <c r="F47" s="59"/>
      <c r="G47" s="59"/>
      <c r="H47" s="137"/>
      <c r="I47" s="138"/>
      <c r="J47" s="139"/>
      <c r="K47" s="21"/>
      <c r="P47" s="4"/>
      <c r="Q47" s="4"/>
      <c r="R47" s="5"/>
    </row>
    <row r="48" spans="1:18" ht="15" customHeight="1" x14ac:dyDescent="0.25">
      <c r="A48" s="134" t="s">
        <v>32</v>
      </c>
      <c r="B48" s="27" t="s">
        <v>66</v>
      </c>
      <c r="C48" s="10">
        <v>18</v>
      </c>
      <c r="D48" s="12">
        <f>C48*78</f>
        <v>1404</v>
      </c>
      <c r="F48" s="59"/>
      <c r="G48" s="59"/>
      <c r="H48" s="137"/>
      <c r="I48" s="138"/>
      <c r="J48" s="1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5"/>
      <c r="B49" s="29" t="s">
        <v>68</v>
      </c>
      <c r="C49" s="33"/>
      <c r="D49" s="12">
        <f>C49*42</f>
        <v>0</v>
      </c>
      <c r="F49" s="140" t="s">
        <v>86</v>
      </c>
      <c r="G49" s="142">
        <f>H34+H35+H36+H37+H38+H39+H40+H41+G42+H44+H45+H46</f>
        <v>182120</v>
      </c>
      <c r="H49" s="143"/>
      <c r="I49" s="143"/>
      <c r="J49" s="14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5"/>
      <c r="B50" s="32" t="s">
        <v>70</v>
      </c>
      <c r="C50" s="11">
        <v>38</v>
      </c>
      <c r="D50" s="12">
        <f>C50*1.5</f>
        <v>57</v>
      </c>
      <c r="F50" s="141"/>
      <c r="G50" s="145"/>
      <c r="H50" s="146"/>
      <c r="I50" s="146"/>
      <c r="J50" s="147"/>
      <c r="P50" s="4"/>
      <c r="Q50" s="4"/>
      <c r="R50" s="5"/>
    </row>
    <row r="51" spans="1:18" ht="15" customHeight="1" x14ac:dyDescent="0.25">
      <c r="A51" s="135"/>
      <c r="B51" s="27"/>
      <c r="C51" s="10"/>
      <c r="D51" s="31"/>
      <c r="F51" s="148" t="s">
        <v>143</v>
      </c>
      <c r="G51" s="150">
        <f>G49-H29</f>
        <v>90.25</v>
      </c>
      <c r="H51" s="151"/>
      <c r="I51" s="151"/>
      <c r="J51" s="15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5"/>
      <c r="B52" s="29"/>
      <c r="C52" s="33"/>
      <c r="D52" s="45"/>
      <c r="F52" s="149"/>
      <c r="G52" s="153"/>
      <c r="H52" s="154"/>
      <c r="I52" s="154"/>
      <c r="J52" s="1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0" t="s">
        <v>90</v>
      </c>
      <c r="B54" s="121"/>
      <c r="C54" s="122"/>
      <c r="D54" s="126">
        <f>SUM(D34:D53)</f>
        <v>19476.75</v>
      </c>
      <c r="F54" s="21"/>
      <c r="J54" s="34"/>
    </row>
    <row r="55" spans="1:18" x14ac:dyDescent="0.25">
      <c r="A55" s="123"/>
      <c r="B55" s="124"/>
      <c r="C55" s="125"/>
      <c r="D55" s="1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8" t="s">
        <v>91</v>
      </c>
      <c r="B58" s="129"/>
      <c r="C58" s="129"/>
      <c r="D58" s="130"/>
      <c r="F58" s="128" t="s">
        <v>92</v>
      </c>
      <c r="G58" s="129"/>
      <c r="H58" s="129"/>
      <c r="I58" s="129"/>
      <c r="J58" s="130"/>
    </row>
    <row r="59" spans="1:18" x14ac:dyDescent="0.25">
      <c r="A59" s="131"/>
      <c r="B59" s="132"/>
      <c r="C59" s="132"/>
      <c r="D59" s="133"/>
      <c r="F59" s="131"/>
      <c r="G59" s="132"/>
      <c r="H59" s="132"/>
      <c r="I59" s="132"/>
      <c r="J59" s="1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95E31-EA72-4F7A-A66C-B7A81921893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6" t="s">
        <v>1</v>
      </c>
      <c r="O1" s="216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7" t="s">
        <v>7</v>
      </c>
      <c r="B4" s="168"/>
      <c r="C4" s="168"/>
      <c r="D4" s="169"/>
      <c r="F4" s="217" t="s">
        <v>8</v>
      </c>
      <c r="G4" s="219"/>
      <c r="H4" s="221" t="s">
        <v>9</v>
      </c>
      <c r="I4" s="223"/>
      <c r="J4" s="2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218"/>
      <c r="G5" s="220"/>
      <c r="H5" s="222"/>
      <c r="I5" s="225"/>
      <c r="J5" s="2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2"/>
      <c r="B6" s="16"/>
      <c r="C6" s="10"/>
      <c r="D6" s="13">
        <f t="shared" ref="D6:D28" si="1">C6*L6</f>
        <v>0</v>
      </c>
      <c r="F6" s="227" t="s">
        <v>16</v>
      </c>
      <c r="G6" s="229"/>
      <c r="H6" s="230"/>
      <c r="I6" s="230"/>
      <c r="J6" s="2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2"/>
      <c r="B7" s="16"/>
      <c r="C7" s="10"/>
      <c r="D7" s="13">
        <f t="shared" si="1"/>
        <v>0</v>
      </c>
      <c r="F7" s="228"/>
      <c r="G7" s="232"/>
      <c r="H7" s="233"/>
      <c r="I7" s="233"/>
      <c r="J7" s="23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2"/>
      <c r="B8" s="16"/>
      <c r="C8" s="10"/>
      <c r="D8" s="13">
        <f t="shared" si="1"/>
        <v>0</v>
      </c>
      <c r="F8" s="235" t="s">
        <v>21</v>
      </c>
      <c r="G8" s="236"/>
      <c r="H8" s="237"/>
      <c r="I8" s="237"/>
      <c r="J8" s="23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2"/>
      <c r="B9" s="16"/>
      <c r="C9" s="10"/>
      <c r="D9" s="13">
        <f t="shared" si="1"/>
        <v>0</v>
      </c>
      <c r="F9" s="228"/>
      <c r="G9" s="239"/>
      <c r="H9" s="240"/>
      <c r="I9" s="240"/>
      <c r="J9" s="24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2"/>
      <c r="C10" s="10"/>
      <c r="D10" s="13">
        <f t="shared" si="1"/>
        <v>0</v>
      </c>
      <c r="F10" s="227" t="s">
        <v>26</v>
      </c>
      <c r="G10" s="242"/>
      <c r="H10" s="243"/>
      <c r="I10" s="243"/>
      <c r="J10" s="244"/>
      <c r="K10" s="8"/>
      <c r="L10" s="6">
        <f>R36</f>
        <v>972</v>
      </c>
      <c r="P10" s="4"/>
      <c r="Q10" s="4"/>
      <c r="R10" s="5"/>
    </row>
    <row r="11" spans="1:19" ht="15.75" x14ac:dyDescent="0.25">
      <c r="A11" s="162"/>
      <c r="B11" s="17"/>
      <c r="C11" s="10"/>
      <c r="D11" s="13">
        <f t="shared" si="1"/>
        <v>0</v>
      </c>
      <c r="F11" s="228"/>
      <c r="G11" s="239"/>
      <c r="H11" s="240"/>
      <c r="I11" s="240"/>
      <c r="J11" s="2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2"/>
      <c r="B12" s="17"/>
      <c r="C12" s="10"/>
      <c r="D12" s="48">
        <f t="shared" si="1"/>
        <v>0</v>
      </c>
      <c r="F12" s="245" t="s">
        <v>33</v>
      </c>
      <c r="G12" s="246"/>
      <c r="H12" s="246"/>
      <c r="I12" s="246"/>
      <c r="J12" s="2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2"/>
      <c r="B13" s="17"/>
      <c r="C13" s="10"/>
      <c r="D13" s="48">
        <f t="shared" si="1"/>
        <v>0</v>
      </c>
      <c r="F13" s="248" t="s">
        <v>36</v>
      </c>
      <c r="G13" s="212"/>
      <c r="H13" s="203">
        <f>D29</f>
        <v>0</v>
      </c>
      <c r="I13" s="204"/>
      <c r="J13" s="20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2"/>
      <c r="B14" s="14"/>
      <c r="C14" s="10"/>
      <c r="D14" s="31">
        <f t="shared" si="1"/>
        <v>0</v>
      </c>
      <c r="F14" s="206" t="s">
        <v>39</v>
      </c>
      <c r="G14" s="207"/>
      <c r="H14" s="208">
        <f>D54</f>
        <v>0</v>
      </c>
      <c r="I14" s="209"/>
      <c r="J14" s="21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2"/>
      <c r="B15" s="14"/>
      <c r="C15" s="10"/>
      <c r="D15" s="31">
        <f t="shared" si="1"/>
        <v>0</v>
      </c>
      <c r="F15" s="211" t="s">
        <v>40</v>
      </c>
      <c r="G15" s="212"/>
      <c r="H15" s="213">
        <f>H13-H14</f>
        <v>0</v>
      </c>
      <c r="I15" s="214"/>
      <c r="J15" s="21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C17" s="10"/>
      <c r="D17" s="48">
        <f t="shared" si="1"/>
        <v>0</v>
      </c>
      <c r="F17" s="56"/>
      <c r="G17" s="66" t="s">
        <v>45</v>
      </c>
      <c r="H17" s="184"/>
      <c r="I17" s="184"/>
      <c r="J17" s="18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/>
      <c r="C18" s="10"/>
      <c r="D18" s="48">
        <f t="shared" si="1"/>
        <v>0</v>
      </c>
      <c r="F18" s="56"/>
      <c r="G18" s="66" t="s">
        <v>47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2"/>
      <c r="B20" s="46"/>
      <c r="C20" s="10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/>
      <c r="C23" s="10"/>
      <c r="D23" s="48">
        <f t="shared" si="1"/>
        <v>0</v>
      </c>
      <c r="F23" s="78"/>
      <c r="G23" s="79"/>
      <c r="H23" s="190"/>
      <c r="I23" s="159"/>
      <c r="J23" s="15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/>
      <c r="C24" s="10"/>
      <c r="D24" s="48">
        <f t="shared" si="1"/>
        <v>0</v>
      </c>
      <c r="F24" s="38"/>
      <c r="G24" s="37"/>
      <c r="H24" s="190"/>
      <c r="I24" s="159"/>
      <c r="J24" s="15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/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/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/>
      <c r="C28" s="10"/>
      <c r="D28" s="48">
        <f t="shared" si="1"/>
        <v>0</v>
      </c>
      <c r="F28" s="91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0</v>
      </c>
      <c r="F29" s="120" t="s">
        <v>55</v>
      </c>
      <c r="G29" s="182"/>
      <c r="H29" s="142">
        <f>H15-H16-H17-H18-H19-H20-H22-H23-H24+H26+H27</f>
        <v>0</v>
      </c>
      <c r="I29" s="143"/>
      <c r="J29" s="14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23"/>
      <c r="G30" s="183"/>
      <c r="H30" s="145"/>
      <c r="I30" s="146"/>
      <c r="J30" s="14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7" t="s">
        <v>58</v>
      </c>
      <c r="B32" s="168"/>
      <c r="C32" s="168"/>
      <c r="D32" s="169"/>
      <c r="F32" s="170" t="s">
        <v>59</v>
      </c>
      <c r="G32" s="171"/>
      <c r="H32" s="171"/>
      <c r="I32" s="171"/>
      <c r="J32" s="17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70" t="s">
        <v>13</v>
      </c>
      <c r="I33" s="171"/>
      <c r="J33" s="17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4"/>
      <c r="I34" s="165"/>
      <c r="J34" s="16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68</v>
      </c>
      <c r="C35" s="52"/>
      <c r="D35" s="30">
        <f>C35*84</f>
        <v>0</v>
      </c>
      <c r="F35" s="58">
        <v>500</v>
      </c>
      <c r="G35" s="41"/>
      <c r="H35" s="164"/>
      <c r="I35" s="165"/>
      <c r="J35" s="16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70</v>
      </c>
      <c r="C36" s="10"/>
      <c r="D36" s="12">
        <f>C36*1.5</f>
        <v>0</v>
      </c>
      <c r="F36" s="12">
        <v>200</v>
      </c>
      <c r="G36" s="37"/>
      <c r="H36" s="164"/>
      <c r="I36" s="165"/>
      <c r="J36" s="16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4"/>
      <c r="I37" s="165"/>
      <c r="J37" s="16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68</v>
      </c>
      <c r="C38" s="54"/>
      <c r="D38" s="12">
        <f>C38*84</f>
        <v>0</v>
      </c>
      <c r="F38" s="30">
        <v>50</v>
      </c>
      <c r="G38" s="39"/>
      <c r="H38" s="164"/>
      <c r="I38" s="165"/>
      <c r="J38" s="16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70</v>
      </c>
      <c r="C39" s="52"/>
      <c r="D39" s="31">
        <f>C39*4.5</f>
        <v>0</v>
      </c>
      <c r="F39" s="12">
        <v>20</v>
      </c>
      <c r="G39" s="37"/>
      <c r="H39" s="164"/>
      <c r="I39" s="165"/>
      <c r="J39" s="16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4"/>
      <c r="I40" s="165"/>
      <c r="J40" s="16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68</v>
      </c>
      <c r="C41" s="10"/>
      <c r="D41" s="12">
        <f>C41*84</f>
        <v>0</v>
      </c>
      <c r="F41" s="12">
        <v>5</v>
      </c>
      <c r="G41" s="42"/>
      <c r="H41" s="164"/>
      <c r="I41" s="165"/>
      <c r="J41" s="16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70</v>
      </c>
      <c r="C42" s="11"/>
      <c r="D42" s="12">
        <f>C42*2.25</f>
        <v>0</v>
      </c>
      <c r="F42" s="39" t="s">
        <v>79</v>
      </c>
      <c r="G42" s="164"/>
      <c r="H42" s="165"/>
      <c r="I42" s="165"/>
      <c r="J42" s="16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4" t="s">
        <v>81</v>
      </c>
      <c r="C43" s="11"/>
      <c r="D43" s="12"/>
      <c r="F43" s="59" t="s">
        <v>82</v>
      </c>
      <c r="G43" s="94" t="s">
        <v>83</v>
      </c>
      <c r="H43" s="156" t="s">
        <v>13</v>
      </c>
      <c r="I43" s="157"/>
      <c r="J43" s="158"/>
      <c r="K43" s="21"/>
      <c r="P43" s="4"/>
      <c r="Q43" s="4"/>
      <c r="R43" s="5"/>
    </row>
    <row r="44" spans="1:18" ht="15.75" x14ac:dyDescent="0.25">
      <c r="A44" s="135"/>
      <c r="B44" s="27" t="s">
        <v>66</v>
      </c>
      <c r="C44" s="10"/>
      <c r="D44" s="12">
        <f>C44*120</f>
        <v>0</v>
      </c>
      <c r="F44" s="37"/>
      <c r="G44" s="76"/>
      <c r="H44" s="159"/>
      <c r="I44" s="159"/>
      <c r="J44" s="159"/>
      <c r="K44" s="21"/>
      <c r="P44" s="4"/>
      <c r="Q44" s="4"/>
      <c r="R44" s="5"/>
    </row>
    <row r="45" spans="1:18" ht="15.75" x14ac:dyDescent="0.25">
      <c r="A45" s="135"/>
      <c r="B45" s="27" t="s">
        <v>68</v>
      </c>
      <c r="C45" s="33"/>
      <c r="D45" s="12">
        <f>C45*84</f>
        <v>0</v>
      </c>
      <c r="F45" s="37"/>
      <c r="G45" s="76"/>
      <c r="H45" s="159"/>
      <c r="I45" s="159"/>
      <c r="J45" s="159"/>
      <c r="K45" s="21"/>
      <c r="P45" s="4"/>
      <c r="Q45" s="4"/>
      <c r="R45" s="5"/>
    </row>
    <row r="46" spans="1:18" ht="15.75" x14ac:dyDescent="0.25">
      <c r="A46" s="135"/>
      <c r="B46" s="49" t="s">
        <v>70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6"/>
      <c r="B47" s="27"/>
      <c r="C47" s="11"/>
      <c r="D47" s="12"/>
      <c r="F47" s="59"/>
      <c r="G47" s="59"/>
      <c r="H47" s="137"/>
      <c r="I47" s="138"/>
      <c r="J47" s="139"/>
      <c r="K47" s="21"/>
      <c r="P47" s="4"/>
      <c r="Q47" s="4"/>
      <c r="R47" s="5"/>
    </row>
    <row r="48" spans="1:18" ht="15" customHeight="1" x14ac:dyDescent="0.25">
      <c r="A48" s="134" t="s">
        <v>32</v>
      </c>
      <c r="B48" s="27" t="s">
        <v>66</v>
      </c>
      <c r="C48" s="10"/>
      <c r="D48" s="12">
        <f>C48*78</f>
        <v>0</v>
      </c>
      <c r="F48" s="59"/>
      <c r="G48" s="59"/>
      <c r="H48" s="137"/>
      <c r="I48" s="138"/>
      <c r="J48" s="1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5"/>
      <c r="B49" s="29" t="s">
        <v>68</v>
      </c>
      <c r="C49" s="33"/>
      <c r="D49" s="12">
        <f>C49*42</f>
        <v>0</v>
      </c>
      <c r="F49" s="140" t="s">
        <v>86</v>
      </c>
      <c r="G49" s="142">
        <f>H34+H35+H36+H37+H38+H39+H40+H41+G42+H44+H45+H46</f>
        <v>0</v>
      </c>
      <c r="H49" s="143"/>
      <c r="I49" s="143"/>
      <c r="J49" s="14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5"/>
      <c r="B50" s="32" t="s">
        <v>70</v>
      </c>
      <c r="C50" s="11"/>
      <c r="D50" s="12">
        <f>C50*1.5</f>
        <v>0</v>
      </c>
      <c r="F50" s="141"/>
      <c r="G50" s="145"/>
      <c r="H50" s="146"/>
      <c r="I50" s="146"/>
      <c r="J50" s="147"/>
      <c r="P50" s="4"/>
      <c r="Q50" s="4"/>
      <c r="R50" s="5"/>
    </row>
    <row r="51" spans="1:18" ht="15" customHeight="1" x14ac:dyDescent="0.25">
      <c r="A51" s="135"/>
      <c r="B51" s="27"/>
      <c r="C51" s="10"/>
      <c r="D51" s="31"/>
      <c r="F51" s="148" t="s">
        <v>128</v>
      </c>
      <c r="G51" s="150">
        <f>G49-H29</f>
        <v>0</v>
      </c>
      <c r="H51" s="151"/>
      <c r="I51" s="151"/>
      <c r="J51" s="15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5"/>
      <c r="B52" s="29"/>
      <c r="C52" s="33"/>
      <c r="D52" s="45"/>
      <c r="F52" s="149"/>
      <c r="G52" s="153"/>
      <c r="H52" s="154"/>
      <c r="I52" s="154"/>
      <c r="J52" s="1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0" t="s">
        <v>90</v>
      </c>
      <c r="B54" s="121"/>
      <c r="C54" s="122"/>
      <c r="D54" s="126">
        <f>SUM(D34:D53)</f>
        <v>0</v>
      </c>
      <c r="F54" s="21"/>
      <c r="J54" s="34"/>
    </row>
    <row r="55" spans="1:18" x14ac:dyDescent="0.25">
      <c r="A55" s="123"/>
      <c r="B55" s="124"/>
      <c r="C55" s="125"/>
      <c r="D55" s="1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8" t="s">
        <v>91</v>
      </c>
      <c r="B58" s="129"/>
      <c r="C58" s="129"/>
      <c r="D58" s="130"/>
      <c r="F58" s="128" t="s">
        <v>92</v>
      </c>
      <c r="G58" s="129"/>
      <c r="H58" s="129"/>
      <c r="I58" s="129"/>
      <c r="J58" s="130"/>
    </row>
    <row r="59" spans="1:18" x14ac:dyDescent="0.25">
      <c r="A59" s="131"/>
      <c r="B59" s="132"/>
      <c r="C59" s="132"/>
      <c r="D59" s="133"/>
      <c r="F59" s="131"/>
      <c r="G59" s="132"/>
      <c r="H59" s="132"/>
      <c r="I59" s="132"/>
      <c r="J59" s="1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E06BE-C669-4BAC-A79D-CC5FB9AA31E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6" t="s">
        <v>1</v>
      </c>
      <c r="O1" s="21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7" t="s">
        <v>7</v>
      </c>
      <c r="B4" s="168"/>
      <c r="C4" s="168"/>
      <c r="D4" s="169"/>
      <c r="F4" s="217" t="s">
        <v>8</v>
      </c>
      <c r="G4" s="219">
        <v>1</v>
      </c>
      <c r="H4" s="221" t="s">
        <v>9</v>
      </c>
      <c r="I4" s="223">
        <v>45967</v>
      </c>
      <c r="J4" s="2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218"/>
      <c r="G5" s="220"/>
      <c r="H5" s="222"/>
      <c r="I5" s="225"/>
      <c r="J5" s="2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89">
        <v>134</v>
      </c>
      <c r="D6" s="13">
        <f t="shared" ref="D6:D28" si="1">C6*L6</f>
        <v>98758</v>
      </c>
      <c r="F6" s="227" t="s">
        <v>16</v>
      </c>
      <c r="G6" s="229" t="s">
        <v>129</v>
      </c>
      <c r="H6" s="230"/>
      <c r="I6" s="230"/>
      <c r="J6" s="2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89"/>
      <c r="D7" s="13">
        <f t="shared" si="1"/>
        <v>0</v>
      </c>
      <c r="F7" s="228"/>
      <c r="G7" s="232"/>
      <c r="H7" s="233"/>
      <c r="I7" s="233"/>
      <c r="J7" s="23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89"/>
      <c r="D8" s="13">
        <f t="shared" si="1"/>
        <v>0</v>
      </c>
      <c r="F8" s="235" t="s">
        <v>21</v>
      </c>
      <c r="G8" s="236" t="s">
        <v>112</v>
      </c>
      <c r="H8" s="237"/>
      <c r="I8" s="237"/>
      <c r="J8" s="23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89">
        <v>6</v>
      </c>
      <c r="D9" s="13">
        <f t="shared" si="1"/>
        <v>4242</v>
      </c>
      <c r="F9" s="228"/>
      <c r="G9" s="239"/>
      <c r="H9" s="240"/>
      <c r="I9" s="240"/>
      <c r="J9" s="24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89"/>
      <c r="D10" s="13">
        <f t="shared" si="1"/>
        <v>0</v>
      </c>
      <c r="F10" s="227" t="s">
        <v>26</v>
      </c>
      <c r="G10" s="242" t="s">
        <v>130</v>
      </c>
      <c r="H10" s="243"/>
      <c r="I10" s="243"/>
      <c r="J10" s="244"/>
      <c r="K10" s="8"/>
      <c r="L10" s="6">
        <f>R36</f>
        <v>972</v>
      </c>
      <c r="P10" s="4"/>
      <c r="Q10" s="4"/>
      <c r="R10" s="5"/>
    </row>
    <row r="11" spans="1:18" ht="15.75" x14ac:dyDescent="0.25">
      <c r="A11" s="162"/>
      <c r="B11" s="17" t="s">
        <v>28</v>
      </c>
      <c r="C11" s="89"/>
      <c r="D11" s="13">
        <f t="shared" si="1"/>
        <v>0</v>
      </c>
      <c r="F11" s="228"/>
      <c r="G11" s="239"/>
      <c r="H11" s="240"/>
      <c r="I11" s="240"/>
      <c r="J11" s="2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89"/>
      <c r="D12" s="48">
        <f t="shared" si="1"/>
        <v>0</v>
      </c>
      <c r="F12" s="245" t="s">
        <v>33</v>
      </c>
      <c r="G12" s="246"/>
      <c r="H12" s="246"/>
      <c r="I12" s="246"/>
      <c r="J12" s="2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89">
        <v>3</v>
      </c>
      <c r="D13" s="48">
        <f t="shared" si="1"/>
        <v>921</v>
      </c>
      <c r="F13" s="248" t="s">
        <v>36</v>
      </c>
      <c r="G13" s="212"/>
      <c r="H13" s="203">
        <f>D29</f>
        <v>106155</v>
      </c>
      <c r="I13" s="204"/>
      <c r="J13" s="20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89">
        <v>4</v>
      </c>
      <c r="D14" s="31">
        <f t="shared" si="1"/>
        <v>44</v>
      </c>
      <c r="F14" s="206" t="s">
        <v>39</v>
      </c>
      <c r="G14" s="207"/>
      <c r="H14" s="208">
        <f>D54</f>
        <v>15195.75</v>
      </c>
      <c r="I14" s="209"/>
      <c r="J14" s="21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38</v>
      </c>
      <c r="C15" s="89">
        <v>1</v>
      </c>
      <c r="D15" s="31">
        <f t="shared" si="1"/>
        <v>620</v>
      </c>
      <c r="F15" s="211" t="s">
        <v>40</v>
      </c>
      <c r="G15" s="212"/>
      <c r="H15" s="213">
        <f>H13-H14</f>
        <v>90959.25</v>
      </c>
      <c r="I15" s="214"/>
      <c r="J15" s="21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t="s">
        <v>140</v>
      </c>
      <c r="C17" s="89"/>
      <c r="D17" s="48">
        <f t="shared" si="1"/>
        <v>0</v>
      </c>
      <c r="F17" s="56"/>
      <c r="G17" s="66" t="s">
        <v>45</v>
      </c>
      <c r="H17" s="184"/>
      <c r="I17" s="184"/>
      <c r="J17" s="18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v>1102</v>
      </c>
      <c r="Q19" s="4"/>
      <c r="R19" s="5">
        <f t="shared" si="0"/>
        <v>0</v>
      </c>
    </row>
    <row r="20" spans="1:18" ht="15.75" x14ac:dyDescent="0.25">
      <c r="A20" s="162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2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 t="s">
        <v>127</v>
      </c>
      <c r="C22" s="89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101</v>
      </c>
      <c r="C23" s="89"/>
      <c r="D23" s="48">
        <f t="shared" si="1"/>
        <v>0</v>
      </c>
      <c r="F23" s="77"/>
      <c r="G23" s="79"/>
      <c r="H23" s="249"/>
      <c r="I23" s="250"/>
      <c r="J23" s="25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121</v>
      </c>
      <c r="C24" s="89"/>
      <c r="D24" s="48">
        <f t="shared" si="1"/>
        <v>0</v>
      </c>
      <c r="F24" s="77"/>
      <c r="G24" s="79"/>
      <c r="H24" s="249"/>
      <c r="I24" s="250"/>
      <c r="J24" s="25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139</v>
      </c>
      <c r="C26" s="89"/>
      <c r="D26" s="48">
        <f t="shared" si="1"/>
        <v>0</v>
      </c>
      <c r="F26" s="75"/>
      <c r="G26" s="65"/>
      <c r="H26" s="159"/>
      <c r="I26" s="159"/>
      <c r="J26" s="15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 t="s">
        <v>110</v>
      </c>
      <c r="C27" s="89"/>
      <c r="D27" s="44">
        <f t="shared" si="1"/>
        <v>0</v>
      </c>
      <c r="F27" s="71"/>
      <c r="G27" s="94"/>
      <c r="H27" s="251"/>
      <c r="I27" s="252"/>
      <c r="J27" s="25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97</v>
      </c>
      <c r="C28" s="89">
        <v>2</v>
      </c>
      <c r="D28" s="48">
        <f t="shared" si="1"/>
        <v>1570</v>
      </c>
      <c r="F28" s="91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106155</v>
      </c>
      <c r="F29" s="120" t="s">
        <v>55</v>
      </c>
      <c r="G29" s="182"/>
      <c r="H29" s="142">
        <f>H15-H16-H17-H18-H19-H20-H22-H23-H24+H26+H27+H28</f>
        <v>90959.25</v>
      </c>
      <c r="I29" s="143"/>
      <c r="J29" s="14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23"/>
      <c r="G30" s="183"/>
      <c r="H30" s="145"/>
      <c r="I30" s="146"/>
      <c r="J30" s="14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7" t="s">
        <v>58</v>
      </c>
      <c r="B32" s="168"/>
      <c r="C32" s="168"/>
      <c r="D32" s="169"/>
      <c r="F32" s="170" t="s">
        <v>59</v>
      </c>
      <c r="G32" s="171"/>
      <c r="H32" s="171"/>
      <c r="I32" s="171"/>
      <c r="J32" s="17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70" t="s">
        <v>13</v>
      </c>
      <c r="I33" s="171"/>
      <c r="J33" s="17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81</v>
      </c>
      <c r="H34" s="164">
        <f t="shared" ref="H34:H39" si="2">F34*G34</f>
        <v>81000</v>
      </c>
      <c r="I34" s="165"/>
      <c r="J34" s="16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68</v>
      </c>
      <c r="C35" s="52"/>
      <c r="D35" s="30">
        <f>C35*84</f>
        <v>0</v>
      </c>
      <c r="F35" s="58">
        <v>500</v>
      </c>
      <c r="G35" s="41">
        <v>10</v>
      </c>
      <c r="H35" s="164">
        <f t="shared" si="2"/>
        <v>5000</v>
      </c>
      <c r="I35" s="165"/>
      <c r="J35" s="16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70</v>
      </c>
      <c r="C36" s="10"/>
      <c r="D36" s="12">
        <f>C36*1.5</f>
        <v>0</v>
      </c>
      <c r="F36" s="12">
        <v>200</v>
      </c>
      <c r="G36" s="37"/>
      <c r="H36" s="164">
        <f t="shared" si="2"/>
        <v>0</v>
      </c>
      <c r="I36" s="165"/>
      <c r="J36" s="16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72</v>
      </c>
      <c r="B37" s="28" t="s">
        <v>66</v>
      </c>
      <c r="C37" s="53">
        <v>131</v>
      </c>
      <c r="D37" s="12">
        <f>C37*111</f>
        <v>14541</v>
      </c>
      <c r="F37" s="12">
        <v>100</v>
      </c>
      <c r="G37" s="39">
        <v>44</v>
      </c>
      <c r="H37" s="164">
        <f t="shared" si="2"/>
        <v>4400</v>
      </c>
      <c r="I37" s="165"/>
      <c r="J37" s="16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7</v>
      </c>
      <c r="H38" s="164">
        <f t="shared" si="2"/>
        <v>350</v>
      </c>
      <c r="I38" s="165"/>
      <c r="J38" s="16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64">
        <f t="shared" si="2"/>
        <v>0</v>
      </c>
      <c r="I39" s="165"/>
      <c r="J39" s="16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4"/>
      <c r="I40" s="165"/>
      <c r="J40" s="16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68</v>
      </c>
      <c r="C41" s="10"/>
      <c r="D41" s="12">
        <f>C41*84</f>
        <v>0</v>
      </c>
      <c r="F41" s="12">
        <v>5</v>
      </c>
      <c r="G41" s="42"/>
      <c r="H41" s="164"/>
      <c r="I41" s="165"/>
      <c r="J41" s="16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70</v>
      </c>
      <c r="C42" s="11">
        <v>1</v>
      </c>
      <c r="D42" s="12">
        <f>C42*2.25</f>
        <v>2.25</v>
      </c>
      <c r="F42" s="39" t="s">
        <v>79</v>
      </c>
      <c r="G42" s="164">
        <v>80</v>
      </c>
      <c r="H42" s="165"/>
      <c r="I42" s="165"/>
      <c r="J42" s="16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4" t="s">
        <v>81</v>
      </c>
      <c r="C43" s="11"/>
      <c r="D43" s="12"/>
      <c r="F43" s="59" t="s">
        <v>82</v>
      </c>
      <c r="G43" s="94" t="s">
        <v>83</v>
      </c>
      <c r="H43" s="156" t="s">
        <v>13</v>
      </c>
      <c r="I43" s="157"/>
      <c r="J43" s="15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5"/>
      <c r="B44" s="27" t="s">
        <v>66</v>
      </c>
      <c r="C44" s="10">
        <v>1</v>
      </c>
      <c r="D44" s="12">
        <f>C44*120</f>
        <v>120</v>
      </c>
      <c r="F44" s="37"/>
      <c r="G44" s="62"/>
      <c r="H44" s="159"/>
      <c r="I44" s="159"/>
      <c r="J44" s="15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5"/>
      <c r="B45" s="27" t="s">
        <v>68</v>
      </c>
      <c r="C45" s="33"/>
      <c r="D45" s="12">
        <f>C45*84</f>
        <v>0</v>
      </c>
      <c r="F45" s="37"/>
      <c r="G45" s="62"/>
      <c r="H45" s="159"/>
      <c r="I45" s="159"/>
      <c r="J45" s="159"/>
      <c r="K45" s="21"/>
      <c r="P45" s="4"/>
      <c r="Q45" s="4"/>
      <c r="R45" s="5"/>
    </row>
    <row r="46" spans="1:18" ht="15.75" x14ac:dyDescent="0.25">
      <c r="A46" s="135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6"/>
      <c r="B47" s="27"/>
      <c r="C47" s="11"/>
      <c r="D47" s="12"/>
      <c r="F47" s="59"/>
      <c r="G47" s="59"/>
      <c r="H47" s="137"/>
      <c r="I47" s="138"/>
      <c r="J47" s="139"/>
      <c r="K47" s="21"/>
      <c r="P47" s="4"/>
      <c r="Q47" s="4"/>
      <c r="R47" s="5"/>
    </row>
    <row r="48" spans="1:18" ht="15" customHeight="1" x14ac:dyDescent="0.25">
      <c r="A48" s="134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7"/>
      <c r="I48" s="138"/>
      <c r="J48" s="1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5"/>
      <c r="B49" s="29" t="s">
        <v>68</v>
      </c>
      <c r="C49" s="33"/>
      <c r="D49" s="12">
        <f>C49*42</f>
        <v>0</v>
      </c>
      <c r="F49" s="140" t="s">
        <v>86</v>
      </c>
      <c r="G49" s="142">
        <f>H34+H35+H36+H37+H38+H39+H40+H41+G42+H44+H45+H46</f>
        <v>90830</v>
      </c>
      <c r="H49" s="143"/>
      <c r="I49" s="143"/>
      <c r="J49" s="14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5"/>
      <c r="B50" s="32" t="s">
        <v>70</v>
      </c>
      <c r="C50" s="11">
        <v>75</v>
      </c>
      <c r="D50" s="12">
        <f>C50*1.5</f>
        <v>112.5</v>
      </c>
      <c r="F50" s="141"/>
      <c r="G50" s="145"/>
      <c r="H50" s="146"/>
      <c r="I50" s="146"/>
      <c r="J50" s="147"/>
      <c r="P50" s="4"/>
      <c r="Q50" s="4"/>
      <c r="R50" s="5"/>
    </row>
    <row r="51" spans="1:18" ht="15" customHeight="1" x14ac:dyDescent="0.25">
      <c r="A51" s="135"/>
      <c r="B51" s="27"/>
      <c r="C51" s="10"/>
      <c r="D51" s="31"/>
      <c r="F51" s="148" t="s">
        <v>131</v>
      </c>
      <c r="G51" s="253">
        <f>G49-H29</f>
        <v>-129.25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5"/>
      <c r="B52" s="29"/>
      <c r="C52" s="33"/>
      <c r="D52" s="45"/>
      <c r="F52" s="149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0" t="s">
        <v>90</v>
      </c>
      <c r="B54" s="121"/>
      <c r="C54" s="122"/>
      <c r="D54" s="126">
        <f>SUM(D34:D53)</f>
        <v>15195.75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3"/>
      <c r="B55" s="124"/>
      <c r="C55" s="125"/>
      <c r="D55" s="1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8" t="s">
        <v>91</v>
      </c>
      <c r="B58" s="129"/>
      <c r="C58" s="129"/>
      <c r="D58" s="130"/>
      <c r="F58" s="128" t="s">
        <v>92</v>
      </c>
      <c r="G58" s="129"/>
      <c r="H58" s="129"/>
      <c r="I58" s="129"/>
      <c r="J58" s="130"/>
    </row>
    <row r="59" spans="1:18" x14ac:dyDescent="0.25">
      <c r="A59" s="131"/>
      <c r="B59" s="132"/>
      <c r="C59" s="132"/>
      <c r="D59" s="133"/>
      <c r="F59" s="131"/>
      <c r="G59" s="132"/>
      <c r="H59" s="132"/>
      <c r="I59" s="132"/>
      <c r="J59" s="1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B0808-6844-449A-B268-2DC20F76249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6" t="s">
        <v>1</v>
      </c>
      <c r="O1" s="21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7" t="s">
        <v>7</v>
      </c>
      <c r="B4" s="168"/>
      <c r="C4" s="168"/>
      <c r="D4" s="169"/>
      <c r="F4" s="217" t="s">
        <v>8</v>
      </c>
      <c r="G4" s="219">
        <v>2</v>
      </c>
      <c r="H4" s="221" t="s">
        <v>9</v>
      </c>
      <c r="I4" s="223">
        <v>45967</v>
      </c>
      <c r="J4" s="2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218"/>
      <c r="G5" s="220"/>
      <c r="H5" s="222"/>
      <c r="I5" s="225"/>
      <c r="J5" s="2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>
        <v>196</v>
      </c>
      <c r="D6" s="13">
        <f t="shared" ref="D6:D28" si="1">C6*L6</f>
        <v>144452</v>
      </c>
      <c r="F6" s="227" t="s">
        <v>16</v>
      </c>
      <c r="G6" s="229" t="s">
        <v>150</v>
      </c>
      <c r="H6" s="230"/>
      <c r="I6" s="230"/>
      <c r="J6" s="2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>
        <v>4</v>
      </c>
      <c r="D7" s="13">
        <f t="shared" si="1"/>
        <v>2900</v>
      </c>
      <c r="F7" s="228"/>
      <c r="G7" s="232"/>
      <c r="H7" s="233"/>
      <c r="I7" s="233"/>
      <c r="J7" s="23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/>
      <c r="D8" s="13">
        <f t="shared" si="1"/>
        <v>0</v>
      </c>
      <c r="F8" s="235" t="s">
        <v>21</v>
      </c>
      <c r="G8" s="236" t="s">
        <v>114</v>
      </c>
      <c r="H8" s="237"/>
      <c r="I8" s="237"/>
      <c r="J8" s="23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>
        <v>8</v>
      </c>
      <c r="D9" s="13">
        <f t="shared" si="1"/>
        <v>5656</v>
      </c>
      <c r="F9" s="228"/>
      <c r="G9" s="239"/>
      <c r="H9" s="240"/>
      <c r="I9" s="240"/>
      <c r="J9" s="24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>
        <v>1</v>
      </c>
      <c r="D10" s="13">
        <f t="shared" si="1"/>
        <v>972</v>
      </c>
      <c r="F10" s="227" t="s">
        <v>26</v>
      </c>
      <c r="G10" s="242" t="s">
        <v>115</v>
      </c>
      <c r="H10" s="243"/>
      <c r="I10" s="243"/>
      <c r="J10" s="244"/>
      <c r="K10" s="8"/>
      <c r="L10" s="6">
        <f>R36</f>
        <v>972</v>
      </c>
      <c r="P10" s="4"/>
      <c r="Q10" s="4"/>
      <c r="R10" s="5"/>
    </row>
    <row r="11" spans="1:18" ht="15.75" x14ac:dyDescent="0.25">
      <c r="A11" s="162"/>
      <c r="B11" s="17" t="s">
        <v>28</v>
      </c>
      <c r="C11" s="10">
        <v>1</v>
      </c>
      <c r="D11" s="13">
        <f t="shared" si="1"/>
        <v>1125</v>
      </c>
      <c r="F11" s="228"/>
      <c r="G11" s="239"/>
      <c r="H11" s="240"/>
      <c r="I11" s="240"/>
      <c r="J11" s="2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>
        <v>1</v>
      </c>
      <c r="D12" s="48">
        <f t="shared" si="1"/>
        <v>952</v>
      </c>
      <c r="F12" s="245" t="s">
        <v>33</v>
      </c>
      <c r="G12" s="246"/>
      <c r="H12" s="246"/>
      <c r="I12" s="246"/>
      <c r="J12" s="2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>
        <v>4</v>
      </c>
      <c r="D13" s="48">
        <f t="shared" si="1"/>
        <v>1228</v>
      </c>
      <c r="F13" s="248" t="s">
        <v>36</v>
      </c>
      <c r="G13" s="212"/>
      <c r="H13" s="203">
        <f>D29</f>
        <v>158246</v>
      </c>
      <c r="I13" s="204"/>
      <c r="J13" s="20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>
        <v>16</v>
      </c>
      <c r="D14" s="31">
        <f t="shared" si="1"/>
        <v>176</v>
      </c>
      <c r="F14" s="206" t="s">
        <v>39</v>
      </c>
      <c r="G14" s="207"/>
      <c r="H14" s="208">
        <f>D54</f>
        <v>23723.25</v>
      </c>
      <c r="I14" s="209"/>
      <c r="J14" s="21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38</v>
      </c>
      <c r="C15" s="10"/>
      <c r="D15" s="31">
        <f t="shared" si="1"/>
        <v>0</v>
      </c>
      <c r="F15" s="211" t="s">
        <v>40</v>
      </c>
      <c r="G15" s="212"/>
      <c r="H15" s="213">
        <f>H13-H14</f>
        <v>134522.75</v>
      </c>
      <c r="I15" s="214"/>
      <c r="J15" s="21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3">
        <v>656</v>
      </c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t="s">
        <v>93</v>
      </c>
      <c r="C17" s="10"/>
      <c r="D17" s="48">
        <f t="shared" si="1"/>
        <v>0</v>
      </c>
      <c r="F17" s="56"/>
      <c r="G17" s="66" t="s">
        <v>45</v>
      </c>
      <c r="H17" s="184"/>
      <c r="I17" s="184"/>
      <c r="J17" s="184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73">
        <v>50</v>
      </c>
      <c r="I19" s="173"/>
      <c r="J19" s="17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2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4"/>
      <c r="I20" s="184"/>
      <c r="J20" s="18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2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107</v>
      </c>
      <c r="C23" s="10"/>
      <c r="D23" s="48">
        <f t="shared" si="1"/>
        <v>0</v>
      </c>
      <c r="F23" s="25"/>
      <c r="G23" s="37"/>
      <c r="H23" s="190"/>
      <c r="I23" s="159"/>
      <c r="J23" s="15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123</v>
      </c>
      <c r="C24" s="10"/>
      <c r="D24" s="48">
        <f t="shared" si="1"/>
        <v>0</v>
      </c>
      <c r="F24" s="38"/>
      <c r="G24" s="37"/>
      <c r="H24" s="190"/>
      <c r="I24" s="159"/>
      <c r="J24" s="15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105</v>
      </c>
      <c r="C26" s="10"/>
      <c r="D26" s="48">
        <f t="shared" si="1"/>
        <v>0</v>
      </c>
      <c r="F26" s="64"/>
      <c r="G26" s="10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 t="s">
        <v>109</v>
      </c>
      <c r="C27" s="10"/>
      <c r="D27" s="44">
        <f t="shared" si="1"/>
        <v>0</v>
      </c>
      <c r="F27" s="14"/>
      <c r="G27" s="14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97</v>
      </c>
      <c r="C28" s="10">
        <v>1</v>
      </c>
      <c r="D28" s="48">
        <f t="shared" si="1"/>
        <v>785</v>
      </c>
      <c r="F28" s="91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158246</v>
      </c>
      <c r="F29" s="120" t="s">
        <v>55</v>
      </c>
      <c r="G29" s="182"/>
      <c r="H29" s="142">
        <f>H15-H16-H17-H18-H19-H20-H22-H23-H24+H26+H27</f>
        <v>133816.75</v>
      </c>
      <c r="I29" s="143"/>
      <c r="J29" s="14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23"/>
      <c r="G30" s="183"/>
      <c r="H30" s="145"/>
      <c r="I30" s="146"/>
      <c r="J30" s="14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7" t="s">
        <v>58</v>
      </c>
      <c r="B32" s="168"/>
      <c r="C32" s="168"/>
      <c r="D32" s="169"/>
      <c r="F32" s="170" t="s">
        <v>59</v>
      </c>
      <c r="G32" s="171"/>
      <c r="H32" s="171"/>
      <c r="I32" s="171"/>
      <c r="J32" s="17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70" t="s">
        <v>13</v>
      </c>
      <c r="I33" s="171"/>
      <c r="J33" s="17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87</v>
      </c>
      <c r="H34" s="164">
        <f>F34*G34</f>
        <v>87000</v>
      </c>
      <c r="I34" s="165"/>
      <c r="J34" s="16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68</v>
      </c>
      <c r="C35" s="52"/>
      <c r="D35" s="30">
        <f>C35*84</f>
        <v>0</v>
      </c>
      <c r="F35" s="58">
        <v>500</v>
      </c>
      <c r="G35" s="41">
        <v>86</v>
      </c>
      <c r="H35" s="164">
        <f t="shared" ref="H35:H39" si="2">F35*G35</f>
        <v>43000</v>
      </c>
      <c r="I35" s="165"/>
      <c r="J35" s="16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70</v>
      </c>
      <c r="C36" s="10">
        <v>10</v>
      </c>
      <c r="D36" s="12">
        <f>C36*1.5</f>
        <v>15</v>
      </c>
      <c r="F36" s="12">
        <v>200</v>
      </c>
      <c r="G36" s="37">
        <v>1</v>
      </c>
      <c r="H36" s="164">
        <f>F36*G36</f>
        <v>200</v>
      </c>
      <c r="I36" s="165"/>
      <c r="J36" s="16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72</v>
      </c>
      <c r="B37" s="28" t="s">
        <v>66</v>
      </c>
      <c r="C37" s="53">
        <v>197</v>
      </c>
      <c r="D37" s="12">
        <f>C37*111</f>
        <v>21867</v>
      </c>
      <c r="F37" s="12">
        <v>100</v>
      </c>
      <c r="G37" s="39">
        <v>28</v>
      </c>
      <c r="H37" s="164">
        <f t="shared" si="2"/>
        <v>2800</v>
      </c>
      <c r="I37" s="165"/>
      <c r="J37" s="16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2</v>
      </c>
      <c r="H38" s="164">
        <f t="shared" si="2"/>
        <v>100</v>
      </c>
      <c r="I38" s="165"/>
      <c r="J38" s="16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64">
        <f t="shared" si="2"/>
        <v>0</v>
      </c>
      <c r="I39" s="165"/>
      <c r="J39" s="16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64"/>
      <c r="I40" s="165"/>
      <c r="J40" s="16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4"/>
      <c r="I41" s="165"/>
      <c r="J41" s="16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70</v>
      </c>
      <c r="C42" s="11">
        <v>7</v>
      </c>
      <c r="D42" s="12">
        <f>C42*2.25</f>
        <v>15.75</v>
      </c>
      <c r="F42" s="39" t="s">
        <v>79</v>
      </c>
      <c r="G42" s="164">
        <v>92</v>
      </c>
      <c r="H42" s="165"/>
      <c r="I42" s="165"/>
      <c r="J42" s="16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4" t="s">
        <v>81</v>
      </c>
      <c r="C43" s="11"/>
      <c r="D43" s="12"/>
      <c r="F43" s="59" t="s">
        <v>82</v>
      </c>
      <c r="G43" s="94" t="s">
        <v>83</v>
      </c>
      <c r="H43" s="156" t="s">
        <v>13</v>
      </c>
      <c r="I43" s="157"/>
      <c r="J43" s="158"/>
      <c r="K43" s="21"/>
      <c r="P43" s="4"/>
      <c r="Q43" s="4"/>
      <c r="R43" s="5"/>
    </row>
    <row r="44" spans="1:18" ht="15.75" x14ac:dyDescent="0.25">
      <c r="A44" s="135"/>
      <c r="B44" s="27" t="s">
        <v>66</v>
      </c>
      <c r="C44" s="10"/>
      <c r="D44" s="12">
        <f>C44*120</f>
        <v>0</v>
      </c>
      <c r="F44" s="37"/>
      <c r="G44" s="62"/>
      <c r="H44" s="159"/>
      <c r="I44" s="159"/>
      <c r="J44" s="159"/>
      <c r="K44" s="21"/>
      <c r="P44" s="4"/>
      <c r="Q44" s="4"/>
      <c r="R44" s="5"/>
    </row>
    <row r="45" spans="1:18" ht="15.75" x14ac:dyDescent="0.25">
      <c r="A45" s="135"/>
      <c r="B45" s="27" t="s">
        <v>68</v>
      </c>
      <c r="C45" s="33">
        <v>3</v>
      </c>
      <c r="D45" s="12">
        <f>C45*84</f>
        <v>252</v>
      </c>
      <c r="F45" s="37"/>
      <c r="G45" s="62"/>
      <c r="H45" s="159"/>
      <c r="I45" s="159"/>
      <c r="J45" s="159"/>
      <c r="K45" s="21"/>
      <c r="P45" s="4"/>
      <c r="Q45" s="4"/>
      <c r="R45" s="5"/>
    </row>
    <row r="46" spans="1:18" ht="15.75" x14ac:dyDescent="0.25">
      <c r="A46" s="135"/>
      <c r="B46" s="49" t="s">
        <v>70</v>
      </c>
      <c r="C46" s="81">
        <v>13</v>
      </c>
      <c r="D46" s="12">
        <f>C46*1.5</f>
        <v>19.5</v>
      </c>
      <c r="F46" s="37"/>
      <c r="G46" s="93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6"/>
      <c r="B47" s="27"/>
      <c r="C47" s="11"/>
      <c r="D47" s="12"/>
      <c r="F47" s="59"/>
      <c r="G47" s="59"/>
      <c r="H47" s="137"/>
      <c r="I47" s="138"/>
      <c r="J47" s="139"/>
      <c r="K47" s="21"/>
      <c r="P47" s="4"/>
      <c r="Q47" s="4"/>
      <c r="R47" s="5"/>
    </row>
    <row r="48" spans="1:18" ht="15" customHeight="1" x14ac:dyDescent="0.25">
      <c r="A48" s="134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7"/>
      <c r="I48" s="138"/>
      <c r="J48" s="1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5"/>
      <c r="B49" s="29" t="s">
        <v>68</v>
      </c>
      <c r="C49" s="33"/>
      <c r="D49" s="12">
        <f>C49*42</f>
        <v>0</v>
      </c>
      <c r="F49" s="140" t="s">
        <v>86</v>
      </c>
      <c r="G49" s="142">
        <f>H34+H35+H36+H37+H38+H39+H40+H41+G42+H44+H45+H46</f>
        <v>133192</v>
      </c>
      <c r="H49" s="143"/>
      <c r="I49" s="143"/>
      <c r="J49" s="14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5"/>
      <c r="B50" s="32" t="s">
        <v>70</v>
      </c>
      <c r="C50" s="11">
        <v>36</v>
      </c>
      <c r="D50" s="12">
        <f>C50*1.5</f>
        <v>54</v>
      </c>
      <c r="F50" s="141"/>
      <c r="G50" s="145"/>
      <c r="H50" s="146"/>
      <c r="I50" s="146"/>
      <c r="J50" s="147"/>
      <c r="P50" s="4"/>
      <c r="Q50" s="4"/>
      <c r="R50" s="5"/>
    </row>
    <row r="51" spans="1:18" ht="15" customHeight="1" x14ac:dyDescent="0.25">
      <c r="A51" s="135"/>
      <c r="B51" s="27"/>
      <c r="C51" s="10"/>
      <c r="D51" s="31"/>
      <c r="F51" s="148" t="s">
        <v>132</v>
      </c>
      <c r="G51" s="253">
        <f>G49-H29</f>
        <v>-624.75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5"/>
      <c r="B52" s="29"/>
      <c r="C52" s="33"/>
      <c r="D52" s="45"/>
      <c r="F52" s="149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0" t="s">
        <v>90</v>
      </c>
      <c r="B54" s="121"/>
      <c r="C54" s="122"/>
      <c r="D54" s="126">
        <f>SUM(D34:D53)</f>
        <v>23723.25</v>
      </c>
      <c r="F54" s="21"/>
      <c r="J54" s="34"/>
    </row>
    <row r="55" spans="1:18" x14ac:dyDescent="0.25">
      <c r="A55" s="123"/>
      <c r="B55" s="124"/>
      <c r="C55" s="125"/>
      <c r="D55" s="1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28" t="s">
        <v>91</v>
      </c>
      <c r="B58" s="129"/>
      <c r="C58" s="129"/>
      <c r="D58" s="130"/>
      <c r="F58" s="128" t="s">
        <v>92</v>
      </c>
      <c r="G58" s="129"/>
      <c r="H58" s="129"/>
      <c r="I58" s="129"/>
      <c r="J58" s="130"/>
    </row>
    <row r="59" spans="1:18" x14ac:dyDescent="0.25">
      <c r="A59" s="131"/>
      <c r="B59" s="132"/>
      <c r="C59" s="132"/>
      <c r="D59" s="133"/>
      <c r="F59" s="131"/>
      <c r="G59" s="132"/>
      <c r="H59" s="132"/>
      <c r="I59" s="132"/>
      <c r="J59" s="1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FB7C1-B160-4AD8-A035-E6D4F8411E2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6" t="s">
        <v>1</v>
      </c>
      <c r="O1" s="21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7" t="s">
        <v>7</v>
      </c>
      <c r="B4" s="168"/>
      <c r="C4" s="168"/>
      <c r="D4" s="169"/>
      <c r="F4" s="217" t="s">
        <v>8</v>
      </c>
      <c r="G4" s="219">
        <v>3</v>
      </c>
      <c r="H4" s="221" t="s">
        <v>9</v>
      </c>
      <c r="I4" s="223">
        <v>45967</v>
      </c>
      <c r="J4" s="2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218"/>
      <c r="G5" s="220"/>
      <c r="H5" s="222"/>
      <c r="I5" s="225"/>
      <c r="J5" s="2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>
        <v>522</v>
      </c>
      <c r="D6" s="13">
        <f t="shared" ref="D6:D28" si="1">C6*L6</f>
        <v>384714</v>
      </c>
      <c r="F6" s="227" t="s">
        <v>16</v>
      </c>
      <c r="G6" s="229" t="s">
        <v>111</v>
      </c>
      <c r="H6" s="230"/>
      <c r="I6" s="230"/>
      <c r="J6" s="2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>
        <v>20</v>
      </c>
      <c r="D7" s="13">
        <f t="shared" si="1"/>
        <v>14500</v>
      </c>
      <c r="F7" s="228"/>
      <c r="G7" s="232"/>
      <c r="H7" s="233"/>
      <c r="I7" s="233"/>
      <c r="J7" s="23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>
        <v>1</v>
      </c>
      <c r="D8" s="13">
        <f t="shared" si="1"/>
        <v>1033</v>
      </c>
      <c r="F8" s="235" t="s">
        <v>21</v>
      </c>
      <c r="G8" s="236" t="s">
        <v>119</v>
      </c>
      <c r="H8" s="237"/>
      <c r="I8" s="237"/>
      <c r="J8" s="23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>
        <v>112</v>
      </c>
      <c r="D9" s="13">
        <f t="shared" si="1"/>
        <v>79184</v>
      </c>
      <c r="F9" s="228"/>
      <c r="G9" s="239"/>
      <c r="H9" s="240"/>
      <c r="I9" s="240"/>
      <c r="J9" s="24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>
        <v>2</v>
      </c>
      <c r="D10" s="13">
        <f t="shared" si="1"/>
        <v>1944</v>
      </c>
      <c r="F10" s="227" t="s">
        <v>26</v>
      </c>
      <c r="G10" s="242" t="s">
        <v>137</v>
      </c>
      <c r="H10" s="243"/>
      <c r="I10" s="243"/>
      <c r="J10" s="244"/>
      <c r="K10" s="8"/>
      <c r="L10" s="6">
        <f>R36</f>
        <v>972</v>
      </c>
      <c r="P10" s="4"/>
      <c r="Q10" s="4"/>
      <c r="R10" s="5"/>
    </row>
    <row r="11" spans="1:18" ht="15.75" x14ac:dyDescent="0.25">
      <c r="A11" s="162"/>
      <c r="B11" s="17" t="s">
        <v>28</v>
      </c>
      <c r="C11" s="10">
        <v>2</v>
      </c>
      <c r="D11" s="13">
        <f t="shared" si="1"/>
        <v>2250</v>
      </c>
      <c r="F11" s="228"/>
      <c r="G11" s="239"/>
      <c r="H11" s="240"/>
      <c r="I11" s="240"/>
      <c r="J11" s="2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>
        <v>2</v>
      </c>
      <c r="D12" s="48">
        <f t="shared" si="1"/>
        <v>1904</v>
      </c>
      <c r="F12" s="245" t="s">
        <v>33</v>
      </c>
      <c r="G12" s="246"/>
      <c r="H12" s="246"/>
      <c r="I12" s="246"/>
      <c r="J12" s="2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>
        <v>26</v>
      </c>
      <c r="D13" s="48">
        <f t="shared" si="1"/>
        <v>7982</v>
      </c>
      <c r="F13" s="248" t="s">
        <v>36</v>
      </c>
      <c r="G13" s="212"/>
      <c r="H13" s="203">
        <f>D29</f>
        <v>494817</v>
      </c>
      <c r="I13" s="204"/>
      <c r="J13" s="20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>
        <v>6</v>
      </c>
      <c r="D14" s="31">
        <f t="shared" si="1"/>
        <v>66</v>
      </c>
      <c r="F14" s="206" t="s">
        <v>39</v>
      </c>
      <c r="G14" s="207"/>
      <c r="H14" s="208">
        <f>D54</f>
        <v>57405</v>
      </c>
      <c r="I14" s="209"/>
      <c r="J14" s="21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38</v>
      </c>
      <c r="C15" s="10">
        <v>1</v>
      </c>
      <c r="D15" s="31">
        <f t="shared" si="1"/>
        <v>620</v>
      </c>
      <c r="F15" s="211" t="s">
        <v>40</v>
      </c>
      <c r="G15" s="212"/>
      <c r="H15" s="213">
        <f>H13-H14</f>
        <v>437412</v>
      </c>
      <c r="I15" s="214"/>
      <c r="J15" s="21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3">
        <f>2250+360</f>
        <v>2610</v>
      </c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t="s">
        <v>113</v>
      </c>
      <c r="C17" s="10"/>
      <c r="D17" s="48">
        <f t="shared" si="1"/>
        <v>0</v>
      </c>
      <c r="F17" s="56"/>
      <c r="G17" s="66" t="s">
        <v>45</v>
      </c>
      <c r="H17" s="184"/>
      <c r="I17" s="184"/>
      <c r="J17" s="18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2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2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107</v>
      </c>
      <c r="C23" s="10"/>
      <c r="D23" s="48">
        <f t="shared" si="1"/>
        <v>0</v>
      </c>
      <c r="F23" s="78"/>
      <c r="G23" s="79"/>
      <c r="H23" s="190"/>
      <c r="I23" s="159"/>
      <c r="J23" s="15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101</v>
      </c>
      <c r="C24" s="10"/>
      <c r="D24" s="48">
        <f t="shared" si="1"/>
        <v>0</v>
      </c>
      <c r="F24" s="38"/>
      <c r="G24" s="37"/>
      <c r="H24" s="190"/>
      <c r="I24" s="159"/>
      <c r="J24" s="15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105</v>
      </c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 t="s">
        <v>109</v>
      </c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97</v>
      </c>
      <c r="C28" s="10"/>
      <c r="D28" s="48">
        <f t="shared" si="1"/>
        <v>0</v>
      </c>
      <c r="F28" s="91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494817</v>
      </c>
      <c r="F29" s="120" t="s">
        <v>55</v>
      </c>
      <c r="G29" s="182"/>
      <c r="H29" s="142">
        <f>H15-H16-H17-H18-H19-H20-H22-H23-H24+H26+H27</f>
        <v>434802</v>
      </c>
      <c r="I29" s="143"/>
      <c r="J29" s="14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23"/>
      <c r="G30" s="183"/>
      <c r="H30" s="145"/>
      <c r="I30" s="146"/>
      <c r="J30" s="14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7" t="s">
        <v>58</v>
      </c>
      <c r="B32" s="168"/>
      <c r="C32" s="168"/>
      <c r="D32" s="169"/>
      <c r="F32" s="170" t="s">
        <v>59</v>
      </c>
      <c r="G32" s="171"/>
      <c r="H32" s="171"/>
      <c r="I32" s="171"/>
      <c r="J32" s="17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70" t="s">
        <v>13</v>
      </c>
      <c r="I33" s="171"/>
      <c r="J33" s="17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42</v>
      </c>
      <c r="H34" s="164">
        <f>F34*G34</f>
        <v>42000</v>
      </c>
      <c r="I34" s="165"/>
      <c r="J34" s="16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68</v>
      </c>
      <c r="C35" s="52"/>
      <c r="D35" s="30">
        <f>C35*84</f>
        <v>0</v>
      </c>
      <c r="F35" s="58">
        <v>500</v>
      </c>
      <c r="G35" s="41">
        <v>38</v>
      </c>
      <c r="H35" s="164">
        <f>F35*G35</f>
        <v>19000</v>
      </c>
      <c r="I35" s="165"/>
      <c r="J35" s="16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70</v>
      </c>
      <c r="C36" s="10"/>
      <c r="D36" s="12">
        <f>C36*1.5</f>
        <v>0</v>
      </c>
      <c r="F36" s="12">
        <v>200</v>
      </c>
      <c r="G36" s="37"/>
      <c r="H36" s="164">
        <f t="shared" ref="H36:H39" si="2">F36*G36</f>
        <v>0</v>
      </c>
      <c r="I36" s="165"/>
      <c r="J36" s="16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72</v>
      </c>
      <c r="B37" s="28" t="s">
        <v>66</v>
      </c>
      <c r="C37" s="53">
        <v>488</v>
      </c>
      <c r="D37" s="12">
        <f>C37*111</f>
        <v>54168</v>
      </c>
      <c r="F37" s="12">
        <v>100</v>
      </c>
      <c r="G37" s="39"/>
      <c r="H37" s="164">
        <f t="shared" si="2"/>
        <v>0</v>
      </c>
      <c r="I37" s="165"/>
      <c r="J37" s="16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68</v>
      </c>
      <c r="C38" s="54"/>
      <c r="D38" s="12">
        <f>C38*84</f>
        <v>0</v>
      </c>
      <c r="F38" s="30">
        <v>50</v>
      </c>
      <c r="G38" s="39"/>
      <c r="H38" s="164">
        <f t="shared" si="2"/>
        <v>0</v>
      </c>
      <c r="I38" s="165"/>
      <c r="J38" s="16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70</v>
      </c>
      <c r="C39" s="52"/>
      <c r="D39" s="31">
        <f>C39*4.5</f>
        <v>0</v>
      </c>
      <c r="F39" s="12">
        <v>20</v>
      </c>
      <c r="G39" s="37"/>
      <c r="H39" s="164">
        <f t="shared" si="2"/>
        <v>0</v>
      </c>
      <c r="I39" s="165"/>
      <c r="J39" s="16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64"/>
      <c r="I40" s="165"/>
      <c r="J40" s="16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68</v>
      </c>
      <c r="C41" s="10"/>
      <c r="D41" s="12">
        <f>C41*84</f>
        <v>0</v>
      </c>
      <c r="F41" s="12">
        <v>5</v>
      </c>
      <c r="G41" s="42"/>
      <c r="H41" s="164"/>
      <c r="I41" s="165"/>
      <c r="J41" s="16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70</v>
      </c>
      <c r="C42" s="11"/>
      <c r="D42" s="12">
        <f>C42*2.25</f>
        <v>0</v>
      </c>
      <c r="F42" s="39" t="s">
        <v>79</v>
      </c>
      <c r="G42" s="164"/>
      <c r="H42" s="165"/>
      <c r="I42" s="165"/>
      <c r="J42" s="16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4" t="s">
        <v>81</v>
      </c>
      <c r="C43" s="11"/>
      <c r="D43" s="12"/>
      <c r="F43" s="59" t="s">
        <v>82</v>
      </c>
      <c r="G43" s="94" t="s">
        <v>83</v>
      </c>
      <c r="H43" s="156" t="s">
        <v>13</v>
      </c>
      <c r="I43" s="157"/>
      <c r="J43" s="158"/>
      <c r="K43" s="21"/>
      <c r="P43" s="4"/>
      <c r="Q43" s="4"/>
      <c r="R43" s="5"/>
    </row>
    <row r="44" spans="1:18" ht="15.75" x14ac:dyDescent="0.25">
      <c r="A44" s="135"/>
      <c r="B44" s="27" t="s">
        <v>66</v>
      </c>
      <c r="C44" s="10">
        <v>7</v>
      </c>
      <c r="D44" s="12">
        <f>C44*120</f>
        <v>840</v>
      </c>
      <c r="F44" s="37" t="s">
        <v>148</v>
      </c>
      <c r="G44" s="76" t="s">
        <v>159</v>
      </c>
      <c r="H44" s="159">
        <v>226005</v>
      </c>
      <c r="I44" s="159"/>
      <c r="J44" s="159"/>
      <c r="K44" s="21"/>
      <c r="P44" s="4"/>
      <c r="Q44" s="4"/>
      <c r="R44" s="5"/>
    </row>
    <row r="45" spans="1:18" ht="15.75" x14ac:dyDescent="0.25">
      <c r="A45" s="135"/>
      <c r="B45" s="27" t="s">
        <v>68</v>
      </c>
      <c r="C45" s="33"/>
      <c r="D45" s="12">
        <f>C45*84</f>
        <v>0</v>
      </c>
      <c r="F45" s="37" t="s">
        <v>160</v>
      </c>
      <c r="G45" s="76" t="s">
        <v>161</v>
      </c>
      <c r="H45" s="159">
        <v>147693</v>
      </c>
      <c r="I45" s="159"/>
      <c r="J45" s="159"/>
      <c r="K45" s="21"/>
      <c r="P45" s="4"/>
      <c r="Q45" s="4"/>
      <c r="R45" s="5"/>
    </row>
    <row r="46" spans="1:18" ht="15.75" x14ac:dyDescent="0.25">
      <c r="A46" s="135"/>
      <c r="B46" s="49" t="s">
        <v>70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6"/>
      <c r="B47" s="27"/>
      <c r="C47" s="11"/>
      <c r="D47" s="12"/>
      <c r="F47" s="59"/>
      <c r="G47" s="59"/>
      <c r="H47" s="137"/>
      <c r="I47" s="138"/>
      <c r="J47" s="139"/>
      <c r="K47" s="21"/>
      <c r="P47" s="4"/>
      <c r="Q47" s="4"/>
      <c r="R47" s="5"/>
    </row>
    <row r="48" spans="1:18" ht="15" customHeight="1" x14ac:dyDescent="0.25">
      <c r="A48" s="134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137"/>
      <c r="I48" s="138"/>
      <c r="J48" s="1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5"/>
      <c r="B49" s="29" t="s">
        <v>68</v>
      </c>
      <c r="C49" s="33">
        <v>15</v>
      </c>
      <c r="D49" s="12">
        <f>C49*42</f>
        <v>630</v>
      </c>
      <c r="F49" s="140" t="s">
        <v>86</v>
      </c>
      <c r="G49" s="142">
        <f>H34+H35+H36+H37+H38+H39+H40+H41+G42+H44+H45+H46</f>
        <v>434698</v>
      </c>
      <c r="H49" s="143"/>
      <c r="I49" s="143"/>
      <c r="J49" s="14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5"/>
      <c r="B50" s="32" t="s">
        <v>70</v>
      </c>
      <c r="C50" s="11">
        <v>2</v>
      </c>
      <c r="D50" s="12">
        <f>C50*1.5</f>
        <v>3</v>
      </c>
      <c r="F50" s="141"/>
      <c r="G50" s="145"/>
      <c r="H50" s="146"/>
      <c r="I50" s="146"/>
      <c r="J50" s="147"/>
      <c r="P50" s="4"/>
      <c r="Q50" s="4"/>
      <c r="R50" s="5"/>
    </row>
    <row r="51" spans="1:18" ht="15" customHeight="1" x14ac:dyDescent="0.25">
      <c r="A51" s="135"/>
      <c r="B51" s="27"/>
      <c r="C51" s="10"/>
      <c r="D51" s="31"/>
      <c r="F51" s="148" t="s">
        <v>142</v>
      </c>
      <c r="G51" s="253">
        <f>G49-H29</f>
        <v>-104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5"/>
      <c r="B52" s="29"/>
      <c r="C52" s="33"/>
      <c r="D52" s="45"/>
      <c r="F52" s="149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0" t="s">
        <v>90</v>
      </c>
      <c r="B54" s="121"/>
      <c r="C54" s="122"/>
      <c r="D54" s="126">
        <f>SUM(D34:D53)</f>
        <v>57405</v>
      </c>
      <c r="F54" s="21"/>
      <c r="J54" s="34"/>
    </row>
    <row r="55" spans="1:18" x14ac:dyDescent="0.25">
      <c r="A55" s="123"/>
      <c r="B55" s="124"/>
      <c r="C55" s="125"/>
      <c r="D55" s="1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8" t="s">
        <v>91</v>
      </c>
      <c r="B58" s="129"/>
      <c r="C58" s="129"/>
      <c r="D58" s="130"/>
      <c r="F58" s="128" t="s">
        <v>92</v>
      </c>
      <c r="G58" s="129"/>
      <c r="H58" s="129"/>
      <c r="I58" s="129"/>
      <c r="J58" s="130"/>
    </row>
    <row r="59" spans="1:18" x14ac:dyDescent="0.25">
      <c r="A59" s="131"/>
      <c r="B59" s="132"/>
      <c r="C59" s="132"/>
      <c r="D59" s="133"/>
      <c r="F59" s="131"/>
      <c r="G59" s="132"/>
      <c r="H59" s="132"/>
      <c r="I59" s="132"/>
      <c r="J59" s="1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07142-2579-4E15-A001-DB2D886643D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6" t="s">
        <v>1</v>
      </c>
      <c r="O1" s="216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7" t="s">
        <v>7</v>
      </c>
      <c r="B4" s="168"/>
      <c r="C4" s="168"/>
      <c r="D4" s="169"/>
      <c r="F4" s="217" t="s">
        <v>8</v>
      </c>
      <c r="G4" s="219"/>
      <c r="H4" s="221" t="s">
        <v>9</v>
      </c>
      <c r="I4" s="223"/>
      <c r="J4" s="2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218"/>
      <c r="G5" s="220"/>
      <c r="H5" s="222"/>
      <c r="I5" s="225"/>
      <c r="J5" s="2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2"/>
      <c r="B6" s="16"/>
      <c r="C6" s="10"/>
      <c r="D6" s="13">
        <f t="shared" ref="D6:D28" si="1">C6*L6</f>
        <v>0</v>
      </c>
      <c r="F6" s="227" t="s">
        <v>16</v>
      </c>
      <c r="G6" s="229"/>
      <c r="H6" s="230"/>
      <c r="I6" s="230"/>
      <c r="J6" s="2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2"/>
      <c r="B7" s="16"/>
      <c r="C7" s="10"/>
      <c r="D7" s="13">
        <f t="shared" si="1"/>
        <v>0</v>
      </c>
      <c r="F7" s="228"/>
      <c r="G7" s="232"/>
      <c r="H7" s="233"/>
      <c r="I7" s="233"/>
      <c r="J7" s="23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2"/>
      <c r="B8" s="16"/>
      <c r="C8" s="10"/>
      <c r="D8" s="13">
        <f t="shared" si="1"/>
        <v>0</v>
      </c>
      <c r="F8" s="235" t="s">
        <v>21</v>
      </c>
      <c r="G8" s="236"/>
      <c r="H8" s="237"/>
      <c r="I8" s="237"/>
      <c r="J8" s="23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2"/>
      <c r="B9" s="16"/>
      <c r="C9" s="10"/>
      <c r="D9" s="13">
        <f t="shared" si="1"/>
        <v>0</v>
      </c>
      <c r="F9" s="228"/>
      <c r="G9" s="239"/>
      <c r="H9" s="240"/>
      <c r="I9" s="240"/>
      <c r="J9" s="24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2"/>
      <c r="C10" s="10"/>
      <c r="D10" s="13">
        <f t="shared" si="1"/>
        <v>0</v>
      </c>
      <c r="F10" s="227" t="s">
        <v>26</v>
      </c>
      <c r="G10" s="242"/>
      <c r="H10" s="243"/>
      <c r="I10" s="243"/>
      <c r="J10" s="244"/>
      <c r="K10" s="8"/>
      <c r="L10" s="6">
        <f>R36</f>
        <v>972</v>
      </c>
      <c r="P10" s="4"/>
      <c r="Q10" s="4"/>
      <c r="R10" s="5"/>
    </row>
    <row r="11" spans="1:19" ht="15.75" x14ac:dyDescent="0.25">
      <c r="A11" s="162"/>
      <c r="B11" s="17"/>
      <c r="C11" s="10"/>
      <c r="D11" s="13">
        <f t="shared" si="1"/>
        <v>0</v>
      </c>
      <c r="F11" s="228"/>
      <c r="G11" s="239"/>
      <c r="H11" s="240"/>
      <c r="I11" s="240"/>
      <c r="J11" s="2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2"/>
      <c r="B12" s="17"/>
      <c r="C12" s="10"/>
      <c r="D12" s="48">
        <f t="shared" si="1"/>
        <v>0</v>
      </c>
      <c r="F12" s="245" t="s">
        <v>33</v>
      </c>
      <c r="G12" s="246"/>
      <c r="H12" s="246"/>
      <c r="I12" s="246"/>
      <c r="J12" s="2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2"/>
      <c r="B13" s="17"/>
      <c r="C13" s="10"/>
      <c r="D13" s="48">
        <f t="shared" si="1"/>
        <v>0</v>
      </c>
      <c r="F13" s="248" t="s">
        <v>36</v>
      </c>
      <c r="G13" s="212"/>
      <c r="H13" s="203">
        <f>D29</f>
        <v>0</v>
      </c>
      <c r="I13" s="204"/>
      <c r="J13" s="20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2"/>
      <c r="B14" s="14"/>
      <c r="C14" s="10"/>
      <c r="D14" s="31">
        <f t="shared" si="1"/>
        <v>0</v>
      </c>
      <c r="F14" s="206" t="s">
        <v>39</v>
      </c>
      <c r="G14" s="207"/>
      <c r="H14" s="208">
        <f>D54</f>
        <v>0</v>
      </c>
      <c r="I14" s="209"/>
      <c r="J14" s="21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2"/>
      <c r="B15" s="14"/>
      <c r="C15" s="10"/>
      <c r="D15" s="31">
        <f t="shared" si="1"/>
        <v>0</v>
      </c>
      <c r="F15" s="211" t="s">
        <v>40</v>
      </c>
      <c r="G15" s="212"/>
      <c r="H15" s="213">
        <f>H13-H14</f>
        <v>0</v>
      </c>
      <c r="I15" s="214"/>
      <c r="J15" s="21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C17" s="10"/>
      <c r="D17" s="48">
        <f t="shared" si="1"/>
        <v>0</v>
      </c>
      <c r="F17" s="56"/>
      <c r="G17" s="66" t="s">
        <v>45</v>
      </c>
      <c r="H17" s="184"/>
      <c r="I17" s="184"/>
      <c r="J17" s="18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/>
      <c r="C18" s="10"/>
      <c r="D18" s="48">
        <f t="shared" si="1"/>
        <v>0</v>
      </c>
      <c r="F18" s="56"/>
      <c r="G18" s="66" t="s">
        <v>47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2"/>
      <c r="B20" s="46"/>
      <c r="C20" s="10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/>
      <c r="C23" s="10"/>
      <c r="D23" s="48">
        <f t="shared" si="1"/>
        <v>0</v>
      </c>
      <c r="F23" s="78"/>
      <c r="G23" s="79"/>
      <c r="H23" s="190"/>
      <c r="I23" s="159"/>
      <c r="J23" s="15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/>
      <c r="C24" s="10"/>
      <c r="D24" s="48">
        <f t="shared" si="1"/>
        <v>0</v>
      </c>
      <c r="F24" s="38"/>
      <c r="G24" s="37"/>
      <c r="H24" s="190"/>
      <c r="I24" s="159"/>
      <c r="J24" s="15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/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/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/>
      <c r="C28" s="10"/>
      <c r="D28" s="48">
        <f t="shared" si="1"/>
        <v>0</v>
      </c>
      <c r="F28" s="91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0</v>
      </c>
      <c r="F29" s="120" t="s">
        <v>55</v>
      </c>
      <c r="G29" s="182"/>
      <c r="H29" s="142">
        <f>H15-H16-H17-H18-H19-H20-H22-H23-H24+H26+H27</f>
        <v>0</v>
      </c>
      <c r="I29" s="143"/>
      <c r="J29" s="14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23"/>
      <c r="G30" s="183"/>
      <c r="H30" s="145"/>
      <c r="I30" s="146"/>
      <c r="J30" s="14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7" t="s">
        <v>58</v>
      </c>
      <c r="B32" s="168"/>
      <c r="C32" s="168"/>
      <c r="D32" s="169"/>
      <c r="F32" s="170" t="s">
        <v>59</v>
      </c>
      <c r="G32" s="171"/>
      <c r="H32" s="171"/>
      <c r="I32" s="171"/>
      <c r="J32" s="17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70" t="s">
        <v>13</v>
      </c>
      <c r="I33" s="171"/>
      <c r="J33" s="17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4"/>
      <c r="I34" s="165"/>
      <c r="J34" s="16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68</v>
      </c>
      <c r="C35" s="52"/>
      <c r="D35" s="30">
        <f>C35*84</f>
        <v>0</v>
      </c>
      <c r="F35" s="58">
        <v>500</v>
      </c>
      <c r="G35" s="41"/>
      <c r="H35" s="164"/>
      <c r="I35" s="165"/>
      <c r="J35" s="16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70</v>
      </c>
      <c r="C36" s="10"/>
      <c r="D36" s="12">
        <f>C36*1.5</f>
        <v>0</v>
      </c>
      <c r="F36" s="12">
        <v>200</v>
      </c>
      <c r="G36" s="37"/>
      <c r="H36" s="164"/>
      <c r="I36" s="165"/>
      <c r="J36" s="16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4"/>
      <c r="I37" s="165"/>
      <c r="J37" s="16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68</v>
      </c>
      <c r="C38" s="54"/>
      <c r="D38" s="12">
        <f>C38*84</f>
        <v>0</v>
      </c>
      <c r="F38" s="30">
        <v>50</v>
      </c>
      <c r="G38" s="39"/>
      <c r="H38" s="164"/>
      <c r="I38" s="165"/>
      <c r="J38" s="16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70</v>
      </c>
      <c r="C39" s="52"/>
      <c r="D39" s="31">
        <f>C39*4.5</f>
        <v>0</v>
      </c>
      <c r="F39" s="12">
        <v>20</v>
      </c>
      <c r="G39" s="37"/>
      <c r="H39" s="164"/>
      <c r="I39" s="165"/>
      <c r="J39" s="16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4"/>
      <c r="I40" s="165"/>
      <c r="J40" s="16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68</v>
      </c>
      <c r="C41" s="10"/>
      <c r="D41" s="12">
        <f>C41*84</f>
        <v>0</v>
      </c>
      <c r="F41" s="12">
        <v>5</v>
      </c>
      <c r="G41" s="42"/>
      <c r="H41" s="164"/>
      <c r="I41" s="165"/>
      <c r="J41" s="16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70</v>
      </c>
      <c r="C42" s="11"/>
      <c r="D42" s="12">
        <f>C42*2.25</f>
        <v>0</v>
      </c>
      <c r="F42" s="39" t="s">
        <v>79</v>
      </c>
      <c r="G42" s="164"/>
      <c r="H42" s="165"/>
      <c r="I42" s="165"/>
      <c r="J42" s="16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4" t="s">
        <v>81</v>
      </c>
      <c r="C43" s="11"/>
      <c r="D43" s="12"/>
      <c r="F43" s="59" t="s">
        <v>82</v>
      </c>
      <c r="G43" s="94" t="s">
        <v>83</v>
      </c>
      <c r="H43" s="156" t="s">
        <v>13</v>
      </c>
      <c r="I43" s="157"/>
      <c r="J43" s="158"/>
      <c r="K43" s="21"/>
      <c r="P43" s="4"/>
      <c r="Q43" s="4"/>
      <c r="R43" s="5"/>
    </row>
    <row r="44" spans="1:18" ht="15.75" x14ac:dyDescent="0.25">
      <c r="A44" s="135"/>
      <c r="B44" s="27" t="s">
        <v>66</v>
      </c>
      <c r="C44" s="10"/>
      <c r="D44" s="12">
        <f>C44*120</f>
        <v>0</v>
      </c>
      <c r="F44" s="37"/>
      <c r="G44" s="76"/>
      <c r="H44" s="159"/>
      <c r="I44" s="159"/>
      <c r="J44" s="159"/>
      <c r="K44" s="21"/>
      <c r="P44" s="4"/>
      <c r="Q44" s="4"/>
      <c r="R44" s="5"/>
    </row>
    <row r="45" spans="1:18" ht="15.75" x14ac:dyDescent="0.25">
      <c r="A45" s="135"/>
      <c r="B45" s="27" t="s">
        <v>68</v>
      </c>
      <c r="C45" s="33"/>
      <c r="D45" s="12">
        <f>C45*84</f>
        <v>0</v>
      </c>
      <c r="F45" s="37"/>
      <c r="G45" s="76"/>
      <c r="H45" s="159"/>
      <c r="I45" s="159"/>
      <c r="J45" s="159"/>
      <c r="K45" s="21"/>
      <c r="P45" s="4"/>
      <c r="Q45" s="4"/>
      <c r="R45" s="5"/>
    </row>
    <row r="46" spans="1:18" ht="15.75" x14ac:dyDescent="0.25">
      <c r="A46" s="135"/>
      <c r="B46" s="49" t="s">
        <v>70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6"/>
      <c r="B47" s="27"/>
      <c r="C47" s="11"/>
      <c r="D47" s="12"/>
      <c r="F47" s="59"/>
      <c r="G47" s="59"/>
      <c r="H47" s="137"/>
      <c r="I47" s="138"/>
      <c r="J47" s="139"/>
      <c r="K47" s="21"/>
      <c r="P47" s="4"/>
      <c r="Q47" s="4"/>
      <c r="R47" s="5"/>
    </row>
    <row r="48" spans="1:18" ht="15" customHeight="1" x14ac:dyDescent="0.25">
      <c r="A48" s="134" t="s">
        <v>32</v>
      </c>
      <c r="B48" s="27" t="s">
        <v>66</v>
      </c>
      <c r="C48" s="10"/>
      <c r="D48" s="12">
        <f>C48*78</f>
        <v>0</v>
      </c>
      <c r="F48" s="59"/>
      <c r="G48" s="59"/>
      <c r="H48" s="137"/>
      <c r="I48" s="138"/>
      <c r="J48" s="1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5"/>
      <c r="B49" s="29" t="s">
        <v>68</v>
      </c>
      <c r="C49" s="33"/>
      <c r="D49" s="12">
        <f>C49*42</f>
        <v>0</v>
      </c>
      <c r="F49" s="140" t="s">
        <v>86</v>
      </c>
      <c r="G49" s="142">
        <f>H34+H35+H36+H37+H38+H39+H40+H41+G42+H44+H45+H46</f>
        <v>0</v>
      </c>
      <c r="H49" s="143"/>
      <c r="I49" s="143"/>
      <c r="J49" s="14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5"/>
      <c r="B50" s="32" t="s">
        <v>70</v>
      </c>
      <c r="C50" s="11"/>
      <c r="D50" s="12">
        <f>C50*1.5</f>
        <v>0</v>
      </c>
      <c r="F50" s="141"/>
      <c r="G50" s="145"/>
      <c r="H50" s="146"/>
      <c r="I50" s="146"/>
      <c r="J50" s="147"/>
      <c r="P50" s="4"/>
      <c r="Q50" s="4"/>
      <c r="R50" s="5"/>
    </row>
    <row r="51" spans="1:18" ht="15" customHeight="1" x14ac:dyDescent="0.25">
      <c r="A51" s="135"/>
      <c r="B51" s="27"/>
      <c r="C51" s="10"/>
      <c r="D51" s="31"/>
      <c r="F51" s="148" t="s">
        <v>128</v>
      </c>
      <c r="G51" s="150">
        <f>G49-H29</f>
        <v>0</v>
      </c>
      <c r="H51" s="151"/>
      <c r="I51" s="151"/>
      <c r="J51" s="15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5"/>
      <c r="B52" s="29"/>
      <c r="C52" s="33"/>
      <c r="D52" s="45"/>
      <c r="F52" s="149"/>
      <c r="G52" s="153"/>
      <c r="H52" s="154"/>
      <c r="I52" s="154"/>
      <c r="J52" s="1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0" t="s">
        <v>90</v>
      </c>
      <c r="B54" s="121"/>
      <c r="C54" s="122"/>
      <c r="D54" s="126">
        <f>SUM(D34:D53)</f>
        <v>0</v>
      </c>
      <c r="F54" s="21"/>
      <c r="J54" s="34"/>
    </row>
    <row r="55" spans="1:18" x14ac:dyDescent="0.25">
      <c r="A55" s="123"/>
      <c r="B55" s="124"/>
      <c r="C55" s="125"/>
      <c r="D55" s="1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8" t="s">
        <v>91</v>
      </c>
      <c r="B58" s="129"/>
      <c r="C58" s="129"/>
      <c r="D58" s="130"/>
      <c r="F58" s="128" t="s">
        <v>92</v>
      </c>
      <c r="G58" s="129"/>
      <c r="H58" s="129"/>
      <c r="I58" s="129"/>
      <c r="J58" s="130"/>
    </row>
    <row r="59" spans="1:18" x14ac:dyDescent="0.25">
      <c r="A59" s="131"/>
      <c r="B59" s="132"/>
      <c r="C59" s="132"/>
      <c r="D59" s="133"/>
      <c r="F59" s="131"/>
      <c r="G59" s="132"/>
      <c r="H59" s="132"/>
      <c r="I59" s="132"/>
      <c r="J59" s="1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348D3-B306-4076-A033-BE1A4264D08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6" t="s">
        <v>1</v>
      </c>
      <c r="O1" s="21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7" t="s">
        <v>7</v>
      </c>
      <c r="B4" s="168"/>
      <c r="C4" s="168"/>
      <c r="D4" s="169"/>
      <c r="F4" s="217" t="s">
        <v>8</v>
      </c>
      <c r="G4" s="219">
        <v>1</v>
      </c>
      <c r="H4" s="221" t="s">
        <v>9</v>
      </c>
      <c r="I4" s="223">
        <v>45968</v>
      </c>
      <c r="J4" s="2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218"/>
      <c r="G5" s="220"/>
      <c r="H5" s="222"/>
      <c r="I5" s="225"/>
      <c r="J5" s="2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89">
        <v>257</v>
      </c>
      <c r="D6" s="13">
        <f t="shared" ref="D6:D28" si="1">C6*L6</f>
        <v>189409</v>
      </c>
      <c r="F6" s="227" t="s">
        <v>16</v>
      </c>
      <c r="G6" s="229" t="s">
        <v>129</v>
      </c>
      <c r="H6" s="230"/>
      <c r="I6" s="230"/>
      <c r="J6" s="2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89">
        <v>10</v>
      </c>
      <c r="D7" s="13">
        <f t="shared" si="1"/>
        <v>7250</v>
      </c>
      <c r="F7" s="228"/>
      <c r="G7" s="232"/>
      <c r="H7" s="233"/>
      <c r="I7" s="233"/>
      <c r="J7" s="23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89">
        <v>5</v>
      </c>
      <c r="D8" s="13">
        <f t="shared" si="1"/>
        <v>5165</v>
      </c>
      <c r="F8" s="235" t="s">
        <v>21</v>
      </c>
      <c r="G8" s="236" t="s">
        <v>112</v>
      </c>
      <c r="H8" s="237"/>
      <c r="I8" s="237"/>
      <c r="J8" s="23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89">
        <v>32</v>
      </c>
      <c r="D9" s="13">
        <f t="shared" si="1"/>
        <v>22624</v>
      </c>
      <c r="F9" s="228"/>
      <c r="G9" s="239"/>
      <c r="H9" s="240"/>
      <c r="I9" s="240"/>
      <c r="J9" s="24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89">
        <v>2</v>
      </c>
      <c r="D10" s="13">
        <f t="shared" si="1"/>
        <v>1944</v>
      </c>
      <c r="F10" s="227" t="s">
        <v>26</v>
      </c>
      <c r="G10" s="242" t="s">
        <v>130</v>
      </c>
      <c r="H10" s="243"/>
      <c r="I10" s="243"/>
      <c r="J10" s="244"/>
      <c r="K10" s="8"/>
      <c r="L10" s="6">
        <f>R36</f>
        <v>972</v>
      </c>
      <c r="P10" s="4"/>
      <c r="Q10" s="4"/>
      <c r="R10" s="5"/>
    </row>
    <row r="11" spans="1:18" ht="15.75" x14ac:dyDescent="0.25">
      <c r="A11" s="162"/>
      <c r="B11" s="17" t="s">
        <v>28</v>
      </c>
      <c r="C11" s="89"/>
      <c r="D11" s="13">
        <f t="shared" si="1"/>
        <v>0</v>
      </c>
      <c r="F11" s="228"/>
      <c r="G11" s="239"/>
      <c r="H11" s="240"/>
      <c r="I11" s="240"/>
      <c r="J11" s="2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89">
        <v>3</v>
      </c>
      <c r="D12" s="48">
        <f t="shared" si="1"/>
        <v>2856</v>
      </c>
      <c r="F12" s="245" t="s">
        <v>33</v>
      </c>
      <c r="G12" s="246"/>
      <c r="H12" s="246"/>
      <c r="I12" s="246"/>
      <c r="J12" s="2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89">
        <v>10</v>
      </c>
      <c r="D13" s="48">
        <f t="shared" si="1"/>
        <v>3070</v>
      </c>
      <c r="F13" s="248" t="s">
        <v>36</v>
      </c>
      <c r="G13" s="212"/>
      <c r="H13" s="203">
        <f>D29</f>
        <v>241468</v>
      </c>
      <c r="I13" s="204"/>
      <c r="J13" s="20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89"/>
      <c r="D14" s="31">
        <f t="shared" si="1"/>
        <v>0</v>
      </c>
      <c r="F14" s="206" t="s">
        <v>39</v>
      </c>
      <c r="G14" s="207"/>
      <c r="H14" s="208">
        <f>D54</f>
        <v>35980.5</v>
      </c>
      <c r="I14" s="209"/>
      <c r="J14" s="21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38</v>
      </c>
      <c r="C15" s="89"/>
      <c r="D15" s="31">
        <f t="shared" si="1"/>
        <v>0</v>
      </c>
      <c r="F15" s="211" t="s">
        <v>40</v>
      </c>
      <c r="G15" s="212"/>
      <c r="H15" s="213">
        <f>H13-H14</f>
        <v>205487.5</v>
      </c>
      <c r="I15" s="214"/>
      <c r="J15" s="21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t="s">
        <v>140</v>
      </c>
      <c r="C17" s="89"/>
      <c r="D17" s="48">
        <f t="shared" si="1"/>
        <v>0</v>
      </c>
      <c r="F17" s="56"/>
      <c r="G17" s="66" t="s">
        <v>45</v>
      </c>
      <c r="H17" s="184"/>
      <c r="I17" s="184"/>
      <c r="J17" s="18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v>1102</v>
      </c>
      <c r="Q19" s="4"/>
      <c r="R19" s="5">
        <f t="shared" si="0"/>
        <v>0</v>
      </c>
    </row>
    <row r="20" spans="1:18" ht="15.75" x14ac:dyDescent="0.25">
      <c r="A20" s="162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2"/>
      <c r="B21" s="14" t="s">
        <v>138</v>
      </c>
      <c r="C21" s="89">
        <f>1+1</f>
        <v>2</v>
      </c>
      <c r="D21" s="48">
        <f t="shared" si="1"/>
        <v>1300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 t="s">
        <v>127</v>
      </c>
      <c r="C22" s="89"/>
      <c r="D22" s="48">
        <f t="shared" si="1"/>
        <v>0</v>
      </c>
      <c r="F22" s="77" t="s">
        <v>147</v>
      </c>
      <c r="G22" s="73">
        <v>6965</v>
      </c>
      <c r="H22" s="189">
        <v>62969</v>
      </c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101</v>
      </c>
      <c r="C23" s="89"/>
      <c r="D23" s="48">
        <f t="shared" si="1"/>
        <v>0</v>
      </c>
      <c r="F23" s="77" t="s">
        <v>147</v>
      </c>
      <c r="G23" s="79">
        <v>6969</v>
      </c>
      <c r="H23" s="249">
        <v>2504</v>
      </c>
      <c r="I23" s="250"/>
      <c r="J23" s="25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121</v>
      </c>
      <c r="C24" s="89"/>
      <c r="D24" s="48">
        <f t="shared" si="1"/>
        <v>0</v>
      </c>
      <c r="F24" s="77"/>
      <c r="G24" s="79"/>
      <c r="H24" s="249"/>
      <c r="I24" s="250"/>
      <c r="J24" s="25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139</v>
      </c>
      <c r="C26" s="89"/>
      <c r="D26" s="48">
        <f t="shared" si="1"/>
        <v>0</v>
      </c>
      <c r="F26" s="75" t="s">
        <v>147</v>
      </c>
      <c r="G26" s="65">
        <v>6689</v>
      </c>
      <c r="H26" s="159">
        <v>72491</v>
      </c>
      <c r="I26" s="159"/>
      <c r="J26" s="15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 t="s">
        <v>110</v>
      </c>
      <c r="C27" s="89"/>
      <c r="D27" s="44">
        <f t="shared" si="1"/>
        <v>0</v>
      </c>
      <c r="F27" s="71"/>
      <c r="G27" s="94"/>
      <c r="H27" s="251"/>
      <c r="I27" s="252"/>
      <c r="J27" s="25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97</v>
      </c>
      <c r="C28" s="89">
        <v>10</v>
      </c>
      <c r="D28" s="48">
        <f t="shared" si="1"/>
        <v>7850</v>
      </c>
      <c r="F28" s="91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241468</v>
      </c>
      <c r="F29" s="120" t="s">
        <v>55</v>
      </c>
      <c r="G29" s="182"/>
      <c r="H29" s="142">
        <f>H15-H16-H17-H18-H19-H20-H22-H23-H24+H26+H27+H28</f>
        <v>212505.5</v>
      </c>
      <c r="I29" s="143"/>
      <c r="J29" s="14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23"/>
      <c r="G30" s="183"/>
      <c r="H30" s="145"/>
      <c r="I30" s="146"/>
      <c r="J30" s="14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7" t="s">
        <v>58</v>
      </c>
      <c r="B32" s="168"/>
      <c r="C32" s="168"/>
      <c r="D32" s="169"/>
      <c r="F32" s="170" t="s">
        <v>59</v>
      </c>
      <c r="G32" s="171"/>
      <c r="H32" s="171"/>
      <c r="I32" s="171"/>
      <c r="J32" s="17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70" t="s">
        <v>13</v>
      </c>
      <c r="I33" s="171"/>
      <c r="J33" s="17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107</v>
      </c>
      <c r="H34" s="164">
        <f t="shared" ref="H34:H39" si="2">F34*G34</f>
        <v>107000</v>
      </c>
      <c r="I34" s="165"/>
      <c r="J34" s="16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31</v>
      </c>
      <c r="H35" s="164">
        <f t="shared" si="2"/>
        <v>15500</v>
      </c>
      <c r="I35" s="165"/>
      <c r="J35" s="16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2</v>
      </c>
      <c r="H36" s="164">
        <f t="shared" si="2"/>
        <v>400</v>
      </c>
      <c r="I36" s="165"/>
      <c r="J36" s="16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72</v>
      </c>
      <c r="B37" s="28" t="s">
        <v>66</v>
      </c>
      <c r="C37" s="53">
        <v>293</v>
      </c>
      <c r="D37" s="12">
        <f>C37*111</f>
        <v>32523</v>
      </c>
      <c r="F37" s="12">
        <v>100</v>
      </c>
      <c r="G37" s="39">
        <v>31</v>
      </c>
      <c r="H37" s="164">
        <f t="shared" si="2"/>
        <v>3100</v>
      </c>
      <c r="I37" s="165"/>
      <c r="J37" s="16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6</v>
      </c>
      <c r="H38" s="164">
        <f t="shared" si="2"/>
        <v>300</v>
      </c>
      <c r="I38" s="165"/>
      <c r="J38" s="16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9</v>
      </c>
      <c r="H39" s="164">
        <f t="shared" si="2"/>
        <v>180</v>
      </c>
      <c r="I39" s="165"/>
      <c r="J39" s="16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164"/>
      <c r="I40" s="165"/>
      <c r="J40" s="16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64"/>
      <c r="I41" s="165"/>
      <c r="J41" s="16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70</v>
      </c>
      <c r="C42" s="11">
        <v>2</v>
      </c>
      <c r="D42" s="12">
        <f>C42*2.25</f>
        <v>4.5</v>
      </c>
      <c r="F42" s="39" t="s">
        <v>79</v>
      </c>
      <c r="G42" s="164">
        <v>51</v>
      </c>
      <c r="H42" s="165"/>
      <c r="I42" s="165"/>
      <c r="J42" s="16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4" t="s">
        <v>81</v>
      </c>
      <c r="C43" s="11"/>
      <c r="D43" s="12"/>
      <c r="F43" s="59" t="s">
        <v>82</v>
      </c>
      <c r="G43" s="94" t="s">
        <v>83</v>
      </c>
      <c r="H43" s="156" t="s">
        <v>13</v>
      </c>
      <c r="I43" s="157"/>
      <c r="J43" s="15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5"/>
      <c r="B44" s="27" t="s">
        <v>66</v>
      </c>
      <c r="C44" s="10">
        <v>6</v>
      </c>
      <c r="D44" s="12">
        <f>C44*120</f>
        <v>720</v>
      </c>
      <c r="F44" s="37" t="s">
        <v>157</v>
      </c>
      <c r="G44" s="62"/>
      <c r="H44" s="159">
        <v>13593</v>
      </c>
      <c r="I44" s="159"/>
      <c r="J44" s="15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5"/>
      <c r="B45" s="27" t="s">
        <v>68</v>
      </c>
      <c r="C45" s="33"/>
      <c r="D45" s="12">
        <f>C45*84</f>
        <v>0</v>
      </c>
      <c r="F45" s="37" t="s">
        <v>157</v>
      </c>
      <c r="G45" s="62"/>
      <c r="H45" s="159">
        <v>72491</v>
      </c>
      <c r="I45" s="159"/>
      <c r="J45" s="159"/>
      <c r="K45" s="21"/>
      <c r="P45" s="4"/>
      <c r="Q45" s="4"/>
      <c r="R45" s="5"/>
    </row>
    <row r="46" spans="1:18" ht="15.75" x14ac:dyDescent="0.25">
      <c r="A46" s="135"/>
      <c r="B46" s="49" t="s">
        <v>70</v>
      </c>
      <c r="C46" s="81">
        <v>4</v>
      </c>
      <c r="D46" s="12">
        <f>C46*1.5</f>
        <v>6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6"/>
      <c r="B47" s="27"/>
      <c r="C47" s="11"/>
      <c r="D47" s="12"/>
      <c r="F47" s="59"/>
      <c r="G47" s="59"/>
      <c r="H47" s="137"/>
      <c r="I47" s="138"/>
      <c r="J47" s="139"/>
      <c r="K47" s="21"/>
      <c r="P47" s="4"/>
      <c r="Q47" s="4"/>
      <c r="R47" s="5"/>
    </row>
    <row r="48" spans="1:18" ht="15" customHeight="1" x14ac:dyDescent="0.25">
      <c r="A48" s="134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37"/>
      <c r="I48" s="138"/>
      <c r="J48" s="1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5"/>
      <c r="B49" s="29" t="s">
        <v>68</v>
      </c>
      <c r="C49" s="33">
        <v>2</v>
      </c>
      <c r="D49" s="12">
        <f>C49*42</f>
        <v>84</v>
      </c>
      <c r="F49" s="140" t="s">
        <v>86</v>
      </c>
      <c r="G49" s="142">
        <f>H34+H35+H36+H37+H38+H39+H40+H41+G42+H44+H45+H46</f>
        <v>212615</v>
      </c>
      <c r="H49" s="143"/>
      <c r="I49" s="143"/>
      <c r="J49" s="14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5"/>
      <c r="B50" s="32" t="s">
        <v>70</v>
      </c>
      <c r="C50" s="11">
        <v>13</v>
      </c>
      <c r="D50" s="12">
        <f>C50*1.5</f>
        <v>19.5</v>
      </c>
      <c r="F50" s="141"/>
      <c r="G50" s="145"/>
      <c r="H50" s="146"/>
      <c r="I50" s="146"/>
      <c r="J50" s="147"/>
      <c r="P50" s="4"/>
      <c r="Q50" s="4"/>
      <c r="R50" s="5"/>
    </row>
    <row r="51" spans="1:18" ht="15" customHeight="1" x14ac:dyDescent="0.25">
      <c r="A51" s="135"/>
      <c r="B51" s="27"/>
      <c r="C51" s="10"/>
      <c r="D51" s="31"/>
      <c r="F51" s="148" t="s">
        <v>143</v>
      </c>
      <c r="G51" s="150">
        <f>G49-H29</f>
        <v>109.5</v>
      </c>
      <c r="H51" s="151"/>
      <c r="I51" s="151"/>
      <c r="J51" s="15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5"/>
      <c r="B52" s="29"/>
      <c r="C52" s="33"/>
      <c r="D52" s="45"/>
      <c r="F52" s="149"/>
      <c r="G52" s="153"/>
      <c r="H52" s="154"/>
      <c r="I52" s="154"/>
      <c r="J52" s="1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0" t="s">
        <v>90</v>
      </c>
      <c r="B54" s="121"/>
      <c r="C54" s="122"/>
      <c r="D54" s="126">
        <f>SUM(D34:D53)</f>
        <v>35980.5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3"/>
      <c r="B55" s="124"/>
      <c r="C55" s="125"/>
      <c r="D55" s="1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8" t="s">
        <v>91</v>
      </c>
      <c r="B58" s="129"/>
      <c r="C58" s="129"/>
      <c r="D58" s="130"/>
      <c r="F58" s="128" t="s">
        <v>92</v>
      </c>
      <c r="G58" s="129"/>
      <c r="H58" s="129"/>
      <c r="I58" s="129"/>
      <c r="J58" s="130"/>
    </row>
    <row r="59" spans="1:18" x14ac:dyDescent="0.25">
      <c r="A59" s="131"/>
      <c r="B59" s="132"/>
      <c r="C59" s="132"/>
      <c r="D59" s="133"/>
      <c r="F59" s="131"/>
      <c r="G59" s="132"/>
      <c r="H59" s="132"/>
      <c r="I59" s="132"/>
      <c r="J59" s="1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79BAB-60A8-4800-BA30-F7D5DF4727E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6" t="s">
        <v>1</v>
      </c>
      <c r="O1" s="21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7" t="s">
        <v>7</v>
      </c>
      <c r="B4" s="168"/>
      <c r="C4" s="168"/>
      <c r="D4" s="169"/>
      <c r="F4" s="217" t="s">
        <v>8</v>
      </c>
      <c r="G4" s="219">
        <v>2</v>
      </c>
      <c r="H4" s="221" t="s">
        <v>9</v>
      </c>
      <c r="I4" s="223">
        <v>45968</v>
      </c>
      <c r="J4" s="2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218"/>
      <c r="G5" s="220"/>
      <c r="H5" s="222"/>
      <c r="I5" s="225"/>
      <c r="J5" s="2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/>
      <c r="D6" s="13">
        <f t="shared" ref="D6:D28" si="1">C6*L6</f>
        <v>0</v>
      </c>
      <c r="F6" s="227" t="s">
        <v>16</v>
      </c>
      <c r="G6" s="229" t="s">
        <v>134</v>
      </c>
      <c r="H6" s="230"/>
      <c r="I6" s="230"/>
      <c r="J6" s="2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/>
      <c r="D7" s="13">
        <f t="shared" si="1"/>
        <v>0</v>
      </c>
      <c r="F7" s="228"/>
      <c r="G7" s="232"/>
      <c r="H7" s="233"/>
      <c r="I7" s="233"/>
      <c r="J7" s="23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/>
      <c r="D8" s="13">
        <f t="shared" si="1"/>
        <v>0</v>
      </c>
      <c r="F8" s="235" t="s">
        <v>21</v>
      </c>
      <c r="G8" s="236" t="s">
        <v>114</v>
      </c>
      <c r="H8" s="237"/>
      <c r="I8" s="237"/>
      <c r="J8" s="23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/>
      <c r="D9" s="13">
        <f t="shared" si="1"/>
        <v>0</v>
      </c>
      <c r="F9" s="228"/>
      <c r="G9" s="239"/>
      <c r="H9" s="240"/>
      <c r="I9" s="240"/>
      <c r="J9" s="24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/>
      <c r="D10" s="13">
        <f t="shared" si="1"/>
        <v>0</v>
      </c>
      <c r="F10" s="227" t="s">
        <v>26</v>
      </c>
      <c r="G10" s="242" t="s">
        <v>115</v>
      </c>
      <c r="H10" s="243"/>
      <c r="I10" s="243"/>
      <c r="J10" s="244"/>
      <c r="K10" s="8"/>
      <c r="L10" s="6">
        <f>R36</f>
        <v>972</v>
      </c>
      <c r="P10" s="4"/>
      <c r="Q10" s="4"/>
      <c r="R10" s="5"/>
    </row>
    <row r="11" spans="1:18" ht="15.75" x14ac:dyDescent="0.25">
      <c r="A11" s="162"/>
      <c r="B11" s="17" t="s">
        <v>28</v>
      </c>
      <c r="C11" s="10"/>
      <c r="D11" s="13">
        <f t="shared" si="1"/>
        <v>0</v>
      </c>
      <c r="F11" s="228"/>
      <c r="G11" s="239"/>
      <c r="H11" s="240"/>
      <c r="I11" s="240"/>
      <c r="J11" s="2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/>
      <c r="D12" s="48">
        <f t="shared" si="1"/>
        <v>0</v>
      </c>
      <c r="F12" s="245" t="s">
        <v>33</v>
      </c>
      <c r="G12" s="246"/>
      <c r="H12" s="246"/>
      <c r="I12" s="246"/>
      <c r="J12" s="2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/>
      <c r="D13" s="48">
        <f t="shared" si="1"/>
        <v>0</v>
      </c>
      <c r="F13" s="248" t="s">
        <v>36</v>
      </c>
      <c r="G13" s="212"/>
      <c r="H13" s="203">
        <f>D29</f>
        <v>0</v>
      </c>
      <c r="I13" s="204"/>
      <c r="J13" s="20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/>
      <c r="D14" s="31">
        <f t="shared" si="1"/>
        <v>0</v>
      </c>
      <c r="F14" s="206" t="s">
        <v>39</v>
      </c>
      <c r="G14" s="207"/>
      <c r="H14" s="208">
        <f>D54</f>
        <v>0</v>
      </c>
      <c r="I14" s="209"/>
      <c r="J14" s="21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38</v>
      </c>
      <c r="C15" s="10"/>
      <c r="D15" s="31">
        <f t="shared" si="1"/>
        <v>0</v>
      </c>
      <c r="F15" s="211" t="s">
        <v>40</v>
      </c>
      <c r="G15" s="212"/>
      <c r="H15" s="213">
        <f>H13-H14</f>
        <v>0</v>
      </c>
      <c r="I15" s="214"/>
      <c r="J15" s="21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t="s">
        <v>93</v>
      </c>
      <c r="C17" s="10"/>
      <c r="D17" s="48">
        <f t="shared" si="1"/>
        <v>0</v>
      </c>
      <c r="F17" s="56"/>
      <c r="G17" s="66" t="s">
        <v>45</v>
      </c>
      <c r="H17" s="184"/>
      <c r="I17" s="184"/>
      <c r="J17" s="184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2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4"/>
      <c r="I20" s="184"/>
      <c r="J20" s="18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2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107</v>
      </c>
      <c r="C23" s="10"/>
      <c r="D23" s="48">
        <f t="shared" si="1"/>
        <v>0</v>
      </c>
      <c r="F23" s="25"/>
      <c r="G23" s="37"/>
      <c r="H23" s="190"/>
      <c r="I23" s="159"/>
      <c r="J23" s="15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123</v>
      </c>
      <c r="C24" s="10"/>
      <c r="D24" s="48">
        <f t="shared" si="1"/>
        <v>0</v>
      </c>
      <c r="F24" s="38"/>
      <c r="G24" s="37"/>
      <c r="H24" s="190"/>
      <c r="I24" s="159"/>
      <c r="J24" s="15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105</v>
      </c>
      <c r="C26" s="10"/>
      <c r="D26" s="48">
        <f t="shared" si="1"/>
        <v>0</v>
      </c>
      <c r="F26" s="64"/>
      <c r="G26" s="10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 t="s">
        <v>109</v>
      </c>
      <c r="C27" s="10"/>
      <c r="D27" s="44">
        <f t="shared" si="1"/>
        <v>0</v>
      </c>
      <c r="F27" s="14"/>
      <c r="G27" s="14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97</v>
      </c>
      <c r="C28" s="10"/>
      <c r="D28" s="48">
        <f t="shared" si="1"/>
        <v>0</v>
      </c>
      <c r="F28" s="91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0</v>
      </c>
      <c r="F29" s="120" t="s">
        <v>55</v>
      </c>
      <c r="G29" s="182"/>
      <c r="H29" s="142">
        <f>H15-H16-H17-H18-H19-H20-H22-H23-H24+H26+H27</f>
        <v>0</v>
      </c>
      <c r="I29" s="143"/>
      <c r="J29" s="14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23"/>
      <c r="G30" s="183"/>
      <c r="H30" s="145"/>
      <c r="I30" s="146"/>
      <c r="J30" s="14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7" t="s">
        <v>58</v>
      </c>
      <c r="B32" s="168"/>
      <c r="C32" s="168"/>
      <c r="D32" s="169"/>
      <c r="F32" s="170" t="s">
        <v>59</v>
      </c>
      <c r="G32" s="171"/>
      <c r="H32" s="171"/>
      <c r="I32" s="171"/>
      <c r="J32" s="17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70" t="s">
        <v>13</v>
      </c>
      <c r="I33" s="171"/>
      <c r="J33" s="17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4">
        <f>F34*G34</f>
        <v>0</v>
      </c>
      <c r="I34" s="165"/>
      <c r="J34" s="16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68</v>
      </c>
      <c r="C35" s="52"/>
      <c r="D35" s="30">
        <f>C35*84</f>
        <v>0</v>
      </c>
      <c r="F35" s="58">
        <v>500</v>
      </c>
      <c r="G35" s="41"/>
      <c r="H35" s="164">
        <f t="shared" ref="H35:H39" si="2">F35*G35</f>
        <v>0</v>
      </c>
      <c r="I35" s="165"/>
      <c r="J35" s="16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70</v>
      </c>
      <c r="C36" s="10"/>
      <c r="D36" s="12">
        <f>C36*1.5</f>
        <v>0</v>
      </c>
      <c r="F36" s="12">
        <v>200</v>
      </c>
      <c r="G36" s="37"/>
      <c r="H36" s="164">
        <f>F36*G36</f>
        <v>0</v>
      </c>
      <c r="I36" s="165"/>
      <c r="J36" s="16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4">
        <f t="shared" si="2"/>
        <v>0</v>
      </c>
      <c r="I37" s="165"/>
      <c r="J37" s="16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68</v>
      </c>
      <c r="C38" s="54"/>
      <c r="D38" s="12">
        <f>C38*84</f>
        <v>0</v>
      </c>
      <c r="F38" s="30">
        <v>50</v>
      </c>
      <c r="G38" s="39"/>
      <c r="H38" s="164">
        <f t="shared" si="2"/>
        <v>0</v>
      </c>
      <c r="I38" s="165"/>
      <c r="J38" s="16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70</v>
      </c>
      <c r="C39" s="52"/>
      <c r="D39" s="31">
        <f>C39*4.5</f>
        <v>0</v>
      </c>
      <c r="F39" s="12">
        <v>20</v>
      </c>
      <c r="G39" s="37"/>
      <c r="H39" s="164">
        <f t="shared" si="2"/>
        <v>0</v>
      </c>
      <c r="I39" s="165"/>
      <c r="J39" s="16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4"/>
      <c r="I40" s="165"/>
      <c r="J40" s="16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68</v>
      </c>
      <c r="C41" s="10"/>
      <c r="D41" s="12">
        <f>C41*84</f>
        <v>0</v>
      </c>
      <c r="F41" s="12">
        <v>5</v>
      </c>
      <c r="G41" s="42"/>
      <c r="H41" s="164"/>
      <c r="I41" s="165"/>
      <c r="J41" s="16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70</v>
      </c>
      <c r="C42" s="11"/>
      <c r="D42" s="12">
        <f>C42*2.25</f>
        <v>0</v>
      </c>
      <c r="F42" s="39" t="s">
        <v>79</v>
      </c>
      <c r="G42" s="164"/>
      <c r="H42" s="165"/>
      <c r="I42" s="165"/>
      <c r="J42" s="16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4" t="s">
        <v>81</v>
      </c>
      <c r="C43" s="11"/>
      <c r="D43" s="12"/>
      <c r="F43" s="59" t="s">
        <v>82</v>
      </c>
      <c r="G43" s="94" t="s">
        <v>83</v>
      </c>
      <c r="H43" s="156" t="s">
        <v>13</v>
      </c>
      <c r="I43" s="157"/>
      <c r="J43" s="158"/>
      <c r="K43" s="21"/>
      <c r="P43" s="4"/>
      <c r="Q43" s="4"/>
      <c r="R43" s="5"/>
    </row>
    <row r="44" spans="1:18" ht="15.75" x14ac:dyDescent="0.25">
      <c r="A44" s="135"/>
      <c r="B44" s="27" t="s">
        <v>66</v>
      </c>
      <c r="C44" s="10"/>
      <c r="D44" s="12">
        <f>C44*120</f>
        <v>0</v>
      </c>
      <c r="F44" s="37"/>
      <c r="G44" s="62"/>
      <c r="H44" s="159"/>
      <c r="I44" s="159"/>
      <c r="J44" s="159"/>
      <c r="K44" s="21"/>
      <c r="P44" s="4"/>
      <c r="Q44" s="4"/>
      <c r="R44" s="5"/>
    </row>
    <row r="45" spans="1:18" ht="15.75" x14ac:dyDescent="0.25">
      <c r="A45" s="135"/>
      <c r="B45" s="27" t="s">
        <v>68</v>
      </c>
      <c r="C45" s="33"/>
      <c r="D45" s="12">
        <f>C45*84</f>
        <v>0</v>
      </c>
      <c r="F45" s="37"/>
      <c r="G45" s="62"/>
      <c r="H45" s="159"/>
      <c r="I45" s="159"/>
      <c r="J45" s="159"/>
      <c r="K45" s="21"/>
      <c r="P45" s="4"/>
      <c r="Q45" s="4"/>
      <c r="R45" s="5"/>
    </row>
    <row r="46" spans="1:18" ht="15.75" x14ac:dyDescent="0.25">
      <c r="A46" s="135"/>
      <c r="B46" s="49" t="s">
        <v>70</v>
      </c>
      <c r="C46" s="81"/>
      <c r="D46" s="12">
        <f>C46*1.5</f>
        <v>0</v>
      </c>
      <c r="F46" s="37"/>
      <c r="G46" s="93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6"/>
      <c r="B47" s="27"/>
      <c r="C47" s="11"/>
      <c r="D47" s="12"/>
      <c r="F47" s="59"/>
      <c r="G47" s="59"/>
      <c r="H47" s="137"/>
      <c r="I47" s="138"/>
      <c r="J47" s="139"/>
      <c r="K47" s="21"/>
      <c r="P47" s="4"/>
      <c r="Q47" s="4"/>
      <c r="R47" s="5"/>
    </row>
    <row r="48" spans="1:18" ht="15" customHeight="1" x14ac:dyDescent="0.25">
      <c r="A48" s="134" t="s">
        <v>32</v>
      </c>
      <c r="B48" s="27" t="s">
        <v>66</v>
      </c>
      <c r="C48" s="10"/>
      <c r="D48" s="12">
        <f>C48*78</f>
        <v>0</v>
      </c>
      <c r="F48" s="59"/>
      <c r="G48" s="59"/>
      <c r="H48" s="137"/>
      <c r="I48" s="138"/>
      <c r="J48" s="1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5"/>
      <c r="B49" s="29" t="s">
        <v>68</v>
      </c>
      <c r="C49" s="33"/>
      <c r="D49" s="12">
        <f>C49*42</f>
        <v>0</v>
      </c>
      <c r="F49" s="140" t="s">
        <v>86</v>
      </c>
      <c r="G49" s="142">
        <f>H34+H35+H36+H37+H38+H39+H40+H41+G42+H44+H45+H46</f>
        <v>0</v>
      </c>
      <c r="H49" s="143"/>
      <c r="I49" s="143"/>
      <c r="J49" s="14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5"/>
      <c r="B50" s="32" t="s">
        <v>70</v>
      </c>
      <c r="C50" s="11"/>
      <c r="D50" s="12">
        <f>C50*1.5</f>
        <v>0</v>
      </c>
      <c r="F50" s="141"/>
      <c r="G50" s="145"/>
      <c r="H50" s="146"/>
      <c r="I50" s="146"/>
      <c r="J50" s="147"/>
      <c r="P50" s="4"/>
      <c r="Q50" s="4"/>
      <c r="R50" s="5"/>
    </row>
    <row r="51" spans="1:18" ht="15" customHeight="1" x14ac:dyDescent="0.25">
      <c r="A51" s="135"/>
      <c r="B51" s="27"/>
      <c r="C51" s="10"/>
      <c r="D51" s="31"/>
      <c r="F51" s="148" t="s">
        <v>132</v>
      </c>
      <c r="G51" s="253">
        <f>G49-H29</f>
        <v>0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5"/>
      <c r="B52" s="29"/>
      <c r="C52" s="33"/>
      <c r="D52" s="45"/>
      <c r="F52" s="149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0" t="s">
        <v>90</v>
      </c>
      <c r="B54" s="121"/>
      <c r="C54" s="122"/>
      <c r="D54" s="126">
        <f>SUM(D34:D53)</f>
        <v>0</v>
      </c>
      <c r="F54" s="21"/>
      <c r="J54" s="34"/>
    </row>
    <row r="55" spans="1:18" x14ac:dyDescent="0.25">
      <c r="A55" s="123"/>
      <c r="B55" s="124"/>
      <c r="C55" s="125"/>
      <c r="D55" s="1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28" t="s">
        <v>91</v>
      </c>
      <c r="B58" s="129"/>
      <c r="C58" s="129"/>
      <c r="D58" s="130"/>
      <c r="F58" s="128" t="s">
        <v>92</v>
      </c>
      <c r="G58" s="129"/>
      <c r="H58" s="129"/>
      <c r="I58" s="129"/>
      <c r="J58" s="130"/>
    </row>
    <row r="59" spans="1:18" x14ac:dyDescent="0.25">
      <c r="A59" s="131"/>
      <c r="B59" s="132"/>
      <c r="C59" s="132"/>
      <c r="D59" s="133"/>
      <c r="F59" s="131"/>
      <c r="G59" s="132"/>
      <c r="H59" s="132"/>
      <c r="I59" s="132"/>
      <c r="J59" s="1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BC119-CC4D-4B41-834E-A88411C9E0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6" t="s">
        <v>1</v>
      </c>
      <c r="O1" s="21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7" t="s">
        <v>7</v>
      </c>
      <c r="B4" s="168"/>
      <c r="C4" s="168"/>
      <c r="D4" s="169"/>
      <c r="F4" s="217" t="s">
        <v>8</v>
      </c>
      <c r="G4" s="219">
        <v>3</v>
      </c>
      <c r="H4" s="221" t="s">
        <v>9</v>
      </c>
      <c r="I4" s="223">
        <v>45968</v>
      </c>
      <c r="J4" s="2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218"/>
      <c r="G5" s="220"/>
      <c r="H5" s="222"/>
      <c r="I5" s="225"/>
      <c r="J5" s="2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>
        <v>211</v>
      </c>
      <c r="D6" s="13">
        <f t="shared" ref="D6:D28" si="1">C6*L6</f>
        <v>155507</v>
      </c>
      <c r="F6" s="227" t="s">
        <v>16</v>
      </c>
      <c r="G6" s="229" t="s">
        <v>111</v>
      </c>
      <c r="H6" s="230"/>
      <c r="I6" s="230"/>
      <c r="J6" s="2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>
        <v>2</v>
      </c>
      <c r="D7" s="13">
        <f t="shared" si="1"/>
        <v>1450</v>
      </c>
      <c r="F7" s="228"/>
      <c r="G7" s="232"/>
      <c r="H7" s="233"/>
      <c r="I7" s="233"/>
      <c r="J7" s="23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/>
      <c r="D8" s="13">
        <f t="shared" si="1"/>
        <v>0</v>
      </c>
      <c r="F8" s="235" t="s">
        <v>21</v>
      </c>
      <c r="G8" s="236" t="s">
        <v>119</v>
      </c>
      <c r="H8" s="237"/>
      <c r="I8" s="237"/>
      <c r="J8" s="23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>
        <v>138</v>
      </c>
      <c r="D9" s="13">
        <f t="shared" si="1"/>
        <v>97566</v>
      </c>
      <c r="F9" s="228"/>
      <c r="G9" s="239"/>
      <c r="H9" s="240"/>
      <c r="I9" s="240"/>
      <c r="J9" s="24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>
        <v>1</v>
      </c>
      <c r="D10" s="13">
        <f t="shared" si="1"/>
        <v>972</v>
      </c>
      <c r="F10" s="227" t="s">
        <v>26</v>
      </c>
      <c r="G10" s="242" t="s">
        <v>137</v>
      </c>
      <c r="H10" s="243"/>
      <c r="I10" s="243"/>
      <c r="J10" s="244"/>
      <c r="K10" s="8"/>
      <c r="L10" s="6">
        <f>R36</f>
        <v>972</v>
      </c>
      <c r="P10" s="4"/>
      <c r="Q10" s="4"/>
      <c r="R10" s="5"/>
    </row>
    <row r="11" spans="1:18" ht="15.75" x14ac:dyDescent="0.25">
      <c r="A11" s="162"/>
      <c r="B11" s="17" t="s">
        <v>28</v>
      </c>
      <c r="C11" s="10">
        <v>2</v>
      </c>
      <c r="D11" s="13">
        <f t="shared" si="1"/>
        <v>2250</v>
      </c>
      <c r="F11" s="228"/>
      <c r="G11" s="239"/>
      <c r="H11" s="240"/>
      <c r="I11" s="240"/>
      <c r="J11" s="2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>
        <v>1</v>
      </c>
      <c r="D12" s="48">
        <f t="shared" si="1"/>
        <v>952</v>
      </c>
      <c r="F12" s="245" t="s">
        <v>33</v>
      </c>
      <c r="G12" s="246"/>
      <c r="H12" s="246"/>
      <c r="I12" s="246"/>
      <c r="J12" s="2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>
        <v>1</v>
      </c>
      <c r="D13" s="48">
        <f t="shared" si="1"/>
        <v>307</v>
      </c>
      <c r="F13" s="248" t="s">
        <v>36</v>
      </c>
      <c r="G13" s="212"/>
      <c r="H13" s="203">
        <f>D29</f>
        <v>259191</v>
      </c>
      <c r="I13" s="204"/>
      <c r="J13" s="20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>
        <v>17</v>
      </c>
      <c r="D14" s="31">
        <f t="shared" si="1"/>
        <v>187</v>
      </c>
      <c r="F14" s="206" t="s">
        <v>39</v>
      </c>
      <c r="G14" s="207"/>
      <c r="H14" s="208">
        <f>D54</f>
        <v>36323.25</v>
      </c>
      <c r="I14" s="209"/>
      <c r="J14" s="21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38</v>
      </c>
      <c r="C15" s="10"/>
      <c r="D15" s="31">
        <f t="shared" si="1"/>
        <v>0</v>
      </c>
      <c r="F15" s="211" t="s">
        <v>40</v>
      </c>
      <c r="G15" s="212"/>
      <c r="H15" s="213">
        <f>H13-H14</f>
        <v>222867.75</v>
      </c>
      <c r="I15" s="214"/>
      <c r="J15" s="21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3">
        <v>1608</v>
      </c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t="s">
        <v>113</v>
      </c>
      <c r="C17" s="10"/>
      <c r="D17" s="48">
        <f t="shared" si="1"/>
        <v>0</v>
      </c>
      <c r="F17" s="56"/>
      <c r="G17" s="66" t="s">
        <v>45</v>
      </c>
      <c r="H17" s="184"/>
      <c r="I17" s="184"/>
      <c r="J17" s="18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2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2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107</v>
      </c>
      <c r="C23" s="10"/>
      <c r="D23" s="48">
        <f t="shared" si="1"/>
        <v>0</v>
      </c>
      <c r="F23" s="78"/>
      <c r="G23" s="79"/>
      <c r="H23" s="190"/>
      <c r="I23" s="159"/>
      <c r="J23" s="15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101</v>
      </c>
      <c r="C24" s="10"/>
      <c r="D24" s="48">
        <f t="shared" si="1"/>
        <v>0</v>
      </c>
      <c r="F24" s="38"/>
      <c r="G24" s="37"/>
      <c r="H24" s="190"/>
      <c r="I24" s="159"/>
      <c r="J24" s="15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105</v>
      </c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 t="s">
        <v>109</v>
      </c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97</v>
      </c>
      <c r="C28" s="10"/>
      <c r="D28" s="48">
        <f t="shared" si="1"/>
        <v>0</v>
      </c>
      <c r="F28" s="91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259191</v>
      </c>
      <c r="F29" s="120" t="s">
        <v>55</v>
      </c>
      <c r="G29" s="182"/>
      <c r="H29" s="142">
        <f>H15-H16-H17-H18-H19-H20-H22-H23-H24+H26+H27</f>
        <v>221259.75</v>
      </c>
      <c r="I29" s="143"/>
      <c r="J29" s="14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23"/>
      <c r="G30" s="183"/>
      <c r="H30" s="145"/>
      <c r="I30" s="146"/>
      <c r="J30" s="14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7" t="s">
        <v>58</v>
      </c>
      <c r="B32" s="168"/>
      <c r="C32" s="168"/>
      <c r="D32" s="169"/>
      <c r="F32" s="170" t="s">
        <v>59</v>
      </c>
      <c r="G32" s="171"/>
      <c r="H32" s="171"/>
      <c r="I32" s="171"/>
      <c r="J32" s="17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70" t="s">
        <v>13</v>
      </c>
      <c r="I33" s="171"/>
      <c r="J33" s="17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15</v>
      </c>
      <c r="H34" s="164">
        <f>F34*G34</f>
        <v>15000</v>
      </c>
      <c r="I34" s="165"/>
      <c r="J34" s="16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68</v>
      </c>
      <c r="C35" s="52"/>
      <c r="D35" s="30">
        <f>C35*84</f>
        <v>0</v>
      </c>
      <c r="F35" s="58">
        <v>500</v>
      </c>
      <c r="G35" s="41">
        <v>85</v>
      </c>
      <c r="H35" s="164">
        <f>F35*G35</f>
        <v>42500</v>
      </c>
      <c r="I35" s="165"/>
      <c r="J35" s="16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70</v>
      </c>
      <c r="C36" s="10"/>
      <c r="D36" s="12">
        <f>C36*1.5</f>
        <v>0</v>
      </c>
      <c r="F36" s="12">
        <v>200</v>
      </c>
      <c r="G36" s="37"/>
      <c r="H36" s="164">
        <f t="shared" ref="H36:H39" si="2">F36*G36</f>
        <v>0</v>
      </c>
      <c r="I36" s="165"/>
      <c r="J36" s="16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72</v>
      </c>
      <c r="B37" s="28" t="s">
        <v>66</v>
      </c>
      <c r="C37" s="53">
        <v>315</v>
      </c>
      <c r="D37" s="12">
        <f>C37*111</f>
        <v>34965</v>
      </c>
      <c r="F37" s="12">
        <v>100</v>
      </c>
      <c r="G37" s="39"/>
      <c r="H37" s="164">
        <f t="shared" si="2"/>
        <v>0</v>
      </c>
      <c r="I37" s="165"/>
      <c r="J37" s="16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64">
        <f t="shared" si="2"/>
        <v>0</v>
      </c>
      <c r="I38" s="165"/>
      <c r="J38" s="16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70</v>
      </c>
      <c r="C39" s="52"/>
      <c r="D39" s="31">
        <f>C39*4.5</f>
        <v>0</v>
      </c>
      <c r="F39" s="12">
        <v>20</v>
      </c>
      <c r="G39" s="37"/>
      <c r="H39" s="164">
        <f t="shared" si="2"/>
        <v>0</v>
      </c>
      <c r="I39" s="165"/>
      <c r="J39" s="16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64"/>
      <c r="I40" s="165"/>
      <c r="J40" s="16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4"/>
      <c r="I41" s="165"/>
      <c r="J41" s="16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64"/>
      <c r="H42" s="165"/>
      <c r="I42" s="165"/>
      <c r="J42" s="16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4" t="s">
        <v>81</v>
      </c>
      <c r="C43" s="11"/>
      <c r="D43" s="12"/>
      <c r="F43" s="59" t="s">
        <v>82</v>
      </c>
      <c r="G43" s="94" t="s">
        <v>83</v>
      </c>
      <c r="H43" s="156" t="s">
        <v>13</v>
      </c>
      <c r="I43" s="157"/>
      <c r="J43" s="158"/>
      <c r="K43" s="21"/>
      <c r="P43" s="4"/>
      <c r="Q43" s="4"/>
      <c r="R43" s="5"/>
    </row>
    <row r="44" spans="1:18" ht="15.75" x14ac:dyDescent="0.25">
      <c r="A44" s="135"/>
      <c r="B44" s="27" t="s">
        <v>66</v>
      </c>
      <c r="C44" s="10">
        <v>3</v>
      </c>
      <c r="D44" s="12">
        <f>C44*120</f>
        <v>360</v>
      </c>
      <c r="F44" s="37" t="s">
        <v>144</v>
      </c>
      <c r="G44" s="76" t="s">
        <v>162</v>
      </c>
      <c r="H44" s="159">
        <v>163678</v>
      </c>
      <c r="I44" s="159"/>
      <c r="J44" s="159"/>
      <c r="K44" s="21"/>
      <c r="P44" s="4"/>
      <c r="Q44" s="4"/>
      <c r="R44" s="5"/>
    </row>
    <row r="45" spans="1:18" ht="15.75" x14ac:dyDescent="0.25">
      <c r="A45" s="135"/>
      <c r="B45" s="27" t="s">
        <v>68</v>
      </c>
      <c r="C45" s="33"/>
      <c r="D45" s="12">
        <f>C45*84</f>
        <v>0</v>
      </c>
      <c r="F45" s="37"/>
      <c r="G45" s="76"/>
      <c r="H45" s="159"/>
      <c r="I45" s="159"/>
      <c r="J45" s="159"/>
      <c r="K45" s="21"/>
      <c r="P45" s="4"/>
      <c r="Q45" s="4"/>
      <c r="R45" s="5"/>
    </row>
    <row r="46" spans="1:18" ht="15.75" x14ac:dyDescent="0.25">
      <c r="A46" s="135"/>
      <c r="B46" s="49" t="s">
        <v>70</v>
      </c>
      <c r="C46" s="81">
        <v>2</v>
      </c>
      <c r="D46" s="12">
        <f>C46*1.5</f>
        <v>3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6"/>
      <c r="B47" s="27"/>
      <c r="C47" s="11"/>
      <c r="D47" s="12"/>
      <c r="F47" s="59"/>
      <c r="G47" s="59"/>
      <c r="H47" s="137"/>
      <c r="I47" s="138"/>
      <c r="J47" s="139"/>
      <c r="K47" s="21"/>
      <c r="P47" s="4"/>
      <c r="Q47" s="4"/>
      <c r="R47" s="5"/>
    </row>
    <row r="48" spans="1:18" ht="15" customHeight="1" x14ac:dyDescent="0.25">
      <c r="A48" s="134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37"/>
      <c r="I48" s="138"/>
      <c r="J48" s="1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5"/>
      <c r="B49" s="29" t="s">
        <v>68</v>
      </c>
      <c r="C49" s="33">
        <v>1</v>
      </c>
      <c r="D49" s="12">
        <f>C49*42</f>
        <v>42</v>
      </c>
      <c r="F49" s="140" t="s">
        <v>86</v>
      </c>
      <c r="G49" s="142">
        <f>H34+H35+H36+H37+H38+H39+H40+H41+G42+H44+H45+H46</f>
        <v>221178</v>
      </c>
      <c r="H49" s="143"/>
      <c r="I49" s="143"/>
      <c r="J49" s="14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5"/>
      <c r="B50" s="32" t="s">
        <v>70</v>
      </c>
      <c r="C50" s="11">
        <v>5</v>
      </c>
      <c r="D50" s="12">
        <f>C50*1.5</f>
        <v>7.5</v>
      </c>
      <c r="F50" s="141"/>
      <c r="G50" s="145"/>
      <c r="H50" s="146"/>
      <c r="I50" s="146"/>
      <c r="J50" s="147"/>
      <c r="P50" s="4"/>
      <c r="Q50" s="4"/>
      <c r="R50" s="5"/>
    </row>
    <row r="51" spans="1:18" ht="15" customHeight="1" x14ac:dyDescent="0.25">
      <c r="A51" s="135"/>
      <c r="B51" s="27"/>
      <c r="C51" s="10"/>
      <c r="D51" s="31"/>
      <c r="F51" s="148" t="s">
        <v>142</v>
      </c>
      <c r="G51" s="253">
        <f>G49-H29</f>
        <v>-81.75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5"/>
      <c r="B52" s="29"/>
      <c r="C52" s="33"/>
      <c r="D52" s="45"/>
      <c r="F52" s="149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0" t="s">
        <v>90</v>
      </c>
      <c r="B54" s="121"/>
      <c r="C54" s="122"/>
      <c r="D54" s="126">
        <f>SUM(D34:D53)</f>
        <v>36323.25</v>
      </c>
      <c r="F54" s="21"/>
      <c r="J54" s="34"/>
    </row>
    <row r="55" spans="1:18" x14ac:dyDescent="0.25">
      <c r="A55" s="123"/>
      <c r="B55" s="124"/>
      <c r="C55" s="125"/>
      <c r="D55" s="1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8" t="s">
        <v>91</v>
      </c>
      <c r="B58" s="129"/>
      <c r="C58" s="129"/>
      <c r="D58" s="130"/>
      <c r="F58" s="128" t="s">
        <v>92</v>
      </c>
      <c r="G58" s="129"/>
      <c r="H58" s="129"/>
      <c r="I58" s="129"/>
      <c r="J58" s="130"/>
    </row>
    <row r="59" spans="1:18" x14ac:dyDescent="0.25">
      <c r="A59" s="131"/>
      <c r="B59" s="132"/>
      <c r="C59" s="132"/>
      <c r="D59" s="133"/>
      <c r="F59" s="131"/>
      <c r="G59" s="132"/>
      <c r="H59" s="132"/>
      <c r="I59" s="132"/>
      <c r="J59" s="1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886AB-FAAC-40B6-BB35-F9500F94B3E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6" t="s">
        <v>1</v>
      </c>
      <c r="O1" s="216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7" t="s">
        <v>7</v>
      </c>
      <c r="B4" s="168"/>
      <c r="C4" s="168"/>
      <c r="D4" s="169"/>
      <c r="F4" s="217" t="s">
        <v>8</v>
      </c>
      <c r="G4" s="219"/>
      <c r="H4" s="221" t="s">
        <v>9</v>
      </c>
      <c r="I4" s="223"/>
      <c r="J4" s="2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218"/>
      <c r="G5" s="220"/>
      <c r="H5" s="222"/>
      <c r="I5" s="225"/>
      <c r="J5" s="2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2"/>
      <c r="B6" s="16"/>
      <c r="C6" s="10"/>
      <c r="D6" s="13">
        <f t="shared" ref="D6:D28" si="1">C6*L6</f>
        <v>0</v>
      </c>
      <c r="F6" s="227" t="s">
        <v>16</v>
      </c>
      <c r="G6" s="229"/>
      <c r="H6" s="230"/>
      <c r="I6" s="230"/>
      <c r="J6" s="2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2"/>
      <c r="B7" s="16"/>
      <c r="C7" s="10"/>
      <c r="D7" s="13">
        <f t="shared" si="1"/>
        <v>0</v>
      </c>
      <c r="F7" s="228"/>
      <c r="G7" s="232"/>
      <c r="H7" s="233"/>
      <c r="I7" s="233"/>
      <c r="J7" s="23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2"/>
      <c r="B8" s="16"/>
      <c r="C8" s="10"/>
      <c r="D8" s="13">
        <f t="shared" si="1"/>
        <v>0</v>
      </c>
      <c r="F8" s="235" t="s">
        <v>21</v>
      </c>
      <c r="G8" s="236"/>
      <c r="H8" s="237"/>
      <c r="I8" s="237"/>
      <c r="J8" s="23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2"/>
      <c r="B9" s="16"/>
      <c r="C9" s="10"/>
      <c r="D9" s="13">
        <f t="shared" si="1"/>
        <v>0</v>
      </c>
      <c r="F9" s="228"/>
      <c r="G9" s="239"/>
      <c r="H9" s="240"/>
      <c r="I9" s="240"/>
      <c r="J9" s="24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2"/>
      <c r="C10" s="10"/>
      <c r="D10" s="13">
        <f t="shared" si="1"/>
        <v>0</v>
      </c>
      <c r="F10" s="227" t="s">
        <v>26</v>
      </c>
      <c r="G10" s="242"/>
      <c r="H10" s="243"/>
      <c r="I10" s="243"/>
      <c r="J10" s="244"/>
      <c r="K10" s="8"/>
      <c r="L10" s="6">
        <f>R36</f>
        <v>972</v>
      </c>
      <c r="P10" s="4"/>
      <c r="Q10" s="4"/>
      <c r="R10" s="5"/>
    </row>
    <row r="11" spans="1:19" ht="15.75" x14ac:dyDescent="0.25">
      <c r="A11" s="162"/>
      <c r="B11" s="17"/>
      <c r="C11" s="10"/>
      <c r="D11" s="13">
        <f t="shared" si="1"/>
        <v>0</v>
      </c>
      <c r="F11" s="228"/>
      <c r="G11" s="239"/>
      <c r="H11" s="240"/>
      <c r="I11" s="240"/>
      <c r="J11" s="2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2"/>
      <c r="B12" s="17"/>
      <c r="C12" s="10"/>
      <c r="D12" s="48">
        <f t="shared" si="1"/>
        <v>0</v>
      </c>
      <c r="F12" s="245" t="s">
        <v>33</v>
      </c>
      <c r="G12" s="246"/>
      <c r="H12" s="246"/>
      <c r="I12" s="246"/>
      <c r="J12" s="2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2"/>
      <c r="B13" s="17"/>
      <c r="C13" s="10"/>
      <c r="D13" s="48">
        <f t="shared" si="1"/>
        <v>0</v>
      </c>
      <c r="F13" s="248" t="s">
        <v>36</v>
      </c>
      <c r="G13" s="212"/>
      <c r="H13" s="203">
        <f>D29</f>
        <v>0</v>
      </c>
      <c r="I13" s="204"/>
      <c r="J13" s="20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2"/>
      <c r="B14" s="14"/>
      <c r="C14" s="10"/>
      <c r="D14" s="31">
        <f t="shared" si="1"/>
        <v>0</v>
      </c>
      <c r="F14" s="206" t="s">
        <v>39</v>
      </c>
      <c r="G14" s="207"/>
      <c r="H14" s="208">
        <f>D54</f>
        <v>0</v>
      </c>
      <c r="I14" s="209"/>
      <c r="J14" s="21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2"/>
      <c r="B15" s="14"/>
      <c r="C15" s="10"/>
      <c r="D15" s="31">
        <f t="shared" si="1"/>
        <v>0</v>
      </c>
      <c r="F15" s="211" t="s">
        <v>40</v>
      </c>
      <c r="G15" s="212"/>
      <c r="H15" s="213">
        <f>H13-H14</f>
        <v>0</v>
      </c>
      <c r="I15" s="214"/>
      <c r="J15" s="21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C17" s="10"/>
      <c r="D17" s="48">
        <f t="shared" si="1"/>
        <v>0</v>
      </c>
      <c r="F17" s="56"/>
      <c r="G17" s="66" t="s">
        <v>45</v>
      </c>
      <c r="H17" s="184"/>
      <c r="I17" s="184"/>
      <c r="J17" s="18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/>
      <c r="C18" s="10"/>
      <c r="D18" s="48">
        <f t="shared" si="1"/>
        <v>0</v>
      </c>
      <c r="F18" s="56"/>
      <c r="G18" s="66" t="s">
        <v>47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2"/>
      <c r="B20" s="46"/>
      <c r="C20" s="10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/>
      <c r="C23" s="10"/>
      <c r="D23" s="48">
        <f t="shared" si="1"/>
        <v>0</v>
      </c>
      <c r="F23" s="78"/>
      <c r="G23" s="79"/>
      <c r="H23" s="190"/>
      <c r="I23" s="159"/>
      <c r="J23" s="15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/>
      <c r="C24" s="10"/>
      <c r="D24" s="48">
        <f t="shared" si="1"/>
        <v>0</v>
      </c>
      <c r="F24" s="38"/>
      <c r="G24" s="37"/>
      <c r="H24" s="190"/>
      <c r="I24" s="159"/>
      <c r="J24" s="15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/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/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/>
      <c r="C28" s="10"/>
      <c r="D28" s="48">
        <f t="shared" si="1"/>
        <v>0</v>
      </c>
      <c r="F28" s="91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0</v>
      </c>
      <c r="F29" s="120" t="s">
        <v>55</v>
      </c>
      <c r="G29" s="182"/>
      <c r="H29" s="142">
        <f>H15-H16-H17-H18-H19-H20-H22-H23-H24+H26+H27</f>
        <v>0</v>
      </c>
      <c r="I29" s="143"/>
      <c r="J29" s="14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23"/>
      <c r="G30" s="183"/>
      <c r="H30" s="145"/>
      <c r="I30" s="146"/>
      <c r="J30" s="14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7" t="s">
        <v>58</v>
      </c>
      <c r="B32" s="168"/>
      <c r="C32" s="168"/>
      <c r="D32" s="169"/>
      <c r="F32" s="170" t="s">
        <v>59</v>
      </c>
      <c r="G32" s="171"/>
      <c r="H32" s="171"/>
      <c r="I32" s="171"/>
      <c r="J32" s="17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70" t="s">
        <v>13</v>
      </c>
      <c r="I33" s="171"/>
      <c r="J33" s="17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4"/>
      <c r="I34" s="165"/>
      <c r="J34" s="16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68</v>
      </c>
      <c r="C35" s="52"/>
      <c r="D35" s="30">
        <f>C35*84</f>
        <v>0</v>
      </c>
      <c r="F35" s="58">
        <v>500</v>
      </c>
      <c r="G35" s="41"/>
      <c r="H35" s="164"/>
      <c r="I35" s="165"/>
      <c r="J35" s="16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70</v>
      </c>
      <c r="C36" s="10"/>
      <c r="D36" s="12">
        <f>C36*1.5</f>
        <v>0</v>
      </c>
      <c r="F36" s="12">
        <v>200</v>
      </c>
      <c r="G36" s="37"/>
      <c r="H36" s="164"/>
      <c r="I36" s="165"/>
      <c r="J36" s="16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4"/>
      <c r="I37" s="165"/>
      <c r="J37" s="16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68</v>
      </c>
      <c r="C38" s="54"/>
      <c r="D38" s="12">
        <f>C38*84</f>
        <v>0</v>
      </c>
      <c r="F38" s="30">
        <v>50</v>
      </c>
      <c r="G38" s="39"/>
      <c r="H38" s="164"/>
      <c r="I38" s="165"/>
      <c r="J38" s="16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70</v>
      </c>
      <c r="C39" s="52"/>
      <c r="D39" s="31">
        <f>C39*4.5</f>
        <v>0</v>
      </c>
      <c r="F39" s="12">
        <v>20</v>
      </c>
      <c r="G39" s="37"/>
      <c r="H39" s="164"/>
      <c r="I39" s="165"/>
      <c r="J39" s="16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4"/>
      <c r="I40" s="165"/>
      <c r="J40" s="16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68</v>
      </c>
      <c r="C41" s="10"/>
      <c r="D41" s="12">
        <f>C41*84</f>
        <v>0</v>
      </c>
      <c r="F41" s="12">
        <v>5</v>
      </c>
      <c r="G41" s="42"/>
      <c r="H41" s="164"/>
      <c r="I41" s="165"/>
      <c r="J41" s="16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70</v>
      </c>
      <c r="C42" s="11"/>
      <c r="D42" s="12">
        <f>C42*2.25</f>
        <v>0</v>
      </c>
      <c r="F42" s="39" t="s">
        <v>79</v>
      </c>
      <c r="G42" s="164"/>
      <c r="H42" s="165"/>
      <c r="I42" s="165"/>
      <c r="J42" s="16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4" t="s">
        <v>81</v>
      </c>
      <c r="C43" s="11"/>
      <c r="D43" s="12"/>
      <c r="F43" s="59" t="s">
        <v>82</v>
      </c>
      <c r="G43" s="94" t="s">
        <v>83</v>
      </c>
      <c r="H43" s="156" t="s">
        <v>13</v>
      </c>
      <c r="I43" s="157"/>
      <c r="J43" s="158"/>
      <c r="K43" s="21"/>
      <c r="P43" s="4"/>
      <c r="Q43" s="4"/>
      <c r="R43" s="5"/>
    </row>
    <row r="44" spans="1:18" ht="15.75" x14ac:dyDescent="0.25">
      <c r="A44" s="135"/>
      <c r="B44" s="27" t="s">
        <v>66</v>
      </c>
      <c r="C44" s="10"/>
      <c r="D44" s="12">
        <f>C44*120</f>
        <v>0</v>
      </c>
      <c r="F44" s="37"/>
      <c r="G44" s="76"/>
      <c r="H44" s="159"/>
      <c r="I44" s="159"/>
      <c r="J44" s="159"/>
      <c r="K44" s="21"/>
      <c r="P44" s="4"/>
      <c r="Q44" s="4"/>
      <c r="R44" s="5"/>
    </row>
    <row r="45" spans="1:18" ht="15.75" x14ac:dyDescent="0.25">
      <c r="A45" s="135"/>
      <c r="B45" s="27" t="s">
        <v>68</v>
      </c>
      <c r="C45" s="33"/>
      <c r="D45" s="12">
        <f>C45*84</f>
        <v>0</v>
      </c>
      <c r="F45" s="37"/>
      <c r="G45" s="76"/>
      <c r="H45" s="159"/>
      <c r="I45" s="159"/>
      <c r="J45" s="159"/>
      <c r="K45" s="21"/>
      <c r="P45" s="4"/>
      <c r="Q45" s="4"/>
      <c r="R45" s="5"/>
    </row>
    <row r="46" spans="1:18" ht="15.75" x14ac:dyDescent="0.25">
      <c r="A46" s="135"/>
      <c r="B46" s="49" t="s">
        <v>70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6"/>
      <c r="B47" s="27"/>
      <c r="C47" s="11"/>
      <c r="D47" s="12"/>
      <c r="F47" s="59"/>
      <c r="G47" s="59"/>
      <c r="H47" s="137"/>
      <c r="I47" s="138"/>
      <c r="J47" s="139"/>
      <c r="K47" s="21"/>
      <c r="P47" s="4"/>
      <c r="Q47" s="4"/>
      <c r="R47" s="5"/>
    </row>
    <row r="48" spans="1:18" ht="15" customHeight="1" x14ac:dyDescent="0.25">
      <c r="A48" s="134" t="s">
        <v>32</v>
      </c>
      <c r="B48" s="27" t="s">
        <v>66</v>
      </c>
      <c r="C48" s="10"/>
      <c r="D48" s="12">
        <f>C48*78</f>
        <v>0</v>
      </c>
      <c r="F48" s="59"/>
      <c r="G48" s="59"/>
      <c r="H48" s="137"/>
      <c r="I48" s="138"/>
      <c r="J48" s="1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5"/>
      <c r="B49" s="29" t="s">
        <v>68</v>
      </c>
      <c r="C49" s="33"/>
      <c r="D49" s="12">
        <f>C49*42</f>
        <v>0</v>
      </c>
      <c r="F49" s="140" t="s">
        <v>86</v>
      </c>
      <c r="G49" s="142">
        <f>H34+H35+H36+H37+H38+H39+H40+H41+G42+H44+H45+H46</f>
        <v>0</v>
      </c>
      <c r="H49" s="143"/>
      <c r="I49" s="143"/>
      <c r="J49" s="14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5"/>
      <c r="B50" s="32" t="s">
        <v>70</v>
      </c>
      <c r="C50" s="11"/>
      <c r="D50" s="12">
        <f>C50*1.5</f>
        <v>0</v>
      </c>
      <c r="F50" s="141"/>
      <c r="G50" s="145"/>
      <c r="H50" s="146"/>
      <c r="I50" s="146"/>
      <c r="J50" s="147"/>
      <c r="P50" s="4"/>
      <c r="Q50" s="4"/>
      <c r="R50" s="5"/>
    </row>
    <row r="51" spans="1:18" ht="15" customHeight="1" x14ac:dyDescent="0.25">
      <c r="A51" s="135"/>
      <c r="B51" s="27"/>
      <c r="C51" s="10"/>
      <c r="D51" s="31"/>
      <c r="F51" s="148" t="s">
        <v>128</v>
      </c>
      <c r="G51" s="150">
        <f>G49-H29</f>
        <v>0</v>
      </c>
      <c r="H51" s="151"/>
      <c r="I51" s="151"/>
      <c r="J51" s="15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5"/>
      <c r="B52" s="29"/>
      <c r="C52" s="33"/>
      <c r="D52" s="45"/>
      <c r="F52" s="149"/>
      <c r="G52" s="153"/>
      <c r="H52" s="154"/>
      <c r="I52" s="154"/>
      <c r="J52" s="1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0" t="s">
        <v>90</v>
      </c>
      <c r="B54" s="121"/>
      <c r="C54" s="122"/>
      <c r="D54" s="126">
        <f>SUM(D34:D53)</f>
        <v>0</v>
      </c>
      <c r="F54" s="21"/>
      <c r="J54" s="34"/>
    </row>
    <row r="55" spans="1:18" x14ac:dyDescent="0.25">
      <c r="A55" s="123"/>
      <c r="B55" s="124"/>
      <c r="C55" s="125"/>
      <c r="D55" s="1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8" t="s">
        <v>91</v>
      </c>
      <c r="B58" s="129"/>
      <c r="C58" s="129"/>
      <c r="D58" s="130"/>
      <c r="F58" s="128" t="s">
        <v>92</v>
      </c>
      <c r="G58" s="129"/>
      <c r="H58" s="129"/>
      <c r="I58" s="129"/>
      <c r="J58" s="130"/>
    </row>
    <row r="59" spans="1:18" x14ac:dyDescent="0.25">
      <c r="A59" s="131"/>
      <c r="B59" s="132"/>
      <c r="C59" s="132"/>
      <c r="D59" s="133"/>
      <c r="F59" s="131"/>
      <c r="G59" s="132"/>
      <c r="H59" s="132"/>
      <c r="I59" s="132"/>
      <c r="J59" s="1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96E4E-8EDC-48E6-B8A2-82F6C3DA134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6" t="s">
        <v>1</v>
      </c>
      <c r="O1" s="21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7" t="s">
        <v>7</v>
      </c>
      <c r="B4" s="168"/>
      <c r="C4" s="168"/>
      <c r="D4" s="169"/>
      <c r="F4" s="217" t="s">
        <v>8</v>
      </c>
      <c r="G4" s="219">
        <v>1</v>
      </c>
      <c r="H4" s="221" t="s">
        <v>9</v>
      </c>
      <c r="I4" s="223">
        <v>45969</v>
      </c>
      <c r="J4" s="2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218"/>
      <c r="G5" s="220"/>
      <c r="H5" s="222"/>
      <c r="I5" s="225"/>
      <c r="J5" s="2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89">
        <v>593</v>
      </c>
      <c r="D6" s="13">
        <f t="shared" ref="D6:D28" si="1">C6*L6</f>
        <v>437041</v>
      </c>
      <c r="F6" s="227" t="s">
        <v>16</v>
      </c>
      <c r="G6" s="229" t="s">
        <v>129</v>
      </c>
      <c r="H6" s="230"/>
      <c r="I6" s="230"/>
      <c r="J6" s="2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89">
        <v>5</v>
      </c>
      <c r="D7" s="13">
        <f t="shared" si="1"/>
        <v>3625</v>
      </c>
      <c r="F7" s="228"/>
      <c r="G7" s="232"/>
      <c r="H7" s="233"/>
      <c r="I7" s="233"/>
      <c r="J7" s="23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89"/>
      <c r="D8" s="13">
        <f t="shared" si="1"/>
        <v>0</v>
      </c>
      <c r="F8" s="235" t="s">
        <v>21</v>
      </c>
      <c r="G8" s="236" t="s">
        <v>112</v>
      </c>
      <c r="H8" s="237"/>
      <c r="I8" s="237"/>
      <c r="J8" s="23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89">
        <v>42</v>
      </c>
      <c r="D9" s="13">
        <f t="shared" si="1"/>
        <v>29694</v>
      </c>
      <c r="F9" s="228"/>
      <c r="G9" s="239"/>
      <c r="H9" s="240"/>
      <c r="I9" s="240"/>
      <c r="J9" s="24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89"/>
      <c r="D10" s="13">
        <f t="shared" si="1"/>
        <v>0</v>
      </c>
      <c r="F10" s="227" t="s">
        <v>26</v>
      </c>
      <c r="G10" s="242" t="s">
        <v>130</v>
      </c>
      <c r="H10" s="243"/>
      <c r="I10" s="243"/>
      <c r="J10" s="244"/>
      <c r="K10" s="8"/>
      <c r="L10" s="6">
        <f>R36</f>
        <v>972</v>
      </c>
      <c r="P10" s="4"/>
      <c r="Q10" s="4"/>
      <c r="R10" s="5"/>
    </row>
    <row r="11" spans="1:18" ht="15.75" x14ac:dyDescent="0.25">
      <c r="A11" s="162"/>
      <c r="B11" s="17" t="s">
        <v>28</v>
      </c>
      <c r="C11" s="89"/>
      <c r="D11" s="13">
        <f t="shared" si="1"/>
        <v>0</v>
      </c>
      <c r="F11" s="228"/>
      <c r="G11" s="239"/>
      <c r="H11" s="240"/>
      <c r="I11" s="240"/>
      <c r="J11" s="2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89"/>
      <c r="D12" s="48">
        <f t="shared" si="1"/>
        <v>0</v>
      </c>
      <c r="F12" s="245" t="s">
        <v>33</v>
      </c>
      <c r="G12" s="246"/>
      <c r="H12" s="246"/>
      <c r="I12" s="246"/>
      <c r="J12" s="2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89">
        <v>23</v>
      </c>
      <c r="D13" s="48">
        <f t="shared" si="1"/>
        <v>7061</v>
      </c>
      <c r="F13" s="248" t="s">
        <v>36</v>
      </c>
      <c r="G13" s="212"/>
      <c r="H13" s="203">
        <f>D29</f>
        <v>477597</v>
      </c>
      <c r="I13" s="204"/>
      <c r="J13" s="20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89">
        <v>16</v>
      </c>
      <c r="D14" s="31">
        <f t="shared" si="1"/>
        <v>176</v>
      </c>
      <c r="F14" s="206" t="s">
        <v>39</v>
      </c>
      <c r="G14" s="207"/>
      <c r="H14" s="208">
        <f>D54</f>
        <v>55938</v>
      </c>
      <c r="I14" s="209"/>
      <c r="J14" s="21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38</v>
      </c>
      <c r="C15" s="89"/>
      <c r="D15" s="31">
        <f t="shared" si="1"/>
        <v>0</v>
      </c>
      <c r="F15" s="211" t="s">
        <v>40</v>
      </c>
      <c r="G15" s="212"/>
      <c r="H15" s="213">
        <f>H13-H14</f>
        <v>421659</v>
      </c>
      <c r="I15" s="214"/>
      <c r="J15" s="21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3">
        <f>4968</f>
        <v>4968</v>
      </c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t="s">
        <v>140</v>
      </c>
      <c r="C17" s="89"/>
      <c r="D17" s="48">
        <f t="shared" si="1"/>
        <v>0</v>
      </c>
      <c r="F17" s="56"/>
      <c r="G17" s="66" t="s">
        <v>45</v>
      </c>
      <c r="H17" s="184"/>
      <c r="I17" s="184"/>
      <c r="J17" s="18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v>1102</v>
      </c>
      <c r="Q19" s="4"/>
      <c r="R19" s="5">
        <f t="shared" si="0"/>
        <v>0</v>
      </c>
    </row>
    <row r="20" spans="1:18" ht="15.75" x14ac:dyDescent="0.25">
      <c r="A20" s="162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2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 t="s">
        <v>127</v>
      </c>
      <c r="C22" s="89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101</v>
      </c>
      <c r="C23" s="89"/>
      <c r="D23" s="48">
        <f t="shared" si="1"/>
        <v>0</v>
      </c>
      <c r="F23" s="77"/>
      <c r="G23" s="79"/>
      <c r="H23" s="249"/>
      <c r="I23" s="250"/>
      <c r="J23" s="25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121</v>
      </c>
      <c r="C24" s="89"/>
      <c r="D24" s="48">
        <f t="shared" si="1"/>
        <v>0</v>
      </c>
      <c r="F24" s="77"/>
      <c r="G24" s="79"/>
      <c r="H24" s="249"/>
      <c r="I24" s="250"/>
      <c r="J24" s="25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139</v>
      </c>
      <c r="C26" s="89"/>
      <c r="D26" s="48">
        <f t="shared" si="1"/>
        <v>0</v>
      </c>
      <c r="F26" s="75"/>
      <c r="G26" s="65"/>
      <c r="H26" s="159"/>
      <c r="I26" s="159"/>
      <c r="J26" s="15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 t="s">
        <v>110</v>
      </c>
      <c r="C27" s="89"/>
      <c r="D27" s="44">
        <f t="shared" si="1"/>
        <v>0</v>
      </c>
      <c r="F27" s="71"/>
      <c r="G27" s="94"/>
      <c r="H27" s="251"/>
      <c r="I27" s="252"/>
      <c r="J27" s="25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97</v>
      </c>
      <c r="C28" s="89"/>
      <c r="D28" s="48">
        <f t="shared" si="1"/>
        <v>0</v>
      </c>
      <c r="F28" s="91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477597</v>
      </c>
      <c r="F29" s="120" t="s">
        <v>55</v>
      </c>
      <c r="G29" s="182"/>
      <c r="H29" s="142">
        <f>H15-H16-H17-H18-H19-H20-H22-H23-H24+H26+H27+H28</f>
        <v>416691</v>
      </c>
      <c r="I29" s="143"/>
      <c r="J29" s="14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23"/>
      <c r="G30" s="183"/>
      <c r="H30" s="145"/>
      <c r="I30" s="146"/>
      <c r="J30" s="14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7" t="s">
        <v>58</v>
      </c>
      <c r="B32" s="168"/>
      <c r="C32" s="168"/>
      <c r="D32" s="169"/>
      <c r="F32" s="170" t="s">
        <v>59</v>
      </c>
      <c r="G32" s="171"/>
      <c r="H32" s="171"/>
      <c r="I32" s="171"/>
      <c r="J32" s="17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70" t="s">
        <v>13</v>
      </c>
      <c r="I33" s="171"/>
      <c r="J33" s="17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206</v>
      </c>
      <c r="H34" s="164">
        <f t="shared" ref="H34:H39" si="2">F34*G34</f>
        <v>206000</v>
      </c>
      <c r="I34" s="165"/>
      <c r="J34" s="16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68</v>
      </c>
      <c r="C35" s="52"/>
      <c r="D35" s="30">
        <f>C35*84</f>
        <v>0</v>
      </c>
      <c r="F35" s="58">
        <v>500</v>
      </c>
      <c r="G35" s="41">
        <v>298</v>
      </c>
      <c r="H35" s="164">
        <f t="shared" si="2"/>
        <v>149000</v>
      </c>
      <c r="I35" s="165"/>
      <c r="J35" s="16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70</v>
      </c>
      <c r="C36" s="10"/>
      <c r="D36" s="12">
        <f>C36*1.5</f>
        <v>0</v>
      </c>
      <c r="F36" s="12">
        <v>200</v>
      </c>
      <c r="G36" s="37"/>
      <c r="H36" s="164">
        <f t="shared" si="2"/>
        <v>0</v>
      </c>
      <c r="I36" s="165"/>
      <c r="J36" s="16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72</v>
      </c>
      <c r="B37" s="28" t="s">
        <v>66</v>
      </c>
      <c r="C37" s="53">
        <v>490</v>
      </c>
      <c r="D37" s="12">
        <f>C37*111</f>
        <v>54390</v>
      </c>
      <c r="F37" s="12">
        <v>100</v>
      </c>
      <c r="G37" s="39">
        <v>3</v>
      </c>
      <c r="H37" s="164">
        <f t="shared" si="2"/>
        <v>300</v>
      </c>
      <c r="I37" s="165"/>
      <c r="J37" s="16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1</v>
      </c>
      <c r="H38" s="164">
        <f t="shared" si="2"/>
        <v>50</v>
      </c>
      <c r="I38" s="165"/>
      <c r="J38" s="16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70</v>
      </c>
      <c r="C39" s="52"/>
      <c r="D39" s="31">
        <f>C39*4.5</f>
        <v>0</v>
      </c>
      <c r="F39" s="12">
        <v>20</v>
      </c>
      <c r="G39" s="37"/>
      <c r="H39" s="164">
        <f t="shared" si="2"/>
        <v>0</v>
      </c>
      <c r="I39" s="165"/>
      <c r="J39" s="16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64"/>
      <c r="I40" s="165"/>
      <c r="J40" s="16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68</v>
      </c>
      <c r="C41" s="10"/>
      <c r="D41" s="12">
        <f>C41*84</f>
        <v>0</v>
      </c>
      <c r="F41" s="12">
        <v>5</v>
      </c>
      <c r="G41" s="42"/>
      <c r="H41" s="164"/>
      <c r="I41" s="165"/>
      <c r="J41" s="16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70</v>
      </c>
      <c r="C42" s="11"/>
      <c r="D42" s="12">
        <f>C42*2.25</f>
        <v>0</v>
      </c>
      <c r="F42" s="39" t="s">
        <v>79</v>
      </c>
      <c r="G42" s="164">
        <v>83</v>
      </c>
      <c r="H42" s="165"/>
      <c r="I42" s="165"/>
      <c r="J42" s="16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4" t="s">
        <v>81</v>
      </c>
      <c r="C43" s="11"/>
      <c r="D43" s="12"/>
      <c r="F43" s="59" t="s">
        <v>82</v>
      </c>
      <c r="G43" s="94" t="s">
        <v>83</v>
      </c>
      <c r="H43" s="156" t="s">
        <v>13</v>
      </c>
      <c r="I43" s="157"/>
      <c r="J43" s="15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5"/>
      <c r="B44" s="27" t="s">
        <v>66</v>
      </c>
      <c r="C44" s="10"/>
      <c r="D44" s="12">
        <f>C44*120</f>
        <v>0</v>
      </c>
      <c r="F44" s="37" t="s">
        <v>163</v>
      </c>
      <c r="G44" s="62" t="s">
        <v>164</v>
      </c>
      <c r="H44" s="159">
        <v>61244</v>
      </c>
      <c r="I44" s="159"/>
      <c r="J44" s="15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5"/>
      <c r="B45" s="27" t="s">
        <v>68</v>
      </c>
      <c r="C45" s="33"/>
      <c r="D45" s="12">
        <f>C45*84</f>
        <v>0</v>
      </c>
      <c r="F45" s="37"/>
      <c r="G45" s="62"/>
      <c r="H45" s="159"/>
      <c r="I45" s="159"/>
      <c r="J45" s="159"/>
      <c r="K45" s="21"/>
      <c r="P45" s="4"/>
      <c r="Q45" s="4"/>
      <c r="R45" s="5"/>
    </row>
    <row r="46" spans="1:18" ht="15.75" x14ac:dyDescent="0.25">
      <c r="A46" s="135"/>
      <c r="B46" s="49" t="s">
        <v>70</v>
      </c>
      <c r="C46" s="81">
        <v>7</v>
      </c>
      <c r="D46" s="12">
        <f>C46*1.5</f>
        <v>10.5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6"/>
      <c r="B47" s="27"/>
      <c r="C47" s="11"/>
      <c r="D47" s="12"/>
      <c r="F47" s="59"/>
      <c r="G47" s="59"/>
      <c r="H47" s="137"/>
      <c r="I47" s="138"/>
      <c r="J47" s="139"/>
      <c r="K47" s="21"/>
      <c r="P47" s="4"/>
      <c r="Q47" s="4"/>
      <c r="R47" s="5"/>
    </row>
    <row r="48" spans="1:18" ht="15" customHeight="1" x14ac:dyDescent="0.25">
      <c r="A48" s="134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7"/>
      <c r="I48" s="138"/>
      <c r="J48" s="1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5"/>
      <c r="B49" s="29" t="s">
        <v>68</v>
      </c>
      <c r="C49" s="33">
        <v>7</v>
      </c>
      <c r="D49" s="12">
        <f>C49*42</f>
        <v>294</v>
      </c>
      <c r="F49" s="140" t="s">
        <v>86</v>
      </c>
      <c r="G49" s="142">
        <f>H34+H35+H36+H37+H38+H39+H40+H41+G42+H44+H45+H46</f>
        <v>416677</v>
      </c>
      <c r="H49" s="143"/>
      <c r="I49" s="143"/>
      <c r="J49" s="14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5"/>
      <c r="B50" s="32" t="s">
        <v>70</v>
      </c>
      <c r="C50" s="11">
        <v>3</v>
      </c>
      <c r="D50" s="12">
        <f>C50*1.5</f>
        <v>4.5</v>
      </c>
      <c r="F50" s="141"/>
      <c r="G50" s="145"/>
      <c r="H50" s="146"/>
      <c r="I50" s="146"/>
      <c r="J50" s="147"/>
      <c r="P50" s="4"/>
      <c r="Q50" s="4"/>
      <c r="R50" s="5"/>
    </row>
    <row r="51" spans="1:18" ht="15" customHeight="1" x14ac:dyDescent="0.25">
      <c r="A51" s="135"/>
      <c r="B51" s="27"/>
      <c r="C51" s="10"/>
      <c r="D51" s="31"/>
      <c r="F51" s="148" t="s">
        <v>131</v>
      </c>
      <c r="G51" s="253">
        <f>G49-H29</f>
        <v>-14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5"/>
      <c r="B52" s="29"/>
      <c r="C52" s="33"/>
      <c r="D52" s="45"/>
      <c r="F52" s="149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0" t="s">
        <v>90</v>
      </c>
      <c r="B54" s="121"/>
      <c r="C54" s="122"/>
      <c r="D54" s="126">
        <f>SUM(D34:D53)</f>
        <v>55938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3"/>
      <c r="B55" s="124"/>
      <c r="C55" s="125"/>
      <c r="D55" s="1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8" t="s">
        <v>91</v>
      </c>
      <c r="B58" s="129"/>
      <c r="C58" s="129"/>
      <c r="D58" s="130"/>
      <c r="F58" s="128" t="s">
        <v>92</v>
      </c>
      <c r="G58" s="129"/>
      <c r="H58" s="129"/>
      <c r="I58" s="129"/>
      <c r="J58" s="130"/>
    </row>
    <row r="59" spans="1:18" x14ac:dyDescent="0.25">
      <c r="A59" s="131"/>
      <c r="B59" s="132"/>
      <c r="C59" s="132"/>
      <c r="D59" s="133"/>
      <c r="F59" s="131"/>
      <c r="G59" s="132"/>
      <c r="H59" s="132"/>
      <c r="I59" s="132"/>
      <c r="J59" s="1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B918F-B58D-4864-A538-7044B97DFB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6" t="s">
        <v>1</v>
      </c>
      <c r="O1" s="21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7" t="s">
        <v>7</v>
      </c>
      <c r="B4" s="168"/>
      <c r="C4" s="168"/>
      <c r="D4" s="169"/>
      <c r="F4" s="217" t="s">
        <v>8</v>
      </c>
      <c r="G4" s="219">
        <v>2</v>
      </c>
      <c r="H4" s="221" t="s">
        <v>9</v>
      </c>
      <c r="I4" s="223">
        <v>45969</v>
      </c>
      <c r="J4" s="2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218"/>
      <c r="G5" s="220"/>
      <c r="H5" s="222"/>
      <c r="I5" s="225"/>
      <c r="J5" s="2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>
        <v>119</v>
      </c>
      <c r="D6" s="13">
        <f t="shared" ref="D6:D28" si="1">C6*L6</f>
        <v>87703</v>
      </c>
      <c r="F6" s="227" t="s">
        <v>16</v>
      </c>
      <c r="G6" s="229" t="s">
        <v>150</v>
      </c>
      <c r="H6" s="230"/>
      <c r="I6" s="230"/>
      <c r="J6" s="2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>
        <v>8</v>
      </c>
      <c r="D7" s="13">
        <f t="shared" si="1"/>
        <v>5800</v>
      </c>
      <c r="F7" s="228"/>
      <c r="G7" s="232"/>
      <c r="H7" s="233"/>
      <c r="I7" s="233"/>
      <c r="J7" s="23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/>
      <c r="D8" s="13">
        <f t="shared" si="1"/>
        <v>0</v>
      </c>
      <c r="F8" s="235" t="s">
        <v>21</v>
      </c>
      <c r="G8" s="236" t="s">
        <v>114</v>
      </c>
      <c r="H8" s="237"/>
      <c r="I8" s="237"/>
      <c r="J8" s="23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>
        <v>17</v>
      </c>
      <c r="D9" s="13">
        <f t="shared" si="1"/>
        <v>12019</v>
      </c>
      <c r="F9" s="228"/>
      <c r="G9" s="239"/>
      <c r="H9" s="240"/>
      <c r="I9" s="240"/>
      <c r="J9" s="24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/>
      <c r="D10" s="13">
        <f t="shared" si="1"/>
        <v>0</v>
      </c>
      <c r="F10" s="227" t="s">
        <v>26</v>
      </c>
      <c r="G10" s="242" t="s">
        <v>115</v>
      </c>
      <c r="H10" s="243"/>
      <c r="I10" s="243"/>
      <c r="J10" s="244"/>
      <c r="K10" s="8"/>
      <c r="L10" s="6">
        <f>R36</f>
        <v>972</v>
      </c>
      <c r="P10" s="4"/>
      <c r="Q10" s="4"/>
      <c r="R10" s="5"/>
    </row>
    <row r="11" spans="1:18" ht="15.75" x14ac:dyDescent="0.25">
      <c r="A11" s="162"/>
      <c r="B11" s="17" t="s">
        <v>28</v>
      </c>
      <c r="C11" s="10"/>
      <c r="D11" s="13">
        <f t="shared" si="1"/>
        <v>0</v>
      </c>
      <c r="F11" s="228"/>
      <c r="G11" s="239"/>
      <c r="H11" s="240"/>
      <c r="I11" s="240"/>
      <c r="J11" s="2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>
        <v>2</v>
      </c>
      <c r="D12" s="48">
        <f t="shared" si="1"/>
        <v>1904</v>
      </c>
      <c r="F12" s="245" t="s">
        <v>33</v>
      </c>
      <c r="G12" s="246"/>
      <c r="H12" s="246"/>
      <c r="I12" s="246"/>
      <c r="J12" s="2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>
        <v>4</v>
      </c>
      <c r="D13" s="48">
        <f t="shared" si="1"/>
        <v>1228</v>
      </c>
      <c r="F13" s="248" t="s">
        <v>36</v>
      </c>
      <c r="G13" s="212"/>
      <c r="H13" s="203">
        <f>D29</f>
        <v>109447</v>
      </c>
      <c r="I13" s="204"/>
      <c r="J13" s="20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>
        <v>13</v>
      </c>
      <c r="D14" s="31">
        <f t="shared" si="1"/>
        <v>143</v>
      </c>
      <c r="F14" s="206" t="s">
        <v>39</v>
      </c>
      <c r="G14" s="207"/>
      <c r="H14" s="208">
        <f>D54</f>
        <v>16447.5</v>
      </c>
      <c r="I14" s="209"/>
      <c r="J14" s="21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38</v>
      </c>
      <c r="C15" s="10"/>
      <c r="D15" s="31">
        <f t="shared" si="1"/>
        <v>0</v>
      </c>
      <c r="F15" s="211" t="s">
        <v>40</v>
      </c>
      <c r="G15" s="212"/>
      <c r="H15" s="213">
        <f>H13-H14</f>
        <v>92999.5</v>
      </c>
      <c r="I15" s="214"/>
      <c r="J15" s="21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t="s">
        <v>93</v>
      </c>
      <c r="C17" s="10"/>
      <c r="D17" s="48">
        <f t="shared" si="1"/>
        <v>0</v>
      </c>
      <c r="F17" s="56"/>
      <c r="G17" s="66" t="s">
        <v>45</v>
      </c>
      <c r="H17" s="184"/>
      <c r="I17" s="184"/>
      <c r="J17" s="184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2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4"/>
      <c r="I20" s="184"/>
      <c r="J20" s="18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2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107</v>
      </c>
      <c r="C23" s="10"/>
      <c r="D23" s="48">
        <f t="shared" si="1"/>
        <v>0</v>
      </c>
      <c r="F23" s="25"/>
      <c r="G23" s="37"/>
      <c r="H23" s="190"/>
      <c r="I23" s="159"/>
      <c r="J23" s="15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123</v>
      </c>
      <c r="C24" s="10"/>
      <c r="D24" s="48">
        <f t="shared" si="1"/>
        <v>0</v>
      </c>
      <c r="F24" s="38"/>
      <c r="G24" s="37"/>
      <c r="H24" s="190"/>
      <c r="I24" s="159"/>
      <c r="J24" s="15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105</v>
      </c>
      <c r="C26" s="10"/>
      <c r="D26" s="48">
        <f t="shared" si="1"/>
        <v>0</v>
      </c>
      <c r="F26" s="64"/>
      <c r="G26" s="10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 t="s">
        <v>109</v>
      </c>
      <c r="C27" s="10"/>
      <c r="D27" s="44">
        <f t="shared" si="1"/>
        <v>0</v>
      </c>
      <c r="F27" s="14"/>
      <c r="G27" s="14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97</v>
      </c>
      <c r="C28" s="10"/>
      <c r="D28" s="48">
        <f t="shared" si="1"/>
        <v>0</v>
      </c>
      <c r="F28" s="91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109447</v>
      </c>
      <c r="F29" s="120" t="s">
        <v>55</v>
      </c>
      <c r="G29" s="182"/>
      <c r="H29" s="142">
        <f>H15-H16-H17-H18-H19-H20-H22-H23-H24+H26+H27</f>
        <v>92999.5</v>
      </c>
      <c r="I29" s="143"/>
      <c r="J29" s="14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23"/>
      <c r="G30" s="183"/>
      <c r="H30" s="145"/>
      <c r="I30" s="146"/>
      <c r="J30" s="14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7" t="s">
        <v>58</v>
      </c>
      <c r="B32" s="168"/>
      <c r="C32" s="168"/>
      <c r="D32" s="169"/>
      <c r="F32" s="170" t="s">
        <v>59</v>
      </c>
      <c r="G32" s="171"/>
      <c r="H32" s="171"/>
      <c r="I32" s="171"/>
      <c r="J32" s="17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70" t="s">
        <v>13</v>
      </c>
      <c r="I33" s="171"/>
      <c r="J33" s="17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67</v>
      </c>
      <c r="H34" s="164">
        <f>F34*G34</f>
        <v>67000</v>
      </c>
      <c r="I34" s="165"/>
      <c r="J34" s="16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30</v>
      </c>
      <c r="H35" s="164">
        <f t="shared" ref="H35:H39" si="2">F35*G35</f>
        <v>15000</v>
      </c>
      <c r="I35" s="165"/>
      <c r="J35" s="16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70</v>
      </c>
      <c r="C36" s="10">
        <v>14</v>
      </c>
      <c r="D36" s="12">
        <f>C36*1.5</f>
        <v>21</v>
      </c>
      <c r="F36" s="12">
        <v>200</v>
      </c>
      <c r="G36" s="37">
        <v>1</v>
      </c>
      <c r="H36" s="164">
        <f>F36*G36</f>
        <v>200</v>
      </c>
      <c r="I36" s="165"/>
      <c r="J36" s="16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72</v>
      </c>
      <c r="B37" s="28" t="s">
        <v>66</v>
      </c>
      <c r="C37" s="53">
        <v>115</v>
      </c>
      <c r="D37" s="12">
        <f>C37*111</f>
        <v>12765</v>
      </c>
      <c r="F37" s="12">
        <v>100</v>
      </c>
      <c r="G37" s="39">
        <v>106</v>
      </c>
      <c r="H37" s="164">
        <f t="shared" si="2"/>
        <v>10600</v>
      </c>
      <c r="I37" s="165"/>
      <c r="J37" s="16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68</v>
      </c>
      <c r="C38" s="54">
        <v>18</v>
      </c>
      <c r="D38" s="12">
        <f>C38*84</f>
        <v>1512</v>
      </c>
      <c r="F38" s="30">
        <v>50</v>
      </c>
      <c r="G38" s="39">
        <v>1</v>
      </c>
      <c r="H38" s="164">
        <f t="shared" si="2"/>
        <v>50</v>
      </c>
      <c r="I38" s="165"/>
      <c r="J38" s="16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70</v>
      </c>
      <c r="C39" s="52"/>
      <c r="D39" s="31">
        <f>C39*4.5</f>
        <v>0</v>
      </c>
      <c r="F39" s="12">
        <v>20</v>
      </c>
      <c r="G39" s="37"/>
      <c r="H39" s="164">
        <f t="shared" si="2"/>
        <v>0</v>
      </c>
      <c r="I39" s="165"/>
      <c r="J39" s="16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64"/>
      <c r="I40" s="165"/>
      <c r="J40" s="16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68</v>
      </c>
      <c r="C41" s="10"/>
      <c r="D41" s="12">
        <f>C41*84</f>
        <v>0</v>
      </c>
      <c r="F41" s="12">
        <v>5</v>
      </c>
      <c r="G41" s="42"/>
      <c r="H41" s="164"/>
      <c r="I41" s="165"/>
      <c r="J41" s="16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70</v>
      </c>
      <c r="C42" s="11"/>
      <c r="D42" s="12">
        <f>C42*2.25</f>
        <v>0</v>
      </c>
      <c r="F42" s="39" t="s">
        <v>79</v>
      </c>
      <c r="G42" s="164">
        <v>197</v>
      </c>
      <c r="H42" s="165"/>
      <c r="I42" s="165"/>
      <c r="J42" s="16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4" t="s">
        <v>81</v>
      </c>
      <c r="C43" s="11"/>
      <c r="D43" s="12"/>
      <c r="F43" s="59" t="s">
        <v>82</v>
      </c>
      <c r="G43" s="94" t="s">
        <v>83</v>
      </c>
      <c r="H43" s="156" t="s">
        <v>13</v>
      </c>
      <c r="I43" s="157"/>
      <c r="J43" s="158"/>
      <c r="K43" s="21"/>
      <c r="P43" s="4"/>
      <c r="Q43" s="4"/>
      <c r="R43" s="5"/>
    </row>
    <row r="44" spans="1:18" ht="15.75" x14ac:dyDescent="0.25">
      <c r="A44" s="135"/>
      <c r="B44" s="27" t="s">
        <v>66</v>
      </c>
      <c r="C44" s="10"/>
      <c r="D44" s="12">
        <f>C44*120</f>
        <v>0</v>
      </c>
      <c r="F44" s="37"/>
      <c r="G44" s="62"/>
      <c r="H44" s="159"/>
      <c r="I44" s="159"/>
      <c r="J44" s="159"/>
      <c r="K44" s="21"/>
      <c r="P44" s="4"/>
      <c r="Q44" s="4"/>
      <c r="R44" s="5"/>
    </row>
    <row r="45" spans="1:18" ht="15.75" x14ac:dyDescent="0.25">
      <c r="A45" s="135"/>
      <c r="B45" s="27" t="s">
        <v>68</v>
      </c>
      <c r="C45" s="33">
        <v>1</v>
      </c>
      <c r="D45" s="12">
        <f>C45*84</f>
        <v>84</v>
      </c>
      <c r="F45" s="37"/>
      <c r="G45" s="62"/>
      <c r="H45" s="159"/>
      <c r="I45" s="159"/>
      <c r="J45" s="159"/>
      <c r="K45" s="21"/>
      <c r="P45" s="4"/>
      <c r="Q45" s="4"/>
      <c r="R45" s="5"/>
    </row>
    <row r="46" spans="1:18" ht="15.75" x14ac:dyDescent="0.25">
      <c r="A46" s="135"/>
      <c r="B46" s="49" t="s">
        <v>70</v>
      </c>
      <c r="C46" s="81">
        <v>13</v>
      </c>
      <c r="D46" s="12">
        <f>C46*1.5</f>
        <v>19.5</v>
      </c>
      <c r="F46" s="37"/>
      <c r="G46" s="93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6"/>
      <c r="B47" s="27"/>
      <c r="C47" s="11"/>
      <c r="D47" s="12"/>
      <c r="F47" s="59"/>
      <c r="G47" s="59"/>
      <c r="H47" s="137"/>
      <c r="I47" s="138"/>
      <c r="J47" s="139"/>
      <c r="K47" s="21"/>
      <c r="P47" s="4"/>
      <c r="Q47" s="4"/>
      <c r="R47" s="5"/>
    </row>
    <row r="48" spans="1:18" ht="15" customHeight="1" x14ac:dyDescent="0.25">
      <c r="A48" s="134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7"/>
      <c r="I48" s="138"/>
      <c r="J48" s="1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5"/>
      <c r="B49" s="29" t="s">
        <v>68</v>
      </c>
      <c r="C49" s="33"/>
      <c r="D49" s="12">
        <f>C49*42</f>
        <v>0</v>
      </c>
      <c r="F49" s="140" t="s">
        <v>86</v>
      </c>
      <c r="G49" s="142">
        <f>H34+H35+H36+H37+H38+H39+H40+H41+G42+H44+H45+H46</f>
        <v>93047</v>
      </c>
      <c r="H49" s="143"/>
      <c r="I49" s="143"/>
      <c r="J49" s="14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5"/>
      <c r="B50" s="32" t="s">
        <v>70</v>
      </c>
      <c r="C50" s="11">
        <v>6</v>
      </c>
      <c r="D50" s="12">
        <f>C50*1.5</f>
        <v>9</v>
      </c>
      <c r="F50" s="141"/>
      <c r="G50" s="145"/>
      <c r="H50" s="146"/>
      <c r="I50" s="146"/>
      <c r="J50" s="147"/>
      <c r="P50" s="4"/>
      <c r="Q50" s="4"/>
      <c r="R50" s="5"/>
    </row>
    <row r="51" spans="1:18" ht="15" customHeight="1" x14ac:dyDescent="0.25">
      <c r="A51" s="135"/>
      <c r="B51" s="27"/>
      <c r="C51" s="10"/>
      <c r="D51" s="31"/>
      <c r="F51" s="148" t="s">
        <v>156</v>
      </c>
      <c r="G51" s="150">
        <f>G49-H29</f>
        <v>47.5</v>
      </c>
      <c r="H51" s="151"/>
      <c r="I51" s="151"/>
      <c r="J51" s="15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5"/>
      <c r="B52" s="29"/>
      <c r="C52" s="33"/>
      <c r="D52" s="45"/>
      <c r="F52" s="149"/>
      <c r="G52" s="153"/>
      <c r="H52" s="154"/>
      <c r="I52" s="154"/>
      <c r="J52" s="1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0" t="s">
        <v>90</v>
      </c>
      <c r="B54" s="121"/>
      <c r="C54" s="122"/>
      <c r="D54" s="126">
        <f>SUM(D34:D53)</f>
        <v>16447.5</v>
      </c>
      <c r="F54" s="21"/>
      <c r="J54" s="34"/>
    </row>
    <row r="55" spans="1:18" x14ac:dyDescent="0.25">
      <c r="A55" s="123"/>
      <c r="B55" s="124"/>
      <c r="C55" s="125"/>
      <c r="D55" s="1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28" t="s">
        <v>91</v>
      </c>
      <c r="B58" s="129"/>
      <c r="C58" s="129"/>
      <c r="D58" s="130"/>
      <c r="F58" s="128" t="s">
        <v>92</v>
      </c>
      <c r="G58" s="129"/>
      <c r="H58" s="129"/>
      <c r="I58" s="129"/>
      <c r="J58" s="130"/>
    </row>
    <row r="59" spans="1:18" x14ac:dyDescent="0.25">
      <c r="A59" s="131"/>
      <c r="B59" s="132"/>
      <c r="C59" s="132"/>
      <c r="D59" s="133"/>
      <c r="F59" s="131"/>
      <c r="G59" s="132"/>
      <c r="H59" s="132"/>
      <c r="I59" s="132"/>
      <c r="J59" s="1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011E6-686B-4381-9576-AD93232154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6" t="s">
        <v>1</v>
      </c>
      <c r="O1" s="21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7" t="s">
        <v>7</v>
      </c>
      <c r="B4" s="168"/>
      <c r="C4" s="168"/>
      <c r="D4" s="169"/>
      <c r="F4" s="217" t="s">
        <v>8</v>
      </c>
      <c r="G4" s="219">
        <v>3</v>
      </c>
      <c r="H4" s="221" t="s">
        <v>9</v>
      </c>
      <c r="I4" s="223">
        <v>45969</v>
      </c>
      <c r="J4" s="2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218"/>
      <c r="G5" s="220"/>
      <c r="H5" s="222"/>
      <c r="I5" s="225"/>
      <c r="J5" s="2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>
        <v>313</v>
      </c>
      <c r="D6" s="13">
        <f t="shared" ref="D6:D28" si="1">C6*L6</f>
        <v>230681</v>
      </c>
      <c r="F6" s="227" t="s">
        <v>16</v>
      </c>
      <c r="G6" s="229" t="s">
        <v>111</v>
      </c>
      <c r="H6" s="230"/>
      <c r="I6" s="230"/>
      <c r="J6" s="2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>
        <v>18</v>
      </c>
      <c r="D7" s="13">
        <f t="shared" si="1"/>
        <v>13050</v>
      </c>
      <c r="F7" s="228"/>
      <c r="G7" s="232"/>
      <c r="H7" s="233"/>
      <c r="I7" s="233"/>
      <c r="J7" s="23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/>
      <c r="D8" s="13">
        <f t="shared" si="1"/>
        <v>0</v>
      </c>
      <c r="F8" s="235" t="s">
        <v>21</v>
      </c>
      <c r="G8" s="236" t="s">
        <v>119</v>
      </c>
      <c r="H8" s="237"/>
      <c r="I8" s="237"/>
      <c r="J8" s="23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>
        <v>40</v>
      </c>
      <c r="D9" s="13">
        <f t="shared" si="1"/>
        <v>28280</v>
      </c>
      <c r="F9" s="228"/>
      <c r="G9" s="239"/>
      <c r="H9" s="240"/>
      <c r="I9" s="240"/>
      <c r="J9" s="24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/>
      <c r="D10" s="13">
        <f t="shared" si="1"/>
        <v>0</v>
      </c>
      <c r="F10" s="227" t="s">
        <v>26</v>
      </c>
      <c r="G10" s="242" t="s">
        <v>137</v>
      </c>
      <c r="H10" s="243"/>
      <c r="I10" s="243"/>
      <c r="J10" s="244"/>
      <c r="K10" s="8"/>
      <c r="L10" s="6">
        <f>R36</f>
        <v>972</v>
      </c>
      <c r="P10" s="4"/>
      <c r="Q10" s="4"/>
      <c r="R10" s="5"/>
    </row>
    <row r="11" spans="1:18" ht="15.75" x14ac:dyDescent="0.25">
      <c r="A11" s="162"/>
      <c r="B11" s="17" t="s">
        <v>28</v>
      </c>
      <c r="C11" s="10"/>
      <c r="D11" s="13">
        <f t="shared" si="1"/>
        <v>0</v>
      </c>
      <c r="F11" s="228"/>
      <c r="G11" s="239"/>
      <c r="H11" s="240"/>
      <c r="I11" s="240"/>
      <c r="J11" s="2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>
        <v>1</v>
      </c>
      <c r="D12" s="48">
        <f t="shared" si="1"/>
        <v>952</v>
      </c>
      <c r="F12" s="245" t="s">
        <v>33</v>
      </c>
      <c r="G12" s="246"/>
      <c r="H12" s="246"/>
      <c r="I12" s="246"/>
      <c r="J12" s="2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>
        <v>7</v>
      </c>
      <c r="D13" s="48">
        <f t="shared" si="1"/>
        <v>2149</v>
      </c>
      <c r="F13" s="248" t="s">
        <v>36</v>
      </c>
      <c r="G13" s="212"/>
      <c r="H13" s="203">
        <f>D29</f>
        <v>287432</v>
      </c>
      <c r="I13" s="204"/>
      <c r="J13" s="20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/>
      <c r="D14" s="31">
        <f t="shared" si="1"/>
        <v>0</v>
      </c>
      <c r="F14" s="206" t="s">
        <v>39</v>
      </c>
      <c r="G14" s="207"/>
      <c r="H14" s="208">
        <f>D54</f>
        <v>35280</v>
      </c>
      <c r="I14" s="209"/>
      <c r="J14" s="21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38</v>
      </c>
      <c r="C15" s="10"/>
      <c r="D15" s="31">
        <f t="shared" si="1"/>
        <v>0</v>
      </c>
      <c r="F15" s="211" t="s">
        <v>40</v>
      </c>
      <c r="G15" s="212"/>
      <c r="H15" s="213">
        <f>H13-H14</f>
        <v>252152</v>
      </c>
      <c r="I15" s="214"/>
      <c r="J15" s="21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3">
        <f>690+306+1020</f>
        <v>2016</v>
      </c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t="s">
        <v>113</v>
      </c>
      <c r="C17" s="10"/>
      <c r="D17" s="48">
        <f t="shared" si="1"/>
        <v>0</v>
      </c>
      <c r="F17" s="56"/>
      <c r="G17" s="66" t="s">
        <v>45</v>
      </c>
      <c r="H17" s="184"/>
      <c r="I17" s="184"/>
      <c r="J17" s="18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2"/>
      <c r="B20" s="46" t="s">
        <v>108</v>
      </c>
      <c r="C20" s="10">
        <v>10</v>
      </c>
      <c r="D20" s="13">
        <f t="shared" si="1"/>
        <v>11020</v>
      </c>
      <c r="F20" s="57"/>
      <c r="G20" s="70" t="s">
        <v>120</v>
      </c>
      <c r="H20" s="173"/>
      <c r="I20" s="173"/>
      <c r="J20" s="17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2"/>
      <c r="B21" s="14" t="s">
        <v>126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107</v>
      </c>
      <c r="C23" s="10"/>
      <c r="D23" s="48">
        <f t="shared" si="1"/>
        <v>0</v>
      </c>
      <c r="F23" s="78"/>
      <c r="G23" s="79"/>
      <c r="H23" s="190"/>
      <c r="I23" s="159"/>
      <c r="J23" s="15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101</v>
      </c>
      <c r="C24" s="10"/>
      <c r="D24" s="48">
        <f t="shared" si="1"/>
        <v>0</v>
      </c>
      <c r="F24" s="38"/>
      <c r="G24" s="37"/>
      <c r="H24" s="190"/>
      <c r="I24" s="159"/>
      <c r="J24" s="15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105</v>
      </c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 t="s">
        <v>109</v>
      </c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97</v>
      </c>
      <c r="C28" s="10"/>
      <c r="D28" s="48">
        <f t="shared" si="1"/>
        <v>0</v>
      </c>
      <c r="F28" s="91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287432</v>
      </c>
      <c r="F29" s="120" t="s">
        <v>55</v>
      </c>
      <c r="G29" s="182"/>
      <c r="H29" s="142">
        <f>H15-H16-H17-H18-H19-H20-H22-H23-H24+H26+H27</f>
        <v>250136</v>
      </c>
      <c r="I29" s="143"/>
      <c r="J29" s="14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23"/>
      <c r="G30" s="183"/>
      <c r="H30" s="145"/>
      <c r="I30" s="146"/>
      <c r="J30" s="14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7" t="s">
        <v>58</v>
      </c>
      <c r="B32" s="168"/>
      <c r="C32" s="168"/>
      <c r="D32" s="169"/>
      <c r="F32" s="170" t="s">
        <v>59</v>
      </c>
      <c r="G32" s="171"/>
      <c r="H32" s="171"/>
      <c r="I32" s="171"/>
      <c r="J32" s="17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70" t="s">
        <v>13</v>
      </c>
      <c r="I33" s="171"/>
      <c r="J33" s="17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225</v>
      </c>
      <c r="H34" s="164">
        <f>F34*G34</f>
        <v>225000</v>
      </c>
      <c r="I34" s="165"/>
      <c r="J34" s="16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68</v>
      </c>
      <c r="C35" s="52"/>
      <c r="D35" s="30">
        <f>C35*84</f>
        <v>0</v>
      </c>
      <c r="F35" s="58">
        <v>500</v>
      </c>
      <c r="G35" s="41">
        <v>49</v>
      </c>
      <c r="H35" s="164">
        <f>F35*G35</f>
        <v>24500</v>
      </c>
      <c r="I35" s="165"/>
      <c r="J35" s="16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70</v>
      </c>
      <c r="C36" s="10"/>
      <c r="D36" s="12">
        <f>C36*1.5</f>
        <v>0</v>
      </c>
      <c r="F36" s="12">
        <v>200</v>
      </c>
      <c r="G36" s="37"/>
      <c r="H36" s="164">
        <f t="shared" ref="H36:H39" si="2">F36*G36</f>
        <v>0</v>
      </c>
      <c r="I36" s="165"/>
      <c r="J36" s="16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72</v>
      </c>
      <c r="B37" s="28" t="s">
        <v>66</v>
      </c>
      <c r="C37" s="53">
        <v>287</v>
      </c>
      <c r="D37" s="12">
        <f>C37*111</f>
        <v>31857</v>
      </c>
      <c r="F37" s="12">
        <v>100</v>
      </c>
      <c r="G37" s="39">
        <v>4</v>
      </c>
      <c r="H37" s="164">
        <f t="shared" si="2"/>
        <v>400</v>
      </c>
      <c r="I37" s="165"/>
      <c r="J37" s="16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2</v>
      </c>
      <c r="H38" s="164">
        <f t="shared" si="2"/>
        <v>100</v>
      </c>
      <c r="I38" s="165"/>
      <c r="J38" s="16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64">
        <f t="shared" si="2"/>
        <v>0</v>
      </c>
      <c r="I39" s="165"/>
      <c r="J39" s="16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164"/>
      <c r="I40" s="165"/>
      <c r="J40" s="16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64"/>
      <c r="I41" s="165"/>
      <c r="J41" s="16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70</v>
      </c>
      <c r="C42" s="11">
        <v>2</v>
      </c>
      <c r="D42" s="12">
        <f>C42*2.25</f>
        <v>4.5</v>
      </c>
      <c r="F42" s="39" t="s">
        <v>79</v>
      </c>
      <c r="G42" s="164">
        <v>757</v>
      </c>
      <c r="H42" s="165"/>
      <c r="I42" s="165"/>
      <c r="J42" s="16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4" t="s">
        <v>81</v>
      </c>
      <c r="C43" s="11"/>
      <c r="D43" s="12"/>
      <c r="F43" s="59" t="s">
        <v>82</v>
      </c>
      <c r="G43" s="94" t="s">
        <v>83</v>
      </c>
      <c r="H43" s="156" t="s">
        <v>13</v>
      </c>
      <c r="I43" s="157"/>
      <c r="J43" s="158"/>
      <c r="K43" s="21"/>
      <c r="P43" s="4"/>
      <c r="Q43" s="4"/>
      <c r="R43" s="5"/>
    </row>
    <row r="44" spans="1:18" ht="15.75" x14ac:dyDescent="0.25">
      <c r="A44" s="135"/>
      <c r="B44" s="27" t="s">
        <v>66</v>
      </c>
      <c r="C44" s="10">
        <v>1</v>
      </c>
      <c r="D44" s="12">
        <f>C44*120</f>
        <v>120</v>
      </c>
      <c r="F44" s="37"/>
      <c r="G44" s="76"/>
      <c r="H44" s="159"/>
      <c r="I44" s="159"/>
      <c r="J44" s="159"/>
      <c r="K44" s="21"/>
      <c r="P44" s="4"/>
      <c r="Q44" s="4"/>
      <c r="R44" s="5"/>
    </row>
    <row r="45" spans="1:18" ht="15.75" x14ac:dyDescent="0.25">
      <c r="A45" s="135"/>
      <c r="B45" s="27" t="s">
        <v>68</v>
      </c>
      <c r="C45" s="33"/>
      <c r="D45" s="12">
        <f>C45*84</f>
        <v>0</v>
      </c>
      <c r="F45" s="37"/>
      <c r="G45" s="76"/>
      <c r="H45" s="159"/>
      <c r="I45" s="159"/>
      <c r="J45" s="159"/>
      <c r="K45" s="21"/>
      <c r="P45" s="4"/>
      <c r="Q45" s="4"/>
      <c r="R45" s="5"/>
    </row>
    <row r="46" spans="1:18" ht="15.75" x14ac:dyDescent="0.25">
      <c r="A46" s="135"/>
      <c r="B46" s="49" t="s">
        <v>70</v>
      </c>
      <c r="C46" s="81">
        <v>15</v>
      </c>
      <c r="D46" s="12">
        <f>C46*1.5</f>
        <v>22.5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6"/>
      <c r="B47" s="27"/>
      <c r="C47" s="11"/>
      <c r="D47" s="12"/>
      <c r="F47" s="59"/>
      <c r="G47" s="59"/>
      <c r="H47" s="137"/>
      <c r="I47" s="138"/>
      <c r="J47" s="139"/>
      <c r="K47" s="21"/>
      <c r="P47" s="4"/>
      <c r="Q47" s="4"/>
      <c r="R47" s="5"/>
    </row>
    <row r="48" spans="1:18" ht="15" customHeight="1" x14ac:dyDescent="0.25">
      <c r="A48" s="134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7"/>
      <c r="I48" s="138"/>
      <c r="J48" s="1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5"/>
      <c r="B49" s="29" t="s">
        <v>68</v>
      </c>
      <c r="C49" s="33">
        <v>7</v>
      </c>
      <c r="D49" s="12">
        <f>C49*42</f>
        <v>294</v>
      </c>
      <c r="F49" s="140" t="s">
        <v>86</v>
      </c>
      <c r="G49" s="142">
        <f>H34+H35+H36+H37+H38+H39+H40+H41+G42+H44+H45+H46</f>
        <v>250757</v>
      </c>
      <c r="H49" s="143"/>
      <c r="I49" s="143"/>
      <c r="J49" s="14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5"/>
      <c r="B50" s="32" t="s">
        <v>70</v>
      </c>
      <c r="C50" s="11">
        <v>9</v>
      </c>
      <c r="D50" s="12">
        <f>C50*1.5</f>
        <v>13.5</v>
      </c>
      <c r="F50" s="141"/>
      <c r="G50" s="145"/>
      <c r="H50" s="146"/>
      <c r="I50" s="146"/>
      <c r="J50" s="147"/>
      <c r="P50" s="4"/>
      <c r="Q50" s="4"/>
      <c r="R50" s="5"/>
    </row>
    <row r="51" spans="1:18" ht="15" customHeight="1" x14ac:dyDescent="0.25">
      <c r="A51" s="135"/>
      <c r="B51" s="27"/>
      <c r="C51" s="10"/>
      <c r="D51" s="31"/>
      <c r="F51" s="148" t="s">
        <v>143</v>
      </c>
      <c r="G51" s="150">
        <f>G49-H29</f>
        <v>621</v>
      </c>
      <c r="H51" s="151"/>
      <c r="I51" s="151"/>
      <c r="J51" s="15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5"/>
      <c r="B52" s="29"/>
      <c r="C52" s="33"/>
      <c r="D52" s="45"/>
      <c r="F52" s="149"/>
      <c r="G52" s="153"/>
      <c r="H52" s="154"/>
      <c r="I52" s="154"/>
      <c r="J52" s="1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0" t="s">
        <v>90</v>
      </c>
      <c r="B54" s="121"/>
      <c r="C54" s="122"/>
      <c r="D54" s="126">
        <f>SUM(D34:D53)</f>
        <v>35280</v>
      </c>
      <c r="F54" s="21"/>
      <c r="J54" s="34"/>
    </row>
    <row r="55" spans="1:18" x14ac:dyDescent="0.25">
      <c r="A55" s="123"/>
      <c r="B55" s="124"/>
      <c r="C55" s="125"/>
      <c r="D55" s="1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8" t="s">
        <v>91</v>
      </c>
      <c r="B58" s="129"/>
      <c r="C58" s="129"/>
      <c r="D58" s="130"/>
      <c r="F58" s="128" t="s">
        <v>92</v>
      </c>
      <c r="G58" s="129"/>
      <c r="H58" s="129"/>
      <c r="I58" s="129"/>
      <c r="J58" s="130"/>
    </row>
    <row r="59" spans="1:18" x14ac:dyDescent="0.25">
      <c r="A59" s="131"/>
      <c r="B59" s="132"/>
      <c r="C59" s="132"/>
      <c r="D59" s="133"/>
      <c r="F59" s="131"/>
      <c r="G59" s="132"/>
      <c r="H59" s="132"/>
      <c r="I59" s="132"/>
      <c r="J59" s="1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EFA72-AC5A-4B7E-BC00-DE5DCA4B569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6" t="s">
        <v>1</v>
      </c>
      <c r="O1" s="216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7" t="s">
        <v>7</v>
      </c>
      <c r="B4" s="168"/>
      <c r="C4" s="168"/>
      <c r="D4" s="169"/>
      <c r="F4" s="217" t="s">
        <v>8</v>
      </c>
      <c r="G4" s="219"/>
      <c r="H4" s="221" t="s">
        <v>9</v>
      </c>
      <c r="I4" s="223"/>
      <c r="J4" s="2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218"/>
      <c r="G5" s="220"/>
      <c r="H5" s="222"/>
      <c r="I5" s="225"/>
      <c r="J5" s="2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2"/>
      <c r="B6" s="16"/>
      <c r="C6" s="10"/>
      <c r="D6" s="13">
        <f t="shared" ref="D6:D28" si="1">C6*L6</f>
        <v>0</v>
      </c>
      <c r="F6" s="227" t="s">
        <v>16</v>
      </c>
      <c r="G6" s="229"/>
      <c r="H6" s="230"/>
      <c r="I6" s="230"/>
      <c r="J6" s="2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2"/>
      <c r="B7" s="16"/>
      <c r="C7" s="10"/>
      <c r="D7" s="13">
        <f t="shared" si="1"/>
        <v>0</v>
      </c>
      <c r="F7" s="228"/>
      <c r="G7" s="232"/>
      <c r="H7" s="233"/>
      <c r="I7" s="233"/>
      <c r="J7" s="23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2"/>
      <c r="B8" s="16"/>
      <c r="C8" s="10"/>
      <c r="D8" s="13">
        <f t="shared" si="1"/>
        <v>0</v>
      </c>
      <c r="F8" s="235" t="s">
        <v>21</v>
      </c>
      <c r="G8" s="236"/>
      <c r="H8" s="237"/>
      <c r="I8" s="237"/>
      <c r="J8" s="23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2"/>
      <c r="B9" s="16"/>
      <c r="C9" s="10"/>
      <c r="D9" s="13">
        <f t="shared" si="1"/>
        <v>0</v>
      </c>
      <c r="F9" s="228"/>
      <c r="G9" s="239"/>
      <c r="H9" s="240"/>
      <c r="I9" s="240"/>
      <c r="J9" s="24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2"/>
      <c r="C10" s="10"/>
      <c r="D10" s="13">
        <f t="shared" si="1"/>
        <v>0</v>
      </c>
      <c r="F10" s="227" t="s">
        <v>26</v>
      </c>
      <c r="G10" s="242"/>
      <c r="H10" s="243"/>
      <c r="I10" s="243"/>
      <c r="J10" s="244"/>
      <c r="K10" s="8"/>
      <c r="L10" s="6">
        <f>R36</f>
        <v>972</v>
      </c>
      <c r="P10" s="4"/>
      <c r="Q10" s="4"/>
      <c r="R10" s="5"/>
    </row>
    <row r="11" spans="1:19" ht="15.75" x14ac:dyDescent="0.25">
      <c r="A11" s="162"/>
      <c r="B11" s="17"/>
      <c r="C11" s="10"/>
      <c r="D11" s="13">
        <f t="shared" si="1"/>
        <v>0</v>
      </c>
      <c r="F11" s="228"/>
      <c r="G11" s="239"/>
      <c r="H11" s="240"/>
      <c r="I11" s="240"/>
      <c r="J11" s="2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2"/>
      <c r="B12" s="17"/>
      <c r="C12" s="10"/>
      <c r="D12" s="48">
        <f t="shared" si="1"/>
        <v>0</v>
      </c>
      <c r="F12" s="245" t="s">
        <v>33</v>
      </c>
      <c r="G12" s="246"/>
      <c r="H12" s="246"/>
      <c r="I12" s="246"/>
      <c r="J12" s="2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2"/>
      <c r="B13" s="17"/>
      <c r="C13" s="10"/>
      <c r="D13" s="48">
        <f t="shared" si="1"/>
        <v>0</v>
      </c>
      <c r="F13" s="248" t="s">
        <v>36</v>
      </c>
      <c r="G13" s="212"/>
      <c r="H13" s="203">
        <f>D29</f>
        <v>0</v>
      </c>
      <c r="I13" s="204"/>
      <c r="J13" s="20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2"/>
      <c r="B14" s="14"/>
      <c r="C14" s="10"/>
      <c r="D14" s="31">
        <f t="shared" si="1"/>
        <v>0</v>
      </c>
      <c r="F14" s="206" t="s">
        <v>39</v>
      </c>
      <c r="G14" s="207"/>
      <c r="H14" s="208">
        <f>D54</f>
        <v>0</v>
      </c>
      <c r="I14" s="209"/>
      <c r="J14" s="21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2"/>
      <c r="B15" s="14"/>
      <c r="C15" s="10"/>
      <c r="D15" s="31">
        <f t="shared" si="1"/>
        <v>0</v>
      </c>
      <c r="F15" s="211" t="s">
        <v>40</v>
      </c>
      <c r="G15" s="212"/>
      <c r="H15" s="213">
        <f>H13-H14</f>
        <v>0</v>
      </c>
      <c r="I15" s="214"/>
      <c r="J15" s="21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C17" s="10"/>
      <c r="D17" s="48">
        <f t="shared" si="1"/>
        <v>0</v>
      </c>
      <c r="F17" s="56"/>
      <c r="G17" s="66" t="s">
        <v>45</v>
      </c>
      <c r="H17" s="184"/>
      <c r="I17" s="184"/>
      <c r="J17" s="18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/>
      <c r="C18" s="10"/>
      <c r="D18" s="48">
        <f t="shared" si="1"/>
        <v>0</v>
      </c>
      <c r="F18" s="56"/>
      <c r="G18" s="66" t="s">
        <v>47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2"/>
      <c r="B20" s="46"/>
      <c r="C20" s="10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/>
      <c r="C23" s="10"/>
      <c r="D23" s="48">
        <f t="shared" si="1"/>
        <v>0</v>
      </c>
      <c r="F23" s="78"/>
      <c r="G23" s="79"/>
      <c r="H23" s="190"/>
      <c r="I23" s="159"/>
      <c r="J23" s="15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/>
      <c r="C24" s="10"/>
      <c r="D24" s="48">
        <f t="shared" si="1"/>
        <v>0</v>
      </c>
      <c r="F24" s="38"/>
      <c r="G24" s="37"/>
      <c r="H24" s="190"/>
      <c r="I24" s="159"/>
      <c r="J24" s="15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/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/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/>
      <c r="C28" s="10"/>
      <c r="D28" s="48">
        <f t="shared" si="1"/>
        <v>0</v>
      </c>
      <c r="F28" s="91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0</v>
      </c>
      <c r="F29" s="120" t="s">
        <v>55</v>
      </c>
      <c r="G29" s="182"/>
      <c r="H29" s="142">
        <f>H15-H16-H17-H18-H19-H20-H22-H23-H24+H26+H27</f>
        <v>0</v>
      </c>
      <c r="I29" s="143"/>
      <c r="J29" s="14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23"/>
      <c r="G30" s="183"/>
      <c r="H30" s="145"/>
      <c r="I30" s="146"/>
      <c r="J30" s="14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7" t="s">
        <v>58</v>
      </c>
      <c r="B32" s="168"/>
      <c r="C32" s="168"/>
      <c r="D32" s="169"/>
      <c r="F32" s="170" t="s">
        <v>59</v>
      </c>
      <c r="G32" s="171"/>
      <c r="H32" s="171"/>
      <c r="I32" s="171"/>
      <c r="J32" s="17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70" t="s">
        <v>13</v>
      </c>
      <c r="I33" s="171"/>
      <c r="J33" s="17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4"/>
      <c r="I34" s="165"/>
      <c r="J34" s="16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68</v>
      </c>
      <c r="C35" s="52"/>
      <c r="D35" s="30">
        <f>C35*84</f>
        <v>0</v>
      </c>
      <c r="F35" s="58">
        <v>500</v>
      </c>
      <c r="G35" s="41"/>
      <c r="H35" s="164"/>
      <c r="I35" s="165"/>
      <c r="J35" s="16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70</v>
      </c>
      <c r="C36" s="10"/>
      <c r="D36" s="12">
        <f>C36*1.5</f>
        <v>0</v>
      </c>
      <c r="F36" s="12">
        <v>200</v>
      </c>
      <c r="G36" s="37"/>
      <c r="H36" s="164"/>
      <c r="I36" s="165"/>
      <c r="J36" s="16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4"/>
      <c r="I37" s="165"/>
      <c r="J37" s="16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68</v>
      </c>
      <c r="C38" s="54"/>
      <c r="D38" s="12">
        <f>C38*84</f>
        <v>0</v>
      </c>
      <c r="F38" s="30">
        <v>50</v>
      </c>
      <c r="G38" s="39"/>
      <c r="H38" s="164"/>
      <c r="I38" s="165"/>
      <c r="J38" s="16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70</v>
      </c>
      <c r="C39" s="52"/>
      <c r="D39" s="31">
        <f>C39*4.5</f>
        <v>0</v>
      </c>
      <c r="F39" s="12">
        <v>20</v>
      </c>
      <c r="G39" s="37"/>
      <c r="H39" s="164"/>
      <c r="I39" s="165"/>
      <c r="J39" s="16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4"/>
      <c r="I40" s="165"/>
      <c r="J40" s="16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68</v>
      </c>
      <c r="C41" s="10"/>
      <c r="D41" s="12">
        <f>C41*84</f>
        <v>0</v>
      </c>
      <c r="F41" s="12">
        <v>5</v>
      </c>
      <c r="G41" s="42"/>
      <c r="H41" s="164"/>
      <c r="I41" s="165"/>
      <c r="J41" s="16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70</v>
      </c>
      <c r="C42" s="11"/>
      <c r="D42" s="12">
        <f>C42*2.25</f>
        <v>0</v>
      </c>
      <c r="F42" s="39" t="s">
        <v>79</v>
      </c>
      <c r="G42" s="164"/>
      <c r="H42" s="165"/>
      <c r="I42" s="165"/>
      <c r="J42" s="16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4" t="s">
        <v>81</v>
      </c>
      <c r="C43" s="11"/>
      <c r="D43" s="12"/>
      <c r="F43" s="59" t="s">
        <v>82</v>
      </c>
      <c r="G43" s="94" t="s">
        <v>83</v>
      </c>
      <c r="H43" s="156" t="s">
        <v>13</v>
      </c>
      <c r="I43" s="157"/>
      <c r="J43" s="158"/>
      <c r="K43" s="21"/>
      <c r="P43" s="4"/>
      <c r="Q43" s="4"/>
      <c r="R43" s="5"/>
    </row>
    <row r="44" spans="1:18" ht="15.75" x14ac:dyDescent="0.25">
      <c r="A44" s="135"/>
      <c r="B44" s="27" t="s">
        <v>66</v>
      </c>
      <c r="C44" s="10"/>
      <c r="D44" s="12">
        <f>C44*120</f>
        <v>0</v>
      </c>
      <c r="F44" s="37"/>
      <c r="G44" s="76"/>
      <c r="H44" s="159"/>
      <c r="I44" s="159"/>
      <c r="J44" s="159"/>
      <c r="K44" s="21"/>
      <c r="P44" s="4"/>
      <c r="Q44" s="4"/>
      <c r="R44" s="5"/>
    </row>
    <row r="45" spans="1:18" ht="15.75" x14ac:dyDescent="0.25">
      <c r="A45" s="135"/>
      <c r="B45" s="27" t="s">
        <v>68</v>
      </c>
      <c r="C45" s="33"/>
      <c r="D45" s="12">
        <f>C45*84</f>
        <v>0</v>
      </c>
      <c r="F45" s="37"/>
      <c r="G45" s="76"/>
      <c r="H45" s="159"/>
      <c r="I45" s="159"/>
      <c r="J45" s="159"/>
      <c r="K45" s="21"/>
      <c r="P45" s="4"/>
      <c r="Q45" s="4"/>
      <c r="R45" s="5"/>
    </row>
    <row r="46" spans="1:18" ht="15.75" x14ac:dyDescent="0.25">
      <c r="A46" s="135"/>
      <c r="B46" s="49" t="s">
        <v>70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6"/>
      <c r="B47" s="27"/>
      <c r="C47" s="11"/>
      <c r="D47" s="12"/>
      <c r="F47" s="59"/>
      <c r="G47" s="59"/>
      <c r="H47" s="137"/>
      <c r="I47" s="138"/>
      <c r="J47" s="139"/>
      <c r="K47" s="21"/>
      <c r="P47" s="4"/>
      <c r="Q47" s="4"/>
      <c r="R47" s="5"/>
    </row>
    <row r="48" spans="1:18" ht="15" customHeight="1" x14ac:dyDescent="0.25">
      <c r="A48" s="134" t="s">
        <v>32</v>
      </c>
      <c r="B48" s="27" t="s">
        <v>66</v>
      </c>
      <c r="C48" s="10"/>
      <c r="D48" s="12">
        <f>C48*78</f>
        <v>0</v>
      </c>
      <c r="F48" s="59"/>
      <c r="G48" s="59"/>
      <c r="H48" s="137"/>
      <c r="I48" s="138"/>
      <c r="J48" s="1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5"/>
      <c r="B49" s="29" t="s">
        <v>68</v>
      </c>
      <c r="C49" s="33"/>
      <c r="D49" s="12">
        <f>C49*42</f>
        <v>0</v>
      </c>
      <c r="F49" s="140" t="s">
        <v>86</v>
      </c>
      <c r="G49" s="142">
        <f>H34+H35+H36+H37+H38+H39+H40+H41+G42+H44+H45+H46</f>
        <v>0</v>
      </c>
      <c r="H49" s="143"/>
      <c r="I49" s="143"/>
      <c r="J49" s="14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5"/>
      <c r="B50" s="32" t="s">
        <v>70</v>
      </c>
      <c r="C50" s="11"/>
      <c r="D50" s="12">
        <f>C50*1.5</f>
        <v>0</v>
      </c>
      <c r="F50" s="141"/>
      <c r="G50" s="145"/>
      <c r="H50" s="146"/>
      <c r="I50" s="146"/>
      <c r="J50" s="147"/>
      <c r="P50" s="4"/>
      <c r="Q50" s="4"/>
      <c r="R50" s="5"/>
    </row>
    <row r="51" spans="1:18" ht="15" customHeight="1" x14ac:dyDescent="0.25">
      <c r="A51" s="135"/>
      <c r="B51" s="27"/>
      <c r="C51" s="10"/>
      <c r="D51" s="31"/>
      <c r="F51" s="148" t="s">
        <v>128</v>
      </c>
      <c r="G51" s="150">
        <f>G49-H29</f>
        <v>0</v>
      </c>
      <c r="H51" s="151"/>
      <c r="I51" s="151"/>
      <c r="J51" s="15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5"/>
      <c r="B52" s="29"/>
      <c r="C52" s="33"/>
      <c r="D52" s="45"/>
      <c r="F52" s="149"/>
      <c r="G52" s="153"/>
      <c r="H52" s="154"/>
      <c r="I52" s="154"/>
      <c r="J52" s="1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0" t="s">
        <v>90</v>
      </c>
      <c r="B54" s="121"/>
      <c r="C54" s="122"/>
      <c r="D54" s="126">
        <f>SUM(D34:D53)</f>
        <v>0</v>
      </c>
      <c r="F54" s="21"/>
      <c r="J54" s="34"/>
    </row>
    <row r="55" spans="1:18" x14ac:dyDescent="0.25">
      <c r="A55" s="123"/>
      <c r="B55" s="124"/>
      <c r="C55" s="125"/>
      <c r="D55" s="1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8" t="s">
        <v>91</v>
      </c>
      <c r="B58" s="129"/>
      <c r="C58" s="129"/>
      <c r="D58" s="130"/>
      <c r="F58" s="128" t="s">
        <v>92</v>
      </c>
      <c r="G58" s="129"/>
      <c r="H58" s="129"/>
      <c r="I58" s="129"/>
      <c r="J58" s="130"/>
    </row>
    <row r="59" spans="1:18" x14ac:dyDescent="0.25">
      <c r="A59" s="131"/>
      <c r="B59" s="132"/>
      <c r="C59" s="132"/>
      <c r="D59" s="133"/>
      <c r="F59" s="131"/>
      <c r="G59" s="132"/>
      <c r="H59" s="132"/>
      <c r="I59" s="132"/>
      <c r="J59" s="1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154F3-9C37-4B04-98ED-E037A93874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6" t="s">
        <v>1</v>
      </c>
      <c r="O1" s="21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7" t="s">
        <v>7</v>
      </c>
      <c r="B4" s="168"/>
      <c r="C4" s="168"/>
      <c r="D4" s="169"/>
      <c r="F4" s="217" t="s">
        <v>8</v>
      </c>
      <c r="G4" s="219">
        <v>1</v>
      </c>
      <c r="H4" s="221" t="s">
        <v>9</v>
      </c>
      <c r="I4" s="223">
        <v>45971</v>
      </c>
      <c r="J4" s="2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218"/>
      <c r="G5" s="220"/>
      <c r="H5" s="222"/>
      <c r="I5" s="225"/>
      <c r="J5" s="2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89">
        <v>104</v>
      </c>
      <c r="D6" s="13">
        <f t="shared" ref="D6:D28" si="1">C6*L6</f>
        <v>76648</v>
      </c>
      <c r="F6" s="227" t="s">
        <v>16</v>
      </c>
      <c r="G6" s="229" t="s">
        <v>129</v>
      </c>
      <c r="H6" s="230"/>
      <c r="I6" s="230"/>
      <c r="J6" s="2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89">
        <v>8</v>
      </c>
      <c r="D7" s="13">
        <f t="shared" si="1"/>
        <v>5800</v>
      </c>
      <c r="F7" s="228"/>
      <c r="G7" s="232"/>
      <c r="H7" s="233"/>
      <c r="I7" s="233"/>
      <c r="J7" s="23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89">
        <v>2</v>
      </c>
      <c r="D8" s="13">
        <f t="shared" si="1"/>
        <v>2066</v>
      </c>
      <c r="F8" s="235" t="s">
        <v>21</v>
      </c>
      <c r="G8" s="236" t="s">
        <v>112</v>
      </c>
      <c r="H8" s="237"/>
      <c r="I8" s="237"/>
      <c r="J8" s="23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89">
        <v>6</v>
      </c>
      <c r="D9" s="13">
        <f t="shared" si="1"/>
        <v>4242</v>
      </c>
      <c r="F9" s="228"/>
      <c r="G9" s="239"/>
      <c r="H9" s="240"/>
      <c r="I9" s="240"/>
      <c r="J9" s="24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89">
        <v>2</v>
      </c>
      <c r="D10" s="13">
        <f t="shared" si="1"/>
        <v>1944</v>
      </c>
      <c r="F10" s="227" t="s">
        <v>26</v>
      </c>
      <c r="G10" s="242" t="s">
        <v>130</v>
      </c>
      <c r="H10" s="243"/>
      <c r="I10" s="243"/>
      <c r="J10" s="244"/>
      <c r="K10" s="8"/>
      <c r="L10" s="6">
        <f>R36</f>
        <v>972</v>
      </c>
      <c r="P10" s="4"/>
      <c r="Q10" s="4"/>
      <c r="R10" s="5"/>
    </row>
    <row r="11" spans="1:18" ht="15.75" x14ac:dyDescent="0.25">
      <c r="A11" s="162"/>
      <c r="B11" s="17" t="s">
        <v>28</v>
      </c>
      <c r="C11" s="89">
        <v>1</v>
      </c>
      <c r="D11" s="13">
        <f t="shared" si="1"/>
        <v>1125</v>
      </c>
      <c r="F11" s="228"/>
      <c r="G11" s="239"/>
      <c r="H11" s="240"/>
      <c r="I11" s="240"/>
      <c r="J11" s="2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89">
        <v>1</v>
      </c>
      <c r="D12" s="48">
        <f t="shared" si="1"/>
        <v>952</v>
      </c>
      <c r="F12" s="245" t="s">
        <v>33</v>
      </c>
      <c r="G12" s="246"/>
      <c r="H12" s="246"/>
      <c r="I12" s="246"/>
      <c r="J12" s="2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89">
        <v>1</v>
      </c>
      <c r="D13" s="48">
        <f t="shared" si="1"/>
        <v>307</v>
      </c>
      <c r="F13" s="248" t="s">
        <v>36</v>
      </c>
      <c r="G13" s="212"/>
      <c r="H13" s="203">
        <f>D29</f>
        <v>95117</v>
      </c>
      <c r="I13" s="204"/>
      <c r="J13" s="20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89">
        <v>13</v>
      </c>
      <c r="D14" s="31">
        <f t="shared" si="1"/>
        <v>143</v>
      </c>
      <c r="F14" s="206" t="s">
        <v>39</v>
      </c>
      <c r="G14" s="207"/>
      <c r="H14" s="208">
        <f>D54</f>
        <v>13739.25</v>
      </c>
      <c r="I14" s="209"/>
      <c r="J14" s="21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38</v>
      </c>
      <c r="C15" s="89">
        <v>2</v>
      </c>
      <c r="D15" s="31">
        <f t="shared" si="1"/>
        <v>1240</v>
      </c>
      <c r="F15" s="211" t="s">
        <v>40</v>
      </c>
      <c r="G15" s="212"/>
      <c r="H15" s="213">
        <f>H13-H14</f>
        <v>81377.75</v>
      </c>
      <c r="I15" s="214"/>
      <c r="J15" s="21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t="s">
        <v>140</v>
      </c>
      <c r="C17" s="89"/>
      <c r="D17" s="48">
        <f t="shared" si="1"/>
        <v>0</v>
      </c>
      <c r="F17" s="56"/>
      <c r="G17" s="66" t="s">
        <v>45</v>
      </c>
      <c r="H17" s="184"/>
      <c r="I17" s="184"/>
      <c r="J17" s="18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v>1102</v>
      </c>
      <c r="Q19" s="4"/>
      <c r="R19" s="5">
        <f t="shared" si="0"/>
        <v>0</v>
      </c>
    </row>
    <row r="20" spans="1:18" ht="15.75" x14ac:dyDescent="0.25">
      <c r="A20" s="162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2"/>
      <c r="B21" s="14" t="s">
        <v>138</v>
      </c>
      <c r="C21" s="89">
        <v>1</v>
      </c>
      <c r="D21" s="48">
        <f t="shared" si="1"/>
        <v>650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 t="s">
        <v>127</v>
      </c>
      <c r="C22" s="89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101</v>
      </c>
      <c r="C23" s="89"/>
      <c r="D23" s="48">
        <f t="shared" si="1"/>
        <v>0</v>
      </c>
      <c r="F23" s="77"/>
      <c r="G23" s="79"/>
      <c r="H23" s="249"/>
      <c r="I23" s="250"/>
      <c r="J23" s="25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121</v>
      </c>
      <c r="C24" s="89"/>
      <c r="D24" s="48">
        <f t="shared" si="1"/>
        <v>0</v>
      </c>
      <c r="F24" s="77"/>
      <c r="G24" s="79"/>
      <c r="H24" s="249"/>
      <c r="I24" s="250"/>
      <c r="J24" s="25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139</v>
      </c>
      <c r="C26" s="89"/>
      <c r="D26" s="48">
        <f t="shared" si="1"/>
        <v>0</v>
      </c>
      <c r="F26" s="75"/>
      <c r="G26" s="65"/>
      <c r="H26" s="159"/>
      <c r="I26" s="159"/>
      <c r="J26" s="15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 t="s">
        <v>110</v>
      </c>
      <c r="C27" s="89"/>
      <c r="D27" s="44">
        <f t="shared" si="1"/>
        <v>0</v>
      </c>
      <c r="F27" s="71"/>
      <c r="G27" s="94"/>
      <c r="H27" s="251"/>
      <c r="I27" s="252"/>
      <c r="J27" s="25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97</v>
      </c>
      <c r="C28" s="89"/>
      <c r="D28" s="48">
        <f t="shared" si="1"/>
        <v>0</v>
      </c>
      <c r="F28" s="91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95117</v>
      </c>
      <c r="F29" s="120" t="s">
        <v>55</v>
      </c>
      <c r="G29" s="182"/>
      <c r="H29" s="142">
        <f>H15-H16-H17-H18-H19-H20-H22-H23-H24+H26+H27+H28</f>
        <v>81377.75</v>
      </c>
      <c r="I29" s="143"/>
      <c r="J29" s="14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23"/>
      <c r="G30" s="183"/>
      <c r="H30" s="145"/>
      <c r="I30" s="146"/>
      <c r="J30" s="14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7" t="s">
        <v>58</v>
      </c>
      <c r="B32" s="168"/>
      <c r="C32" s="168"/>
      <c r="D32" s="169"/>
      <c r="F32" s="170" t="s">
        <v>59</v>
      </c>
      <c r="G32" s="171"/>
      <c r="H32" s="171"/>
      <c r="I32" s="171"/>
      <c r="J32" s="17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70" t="s">
        <v>13</v>
      </c>
      <c r="I33" s="171"/>
      <c r="J33" s="17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49</v>
      </c>
      <c r="H34" s="164">
        <f t="shared" ref="H34:H39" si="2">F34*G34</f>
        <v>49000</v>
      </c>
      <c r="I34" s="165"/>
      <c r="J34" s="16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164">
        <f t="shared" si="2"/>
        <v>7000</v>
      </c>
      <c r="I35" s="165"/>
      <c r="J35" s="16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70</v>
      </c>
      <c r="C36" s="10">
        <v>14</v>
      </c>
      <c r="D36" s="12">
        <f>C36*1.5</f>
        <v>21</v>
      </c>
      <c r="F36" s="12">
        <v>200</v>
      </c>
      <c r="G36" s="37">
        <v>2</v>
      </c>
      <c r="H36" s="164">
        <f t="shared" si="2"/>
        <v>400</v>
      </c>
      <c r="I36" s="165"/>
      <c r="J36" s="16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72</v>
      </c>
      <c r="B37" s="28" t="s">
        <v>66</v>
      </c>
      <c r="C37" s="53">
        <v>99</v>
      </c>
      <c r="D37" s="12">
        <f>C37*111</f>
        <v>10989</v>
      </c>
      <c r="F37" s="12">
        <v>100</v>
      </c>
      <c r="G37" s="39">
        <v>17</v>
      </c>
      <c r="H37" s="164">
        <f t="shared" si="2"/>
        <v>1700</v>
      </c>
      <c r="I37" s="165"/>
      <c r="J37" s="16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68</v>
      </c>
      <c r="C38" s="54">
        <v>13</v>
      </c>
      <c r="D38" s="12">
        <f>C38*84</f>
        <v>1092</v>
      </c>
      <c r="F38" s="30">
        <v>50</v>
      </c>
      <c r="G38" s="39">
        <v>27</v>
      </c>
      <c r="H38" s="164">
        <f t="shared" si="2"/>
        <v>1350</v>
      </c>
      <c r="I38" s="165"/>
      <c r="J38" s="16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64">
        <f t="shared" si="2"/>
        <v>0</v>
      </c>
      <c r="I39" s="165"/>
      <c r="J39" s="16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64"/>
      <c r="I40" s="165"/>
      <c r="J40" s="16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64"/>
      <c r="I41" s="165"/>
      <c r="J41" s="16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70</v>
      </c>
      <c r="C42" s="11">
        <v>7</v>
      </c>
      <c r="D42" s="12">
        <f>C42*2.25</f>
        <v>15.75</v>
      </c>
      <c r="F42" s="39" t="s">
        <v>79</v>
      </c>
      <c r="G42" s="164">
        <v>38</v>
      </c>
      <c r="H42" s="165"/>
      <c r="I42" s="165"/>
      <c r="J42" s="16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4" t="s">
        <v>81</v>
      </c>
      <c r="C43" s="11"/>
      <c r="D43" s="12"/>
      <c r="F43" s="59" t="s">
        <v>82</v>
      </c>
      <c r="G43" s="94" t="s">
        <v>83</v>
      </c>
      <c r="H43" s="156" t="s">
        <v>13</v>
      </c>
      <c r="I43" s="157"/>
      <c r="J43" s="15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5"/>
      <c r="B44" s="27" t="s">
        <v>66</v>
      </c>
      <c r="C44" s="10">
        <v>3</v>
      </c>
      <c r="D44" s="12">
        <f>C44*120</f>
        <v>360</v>
      </c>
      <c r="F44" s="37" t="s">
        <v>157</v>
      </c>
      <c r="G44" s="62"/>
      <c r="H44" s="159">
        <v>21910</v>
      </c>
      <c r="I44" s="159"/>
      <c r="J44" s="15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5"/>
      <c r="B45" s="27" t="s">
        <v>68</v>
      </c>
      <c r="C45" s="33">
        <v>3</v>
      </c>
      <c r="D45" s="12">
        <f>C45*84</f>
        <v>252</v>
      </c>
      <c r="F45" s="37"/>
      <c r="G45" s="62"/>
      <c r="H45" s="159"/>
      <c r="I45" s="159"/>
      <c r="J45" s="159"/>
      <c r="K45" s="21"/>
      <c r="P45" s="4"/>
      <c r="Q45" s="4"/>
      <c r="R45" s="5"/>
    </row>
    <row r="46" spans="1:18" ht="15.75" x14ac:dyDescent="0.25">
      <c r="A46" s="135"/>
      <c r="B46" s="49" t="s">
        <v>70</v>
      </c>
      <c r="C46" s="81">
        <v>14</v>
      </c>
      <c r="D46" s="12">
        <f>C46*1.5</f>
        <v>21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6"/>
      <c r="B47" s="27"/>
      <c r="C47" s="11"/>
      <c r="D47" s="12"/>
      <c r="F47" s="59"/>
      <c r="G47" s="59"/>
      <c r="H47" s="137"/>
      <c r="I47" s="138"/>
      <c r="J47" s="139"/>
      <c r="K47" s="21"/>
      <c r="P47" s="4"/>
      <c r="Q47" s="4"/>
      <c r="R47" s="5"/>
    </row>
    <row r="48" spans="1:18" ht="15" customHeight="1" x14ac:dyDescent="0.25">
      <c r="A48" s="134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37"/>
      <c r="I48" s="138"/>
      <c r="J48" s="1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5"/>
      <c r="B49" s="29" t="s">
        <v>68</v>
      </c>
      <c r="C49" s="33">
        <v>1</v>
      </c>
      <c r="D49" s="12">
        <f>C49*42</f>
        <v>42</v>
      </c>
      <c r="F49" s="140" t="s">
        <v>86</v>
      </c>
      <c r="G49" s="142">
        <f>H34+H35+H36+H37+H38+H39+H40+H41+G42+H44+H45+H46</f>
        <v>81398</v>
      </c>
      <c r="H49" s="143"/>
      <c r="I49" s="143"/>
      <c r="J49" s="14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5"/>
      <c r="B50" s="32" t="s">
        <v>70</v>
      </c>
      <c r="C50" s="11">
        <v>14</v>
      </c>
      <c r="D50" s="12">
        <f>C50*1.5</f>
        <v>21</v>
      </c>
      <c r="F50" s="141"/>
      <c r="G50" s="145"/>
      <c r="H50" s="146"/>
      <c r="I50" s="146"/>
      <c r="J50" s="147"/>
      <c r="P50" s="4"/>
      <c r="Q50" s="4"/>
      <c r="R50" s="5"/>
    </row>
    <row r="51" spans="1:18" ht="15" customHeight="1" x14ac:dyDescent="0.25">
      <c r="A51" s="135"/>
      <c r="B51" s="27"/>
      <c r="C51" s="10"/>
      <c r="D51" s="31"/>
      <c r="F51" s="148" t="s">
        <v>143</v>
      </c>
      <c r="G51" s="150">
        <f>G49-H29</f>
        <v>20.25</v>
      </c>
      <c r="H51" s="151"/>
      <c r="I51" s="151"/>
      <c r="J51" s="15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5"/>
      <c r="B52" s="29"/>
      <c r="C52" s="33"/>
      <c r="D52" s="45"/>
      <c r="F52" s="149"/>
      <c r="G52" s="153"/>
      <c r="H52" s="154"/>
      <c r="I52" s="154"/>
      <c r="J52" s="1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0" t="s">
        <v>90</v>
      </c>
      <c r="B54" s="121"/>
      <c r="C54" s="122"/>
      <c r="D54" s="126">
        <f>SUM(D34:D53)</f>
        <v>13739.25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3"/>
      <c r="B55" s="124"/>
      <c r="C55" s="125"/>
      <c r="D55" s="1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8" t="s">
        <v>91</v>
      </c>
      <c r="B58" s="129"/>
      <c r="C58" s="129"/>
      <c r="D58" s="130"/>
      <c r="F58" s="128" t="s">
        <v>92</v>
      </c>
      <c r="G58" s="129"/>
      <c r="H58" s="129"/>
      <c r="I58" s="129"/>
      <c r="J58" s="130"/>
    </row>
    <row r="59" spans="1:18" x14ac:dyDescent="0.25">
      <c r="A59" s="131"/>
      <c r="B59" s="132"/>
      <c r="C59" s="132"/>
      <c r="D59" s="133"/>
      <c r="F59" s="131"/>
      <c r="G59" s="132"/>
      <c r="H59" s="132"/>
      <c r="I59" s="132"/>
      <c r="J59" s="1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08B07-FE9D-4D68-8214-92E1CE75A929}">
  <dimension ref="A1:R59"/>
  <sheetViews>
    <sheetView topLeftCell="A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6" t="s">
        <v>1</v>
      </c>
      <c r="O1" s="21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7" t="s">
        <v>7</v>
      </c>
      <c r="B4" s="168"/>
      <c r="C4" s="168"/>
      <c r="D4" s="169"/>
      <c r="F4" s="217" t="s">
        <v>8</v>
      </c>
      <c r="G4" s="219">
        <v>2</v>
      </c>
      <c r="H4" s="221" t="s">
        <v>9</v>
      </c>
      <c r="I4" s="223">
        <v>45971</v>
      </c>
      <c r="J4" s="2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218"/>
      <c r="G5" s="220"/>
      <c r="H5" s="222"/>
      <c r="I5" s="225"/>
      <c r="J5" s="2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>
        <v>173</v>
      </c>
      <c r="D6" s="13">
        <f t="shared" ref="D6:D28" si="1">C6*L6</f>
        <v>127501</v>
      </c>
      <c r="F6" s="227" t="s">
        <v>16</v>
      </c>
      <c r="G6" s="229" t="s">
        <v>150</v>
      </c>
      <c r="H6" s="230"/>
      <c r="I6" s="230"/>
      <c r="J6" s="2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>
        <v>7</v>
      </c>
      <c r="D7" s="13">
        <f t="shared" si="1"/>
        <v>5075</v>
      </c>
      <c r="F7" s="228"/>
      <c r="G7" s="232"/>
      <c r="H7" s="233"/>
      <c r="I7" s="233"/>
      <c r="J7" s="23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/>
      <c r="D8" s="13">
        <f t="shared" si="1"/>
        <v>0</v>
      </c>
      <c r="F8" s="235" t="s">
        <v>21</v>
      </c>
      <c r="G8" s="236" t="s">
        <v>114</v>
      </c>
      <c r="H8" s="237"/>
      <c r="I8" s="237"/>
      <c r="J8" s="23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>
        <v>23</v>
      </c>
      <c r="D9" s="13">
        <f t="shared" si="1"/>
        <v>16261</v>
      </c>
      <c r="F9" s="228"/>
      <c r="G9" s="239"/>
      <c r="H9" s="240"/>
      <c r="I9" s="240"/>
      <c r="J9" s="24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/>
      <c r="D10" s="13">
        <f t="shared" si="1"/>
        <v>0</v>
      </c>
      <c r="F10" s="227" t="s">
        <v>26</v>
      </c>
      <c r="G10" s="242" t="s">
        <v>115</v>
      </c>
      <c r="H10" s="243"/>
      <c r="I10" s="243"/>
      <c r="J10" s="244"/>
      <c r="K10" s="8"/>
      <c r="L10" s="6">
        <f>R36</f>
        <v>972</v>
      </c>
      <c r="P10" s="4"/>
      <c r="Q10" s="4"/>
      <c r="R10" s="5"/>
    </row>
    <row r="11" spans="1:18" ht="15.75" x14ac:dyDescent="0.25">
      <c r="A11" s="162"/>
      <c r="B11" s="17" t="s">
        <v>28</v>
      </c>
      <c r="C11" s="10"/>
      <c r="D11" s="13">
        <f t="shared" si="1"/>
        <v>0</v>
      </c>
      <c r="F11" s="228"/>
      <c r="G11" s="239"/>
      <c r="H11" s="240"/>
      <c r="I11" s="240"/>
      <c r="J11" s="2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>
        <f>1+1+1</f>
        <v>3</v>
      </c>
      <c r="D12" s="48">
        <f t="shared" si="1"/>
        <v>2856</v>
      </c>
      <c r="F12" s="245" t="s">
        <v>33</v>
      </c>
      <c r="G12" s="246"/>
      <c r="H12" s="246"/>
      <c r="I12" s="246"/>
      <c r="J12" s="2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>
        <v>6</v>
      </c>
      <c r="D13" s="48">
        <f t="shared" si="1"/>
        <v>1842</v>
      </c>
      <c r="F13" s="248" t="s">
        <v>36</v>
      </c>
      <c r="G13" s="212"/>
      <c r="H13" s="203">
        <f>D29</f>
        <v>153590</v>
      </c>
      <c r="I13" s="204"/>
      <c r="J13" s="20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>
        <v>5</v>
      </c>
      <c r="D14" s="31">
        <f t="shared" si="1"/>
        <v>55</v>
      </c>
      <c r="F14" s="206" t="s">
        <v>39</v>
      </c>
      <c r="G14" s="207"/>
      <c r="H14" s="208">
        <f>D54</f>
        <v>23355</v>
      </c>
      <c r="I14" s="209"/>
      <c r="J14" s="21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38</v>
      </c>
      <c r="C15" s="10"/>
      <c r="D15" s="31">
        <f t="shared" si="1"/>
        <v>0</v>
      </c>
      <c r="F15" s="211" t="s">
        <v>40</v>
      </c>
      <c r="G15" s="212"/>
      <c r="H15" s="213">
        <f>H13-H14</f>
        <v>130235</v>
      </c>
      <c r="I15" s="214"/>
      <c r="J15" s="21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t="s">
        <v>93</v>
      </c>
      <c r="C17" s="10"/>
      <c r="D17" s="48">
        <f t="shared" si="1"/>
        <v>0</v>
      </c>
      <c r="F17" s="56"/>
      <c r="G17" s="66" t="s">
        <v>45</v>
      </c>
      <c r="H17" s="184"/>
      <c r="I17" s="184"/>
      <c r="J17" s="184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2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4"/>
      <c r="I20" s="184"/>
      <c r="J20" s="18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2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107</v>
      </c>
      <c r="C23" s="10"/>
      <c r="D23" s="48">
        <f t="shared" si="1"/>
        <v>0</v>
      </c>
      <c r="F23" s="25"/>
      <c r="G23" s="37"/>
      <c r="H23" s="190"/>
      <c r="I23" s="159"/>
      <c r="J23" s="15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123</v>
      </c>
      <c r="C24" s="10"/>
      <c r="D24" s="48">
        <f t="shared" si="1"/>
        <v>0</v>
      </c>
      <c r="F24" s="38"/>
      <c r="G24" s="37"/>
      <c r="H24" s="190"/>
      <c r="I24" s="159"/>
      <c r="J24" s="15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105</v>
      </c>
      <c r="C26" s="10"/>
      <c r="D26" s="48">
        <f t="shared" si="1"/>
        <v>0</v>
      </c>
      <c r="F26" s="64"/>
      <c r="G26" s="10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 t="s">
        <v>109</v>
      </c>
      <c r="C27" s="10"/>
      <c r="D27" s="44">
        <f t="shared" si="1"/>
        <v>0</v>
      </c>
      <c r="F27" s="14"/>
      <c r="G27" s="14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97</v>
      </c>
      <c r="C28" s="10"/>
      <c r="D28" s="48">
        <f t="shared" si="1"/>
        <v>0</v>
      </c>
      <c r="F28" s="91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153590</v>
      </c>
      <c r="F29" s="120" t="s">
        <v>55</v>
      </c>
      <c r="G29" s="182"/>
      <c r="H29" s="142">
        <f>H15-H16-H17-H18-H19-H20-H22-H23-H24+H26+H27</f>
        <v>130235</v>
      </c>
      <c r="I29" s="143"/>
      <c r="J29" s="14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23"/>
      <c r="G30" s="183"/>
      <c r="H30" s="145"/>
      <c r="I30" s="146"/>
      <c r="J30" s="14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7" t="s">
        <v>58</v>
      </c>
      <c r="B32" s="168"/>
      <c r="C32" s="168"/>
      <c r="D32" s="169"/>
      <c r="F32" s="170" t="s">
        <v>59</v>
      </c>
      <c r="G32" s="171"/>
      <c r="H32" s="171"/>
      <c r="I32" s="171"/>
      <c r="J32" s="17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70" t="s">
        <v>13</v>
      </c>
      <c r="I33" s="171"/>
      <c r="J33" s="17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103</v>
      </c>
      <c r="H34" s="164">
        <f>F34*G34</f>
        <v>103000</v>
      </c>
      <c r="I34" s="165"/>
      <c r="J34" s="16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68</v>
      </c>
      <c r="C35" s="52"/>
      <c r="D35" s="30">
        <f>C35*84</f>
        <v>0</v>
      </c>
      <c r="F35" s="58">
        <v>500</v>
      </c>
      <c r="G35" s="41">
        <v>38</v>
      </c>
      <c r="H35" s="164">
        <f t="shared" ref="H35:H39" si="2">F35*G35</f>
        <v>19000</v>
      </c>
      <c r="I35" s="165"/>
      <c r="J35" s="16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70</v>
      </c>
      <c r="C36" s="10">
        <v>3</v>
      </c>
      <c r="D36" s="12">
        <f>C36*1.5</f>
        <v>4.5</v>
      </c>
      <c r="F36" s="12">
        <v>200</v>
      </c>
      <c r="G36" s="37">
        <v>1</v>
      </c>
      <c r="H36" s="164">
        <f>F36*G36</f>
        <v>200</v>
      </c>
      <c r="I36" s="165"/>
      <c r="J36" s="16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72</v>
      </c>
      <c r="B37" s="28" t="s">
        <v>66</v>
      </c>
      <c r="C37" s="53">
        <v>193</v>
      </c>
      <c r="D37" s="12">
        <f>C37*111</f>
        <v>21423</v>
      </c>
      <c r="F37" s="12">
        <v>100</v>
      </c>
      <c r="G37" s="39">
        <v>24</v>
      </c>
      <c r="H37" s="164">
        <f t="shared" si="2"/>
        <v>2400</v>
      </c>
      <c r="I37" s="165"/>
      <c r="J37" s="16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22</v>
      </c>
      <c r="H38" s="164">
        <f t="shared" si="2"/>
        <v>1100</v>
      </c>
      <c r="I38" s="165"/>
      <c r="J38" s="16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164">
        <f t="shared" si="2"/>
        <v>20</v>
      </c>
      <c r="I39" s="165"/>
      <c r="J39" s="16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64"/>
      <c r="I40" s="165"/>
      <c r="J40" s="16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4"/>
      <c r="I41" s="165"/>
      <c r="J41" s="16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70</v>
      </c>
      <c r="C42" s="11">
        <v>4</v>
      </c>
      <c r="D42" s="12">
        <f>C42*2.25</f>
        <v>9</v>
      </c>
      <c r="F42" s="39" t="s">
        <v>79</v>
      </c>
      <c r="G42" s="164">
        <v>232</v>
      </c>
      <c r="H42" s="165"/>
      <c r="I42" s="165"/>
      <c r="J42" s="16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4" t="s">
        <v>81</v>
      </c>
      <c r="C43" s="11"/>
      <c r="D43" s="12"/>
      <c r="F43" s="59" t="s">
        <v>82</v>
      </c>
      <c r="G43" s="94" t="s">
        <v>83</v>
      </c>
      <c r="H43" s="156" t="s">
        <v>13</v>
      </c>
      <c r="I43" s="157"/>
      <c r="J43" s="158"/>
      <c r="K43" s="21"/>
      <c r="P43" s="4"/>
      <c r="Q43" s="4"/>
      <c r="R43" s="5"/>
    </row>
    <row r="44" spans="1:18" ht="15.75" x14ac:dyDescent="0.25">
      <c r="A44" s="135"/>
      <c r="B44" s="27" t="s">
        <v>66</v>
      </c>
      <c r="C44" s="10">
        <v>2</v>
      </c>
      <c r="D44" s="12">
        <f>C44*120</f>
        <v>240</v>
      </c>
      <c r="F44" s="37" t="s">
        <v>157</v>
      </c>
      <c r="G44" s="110" t="s">
        <v>165</v>
      </c>
      <c r="H44" s="159">
        <v>3118</v>
      </c>
      <c r="I44" s="159"/>
      <c r="J44" s="159"/>
      <c r="K44" s="21"/>
      <c r="P44" s="4"/>
      <c r="Q44" s="4"/>
      <c r="R44" s="5"/>
    </row>
    <row r="45" spans="1:18" ht="15.75" x14ac:dyDescent="0.25">
      <c r="A45" s="135"/>
      <c r="B45" s="27" t="s">
        <v>68</v>
      </c>
      <c r="C45" s="33">
        <v>1</v>
      </c>
      <c r="D45" s="12">
        <f>C45*84</f>
        <v>84</v>
      </c>
      <c r="F45" s="37"/>
      <c r="G45" s="62"/>
      <c r="H45" s="159"/>
      <c r="I45" s="159"/>
      <c r="J45" s="159"/>
      <c r="K45" s="21"/>
      <c r="P45" s="4"/>
      <c r="Q45" s="4"/>
      <c r="R45" s="5"/>
    </row>
    <row r="46" spans="1:18" ht="15.75" x14ac:dyDescent="0.25">
      <c r="A46" s="135"/>
      <c r="B46" s="49" t="s">
        <v>70</v>
      </c>
      <c r="C46" s="81">
        <v>8</v>
      </c>
      <c r="D46" s="12">
        <f>C46*1.5</f>
        <v>12</v>
      </c>
      <c r="F46" s="37"/>
      <c r="G46" s="93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6"/>
      <c r="B47" s="27"/>
      <c r="C47" s="11"/>
      <c r="D47" s="12"/>
      <c r="F47" s="59"/>
      <c r="G47" s="59"/>
      <c r="H47" s="137"/>
      <c r="I47" s="138"/>
      <c r="J47" s="139"/>
      <c r="K47" s="21"/>
      <c r="P47" s="4"/>
      <c r="Q47" s="4"/>
      <c r="R47" s="5"/>
    </row>
    <row r="48" spans="1:18" ht="15" customHeight="1" x14ac:dyDescent="0.25">
      <c r="A48" s="134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7"/>
      <c r="I48" s="138"/>
      <c r="J48" s="1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5"/>
      <c r="B49" s="29" t="s">
        <v>68</v>
      </c>
      <c r="C49" s="33">
        <v>1</v>
      </c>
      <c r="D49" s="12">
        <f>C49*42</f>
        <v>42</v>
      </c>
      <c r="F49" s="140" t="s">
        <v>86</v>
      </c>
      <c r="G49" s="142">
        <f>H34+H35+H36+H37+H38+H39+H40+H41+G42+H44+H45+H46</f>
        <v>129070</v>
      </c>
      <c r="H49" s="143"/>
      <c r="I49" s="143"/>
      <c r="J49" s="14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5"/>
      <c r="B50" s="32" t="s">
        <v>70</v>
      </c>
      <c r="C50" s="11">
        <v>10</v>
      </c>
      <c r="D50" s="12">
        <f>C50*1.5</f>
        <v>15</v>
      </c>
      <c r="F50" s="141"/>
      <c r="G50" s="145"/>
      <c r="H50" s="146"/>
      <c r="I50" s="146"/>
      <c r="J50" s="147"/>
      <c r="P50" s="4"/>
      <c r="Q50" s="4"/>
      <c r="R50" s="5"/>
    </row>
    <row r="51" spans="1:18" ht="15" customHeight="1" x14ac:dyDescent="0.25">
      <c r="A51" s="135"/>
      <c r="B51" s="27"/>
      <c r="C51" s="10"/>
      <c r="D51" s="31"/>
      <c r="F51" s="148" t="s">
        <v>132</v>
      </c>
      <c r="G51" s="253">
        <f>G49-H29</f>
        <v>-1165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5"/>
      <c r="B52" s="29"/>
      <c r="C52" s="33"/>
      <c r="D52" s="45"/>
      <c r="F52" s="149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0" t="s">
        <v>90</v>
      </c>
      <c r="B54" s="121"/>
      <c r="C54" s="122"/>
      <c r="D54" s="126">
        <f>SUM(D34:D53)</f>
        <v>23355</v>
      </c>
      <c r="F54" s="21"/>
      <c r="J54" s="34"/>
    </row>
    <row r="55" spans="1:18" x14ac:dyDescent="0.25">
      <c r="A55" s="123"/>
      <c r="B55" s="124"/>
      <c r="C55" s="125"/>
      <c r="D55" s="1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28" t="s">
        <v>91</v>
      </c>
      <c r="B58" s="129"/>
      <c r="C58" s="129"/>
      <c r="D58" s="130"/>
      <c r="F58" s="128" t="s">
        <v>92</v>
      </c>
      <c r="G58" s="129"/>
      <c r="H58" s="129"/>
      <c r="I58" s="129"/>
      <c r="J58" s="130"/>
    </row>
    <row r="59" spans="1:18" x14ac:dyDescent="0.25">
      <c r="A59" s="131"/>
      <c r="B59" s="132"/>
      <c r="C59" s="132"/>
      <c r="D59" s="133"/>
      <c r="F59" s="131"/>
      <c r="G59" s="132"/>
      <c r="H59" s="132"/>
      <c r="I59" s="132"/>
      <c r="J59" s="1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C5632-DA67-4E27-82F5-95F137057FF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6" t="s">
        <v>1</v>
      </c>
      <c r="O1" s="21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7" t="s">
        <v>7</v>
      </c>
      <c r="B4" s="168"/>
      <c r="C4" s="168"/>
      <c r="D4" s="169"/>
      <c r="F4" s="217" t="s">
        <v>8</v>
      </c>
      <c r="G4" s="219">
        <v>3</v>
      </c>
      <c r="H4" s="221" t="s">
        <v>9</v>
      </c>
      <c r="I4" s="223">
        <v>45971</v>
      </c>
      <c r="J4" s="2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218"/>
      <c r="G5" s="220"/>
      <c r="H5" s="222"/>
      <c r="I5" s="225"/>
      <c r="J5" s="2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>
        <v>261</v>
      </c>
      <c r="D6" s="13">
        <f t="shared" ref="D6:D28" si="1">C6*L6</f>
        <v>192357</v>
      </c>
      <c r="F6" s="227" t="s">
        <v>16</v>
      </c>
      <c r="G6" s="229" t="s">
        <v>111</v>
      </c>
      <c r="H6" s="230"/>
      <c r="I6" s="230"/>
      <c r="J6" s="2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/>
      <c r="D7" s="13">
        <f t="shared" si="1"/>
        <v>0</v>
      </c>
      <c r="F7" s="228"/>
      <c r="G7" s="232"/>
      <c r="H7" s="233"/>
      <c r="I7" s="233"/>
      <c r="J7" s="23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/>
      <c r="D8" s="13">
        <f t="shared" si="1"/>
        <v>0</v>
      </c>
      <c r="F8" s="235" t="s">
        <v>21</v>
      </c>
      <c r="G8" s="236" t="s">
        <v>119</v>
      </c>
      <c r="H8" s="237"/>
      <c r="I8" s="237"/>
      <c r="J8" s="23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>
        <v>72</v>
      </c>
      <c r="D9" s="13">
        <f t="shared" si="1"/>
        <v>50904</v>
      </c>
      <c r="F9" s="228"/>
      <c r="G9" s="239"/>
      <c r="H9" s="240"/>
      <c r="I9" s="240"/>
      <c r="J9" s="24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/>
      <c r="D10" s="13">
        <f t="shared" si="1"/>
        <v>0</v>
      </c>
      <c r="F10" s="227" t="s">
        <v>26</v>
      </c>
      <c r="G10" s="242" t="s">
        <v>137</v>
      </c>
      <c r="H10" s="243"/>
      <c r="I10" s="243"/>
      <c r="J10" s="244"/>
      <c r="K10" s="8"/>
      <c r="L10" s="6">
        <f>R36</f>
        <v>972</v>
      </c>
      <c r="P10" s="4"/>
      <c r="Q10" s="4"/>
      <c r="R10" s="5"/>
    </row>
    <row r="11" spans="1:18" ht="15.75" x14ac:dyDescent="0.25">
      <c r="A11" s="162"/>
      <c r="B11" s="17" t="s">
        <v>28</v>
      </c>
      <c r="C11" s="10">
        <v>3</v>
      </c>
      <c r="D11" s="13">
        <f t="shared" si="1"/>
        <v>3375</v>
      </c>
      <c r="F11" s="228"/>
      <c r="G11" s="239"/>
      <c r="H11" s="240"/>
      <c r="I11" s="240"/>
      <c r="J11" s="2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>
        <f>5+3</f>
        <v>8</v>
      </c>
      <c r="D12" s="48">
        <f t="shared" si="1"/>
        <v>7616</v>
      </c>
      <c r="F12" s="245" t="s">
        <v>33</v>
      </c>
      <c r="G12" s="246"/>
      <c r="H12" s="246"/>
      <c r="I12" s="246"/>
      <c r="J12" s="2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>
        <v>12</v>
      </c>
      <c r="D13" s="48">
        <f t="shared" si="1"/>
        <v>3684</v>
      </c>
      <c r="F13" s="248" t="s">
        <v>36</v>
      </c>
      <c r="G13" s="212"/>
      <c r="H13" s="203">
        <f>D29</f>
        <v>259983</v>
      </c>
      <c r="I13" s="204"/>
      <c r="J13" s="20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>
        <v>17</v>
      </c>
      <c r="D14" s="31">
        <f t="shared" si="1"/>
        <v>187</v>
      </c>
      <c r="F14" s="206" t="s">
        <v>39</v>
      </c>
      <c r="G14" s="207"/>
      <c r="H14" s="208">
        <f>D54</f>
        <v>44370</v>
      </c>
      <c r="I14" s="209"/>
      <c r="J14" s="21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38</v>
      </c>
      <c r="C15" s="10">
        <v>3</v>
      </c>
      <c r="D15" s="31">
        <f t="shared" si="1"/>
        <v>1860</v>
      </c>
      <c r="F15" s="211" t="s">
        <v>40</v>
      </c>
      <c r="G15" s="212"/>
      <c r="H15" s="213">
        <f>H13-H14</f>
        <v>215613</v>
      </c>
      <c r="I15" s="214"/>
      <c r="J15" s="21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3">
        <f>1248</f>
        <v>1248</v>
      </c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t="s">
        <v>113</v>
      </c>
      <c r="C17" s="10"/>
      <c r="D17" s="48">
        <f t="shared" si="1"/>
        <v>0</v>
      </c>
      <c r="F17" s="56"/>
      <c r="G17" s="66" t="s">
        <v>45</v>
      </c>
      <c r="H17" s="184"/>
      <c r="I17" s="184"/>
      <c r="J17" s="18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2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2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107</v>
      </c>
      <c r="C23" s="10"/>
      <c r="D23" s="48">
        <f t="shared" si="1"/>
        <v>0</v>
      </c>
      <c r="F23" s="78"/>
      <c r="G23" s="79"/>
      <c r="H23" s="190"/>
      <c r="I23" s="159"/>
      <c r="J23" s="15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101</v>
      </c>
      <c r="C24" s="10"/>
      <c r="D24" s="48">
        <f t="shared" si="1"/>
        <v>0</v>
      </c>
      <c r="F24" s="38"/>
      <c r="G24" s="37"/>
      <c r="H24" s="190"/>
      <c r="I24" s="159"/>
      <c r="J24" s="15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105</v>
      </c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 t="s">
        <v>109</v>
      </c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97</v>
      </c>
      <c r="C28" s="10"/>
      <c r="D28" s="48">
        <f t="shared" si="1"/>
        <v>0</v>
      </c>
      <c r="F28" s="91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259983</v>
      </c>
      <c r="F29" s="120" t="s">
        <v>55</v>
      </c>
      <c r="G29" s="182"/>
      <c r="H29" s="142">
        <f>H15-H16-H17-H18-H19-H20-H22-H23-H24+H26+H27</f>
        <v>214365</v>
      </c>
      <c r="I29" s="143"/>
      <c r="J29" s="14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23"/>
      <c r="G30" s="183"/>
      <c r="H30" s="145"/>
      <c r="I30" s="146"/>
      <c r="J30" s="14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7" t="s">
        <v>58</v>
      </c>
      <c r="B32" s="168"/>
      <c r="C32" s="168"/>
      <c r="D32" s="169"/>
      <c r="F32" s="170" t="s">
        <v>59</v>
      </c>
      <c r="G32" s="171"/>
      <c r="H32" s="171"/>
      <c r="I32" s="171"/>
      <c r="J32" s="17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70" t="s">
        <v>13</v>
      </c>
      <c r="I33" s="171"/>
      <c r="J33" s="17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25</v>
      </c>
      <c r="H34" s="164">
        <f>F34*G34</f>
        <v>25000</v>
      </c>
      <c r="I34" s="165"/>
      <c r="J34" s="16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164">
        <f>F35*G35</f>
        <v>7000</v>
      </c>
      <c r="I35" s="165"/>
      <c r="J35" s="16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70</v>
      </c>
      <c r="C36" s="10"/>
      <c r="D36" s="12">
        <f>C36*1.5</f>
        <v>0</v>
      </c>
      <c r="F36" s="12">
        <v>200</v>
      </c>
      <c r="G36" s="37"/>
      <c r="H36" s="164">
        <f t="shared" ref="H36:H39" si="2">F36*G36</f>
        <v>0</v>
      </c>
      <c r="I36" s="165"/>
      <c r="J36" s="16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72</v>
      </c>
      <c r="B37" s="28" t="s">
        <v>66</v>
      </c>
      <c r="C37" s="53">
        <v>380</v>
      </c>
      <c r="D37" s="12">
        <f>C37*111</f>
        <v>42180</v>
      </c>
      <c r="F37" s="12">
        <v>100</v>
      </c>
      <c r="G37" s="39">
        <v>3</v>
      </c>
      <c r="H37" s="164">
        <f t="shared" si="2"/>
        <v>300</v>
      </c>
      <c r="I37" s="165"/>
      <c r="J37" s="16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2</v>
      </c>
      <c r="H38" s="164">
        <f t="shared" si="2"/>
        <v>100</v>
      </c>
      <c r="I38" s="165"/>
      <c r="J38" s="16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64">
        <f t="shared" si="2"/>
        <v>0</v>
      </c>
      <c r="I39" s="165"/>
      <c r="J39" s="16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4"/>
      <c r="I40" s="165"/>
      <c r="J40" s="16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68</v>
      </c>
      <c r="C41" s="10"/>
      <c r="D41" s="12">
        <f>C41*84</f>
        <v>0</v>
      </c>
      <c r="F41" s="12">
        <v>5</v>
      </c>
      <c r="G41" s="42"/>
      <c r="H41" s="164"/>
      <c r="I41" s="165"/>
      <c r="J41" s="16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70</v>
      </c>
      <c r="C42" s="11"/>
      <c r="D42" s="12">
        <f>C42*2.25</f>
        <v>0</v>
      </c>
      <c r="F42" s="39" t="s">
        <v>79</v>
      </c>
      <c r="G42" s="164">
        <v>97</v>
      </c>
      <c r="H42" s="165"/>
      <c r="I42" s="165"/>
      <c r="J42" s="16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4" t="s">
        <v>81</v>
      </c>
      <c r="C43" s="11"/>
      <c r="D43" s="12"/>
      <c r="F43" s="59" t="s">
        <v>82</v>
      </c>
      <c r="G43" s="94" t="s">
        <v>83</v>
      </c>
      <c r="H43" s="156" t="s">
        <v>13</v>
      </c>
      <c r="I43" s="157"/>
      <c r="J43" s="158"/>
      <c r="K43" s="21"/>
      <c r="P43" s="4"/>
      <c r="Q43" s="4"/>
      <c r="R43" s="5"/>
    </row>
    <row r="44" spans="1:18" ht="15.75" x14ac:dyDescent="0.25">
      <c r="A44" s="135"/>
      <c r="B44" s="27" t="s">
        <v>66</v>
      </c>
      <c r="C44" s="10"/>
      <c r="D44" s="12">
        <f>C44*120</f>
        <v>0</v>
      </c>
      <c r="F44" s="37" t="s">
        <v>144</v>
      </c>
      <c r="G44" s="76" t="s">
        <v>166</v>
      </c>
      <c r="H44" s="159">
        <v>125184</v>
      </c>
      <c r="I44" s="159"/>
      <c r="J44" s="159"/>
      <c r="K44" s="21"/>
      <c r="P44" s="4"/>
      <c r="Q44" s="4"/>
      <c r="R44" s="5"/>
    </row>
    <row r="45" spans="1:18" ht="15.75" x14ac:dyDescent="0.25">
      <c r="A45" s="135"/>
      <c r="B45" s="27" t="s">
        <v>68</v>
      </c>
      <c r="C45" s="33">
        <v>12</v>
      </c>
      <c r="D45" s="12">
        <f>C45*84</f>
        <v>1008</v>
      </c>
      <c r="F45" s="37" t="s">
        <v>167</v>
      </c>
      <c r="G45" s="76" t="s">
        <v>168</v>
      </c>
      <c r="H45" s="159">
        <v>56466</v>
      </c>
      <c r="I45" s="159"/>
      <c r="J45" s="159"/>
      <c r="K45" s="21"/>
      <c r="P45" s="4"/>
      <c r="Q45" s="4"/>
      <c r="R45" s="5"/>
    </row>
    <row r="46" spans="1:18" ht="15.75" x14ac:dyDescent="0.25">
      <c r="A46" s="135"/>
      <c r="B46" s="49" t="s">
        <v>70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6"/>
      <c r="B47" s="27"/>
      <c r="C47" s="11"/>
      <c r="D47" s="12"/>
      <c r="F47" s="59"/>
      <c r="G47" s="59"/>
      <c r="H47" s="137"/>
      <c r="I47" s="138"/>
      <c r="J47" s="139"/>
      <c r="K47" s="21"/>
      <c r="P47" s="4"/>
      <c r="Q47" s="4"/>
      <c r="R47" s="5"/>
    </row>
    <row r="48" spans="1:18" ht="15" customHeight="1" x14ac:dyDescent="0.25">
      <c r="A48" s="134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7"/>
      <c r="I48" s="138"/>
      <c r="J48" s="1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5"/>
      <c r="B49" s="29" t="s">
        <v>68</v>
      </c>
      <c r="C49" s="33">
        <v>6</v>
      </c>
      <c r="D49" s="12">
        <f>C49*42</f>
        <v>252</v>
      </c>
      <c r="F49" s="140" t="s">
        <v>86</v>
      </c>
      <c r="G49" s="142">
        <f>H34+H35+H36+H37+H38+H39+H40+H41+G42+H44+H45+H46</f>
        <v>214147</v>
      </c>
      <c r="H49" s="143"/>
      <c r="I49" s="143"/>
      <c r="J49" s="14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5"/>
      <c r="B50" s="32" t="s">
        <v>70</v>
      </c>
      <c r="C50" s="11">
        <v>9</v>
      </c>
      <c r="D50" s="12">
        <f>C50*1.5</f>
        <v>13.5</v>
      </c>
      <c r="F50" s="141"/>
      <c r="G50" s="145"/>
      <c r="H50" s="146"/>
      <c r="I50" s="146"/>
      <c r="J50" s="147"/>
      <c r="P50" s="4"/>
      <c r="Q50" s="4"/>
      <c r="R50" s="5"/>
    </row>
    <row r="51" spans="1:18" ht="15" customHeight="1" x14ac:dyDescent="0.25">
      <c r="A51" s="135"/>
      <c r="B51" s="27"/>
      <c r="C51" s="10"/>
      <c r="D51" s="31"/>
      <c r="F51" s="148" t="s">
        <v>142</v>
      </c>
      <c r="G51" s="253">
        <f>G49-H29</f>
        <v>-218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5"/>
      <c r="B52" s="29"/>
      <c r="C52" s="33"/>
      <c r="D52" s="45"/>
      <c r="F52" s="149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0" t="s">
        <v>90</v>
      </c>
      <c r="B54" s="121"/>
      <c r="C54" s="122"/>
      <c r="D54" s="126">
        <f>SUM(D34:D53)</f>
        <v>44370</v>
      </c>
      <c r="F54" s="21"/>
      <c r="J54" s="34"/>
    </row>
    <row r="55" spans="1:18" x14ac:dyDescent="0.25">
      <c r="A55" s="123"/>
      <c r="B55" s="124"/>
      <c r="C55" s="125"/>
      <c r="D55" s="1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8" t="s">
        <v>91</v>
      </c>
      <c r="B58" s="129"/>
      <c r="C58" s="129"/>
      <c r="D58" s="130"/>
      <c r="F58" s="128" t="s">
        <v>92</v>
      </c>
      <c r="G58" s="129"/>
      <c r="H58" s="129"/>
      <c r="I58" s="129"/>
      <c r="J58" s="130"/>
    </row>
    <row r="59" spans="1:18" x14ac:dyDescent="0.25">
      <c r="A59" s="131"/>
      <c r="B59" s="132"/>
      <c r="C59" s="132"/>
      <c r="D59" s="133"/>
      <c r="F59" s="131"/>
      <c r="G59" s="132"/>
      <c r="H59" s="132"/>
      <c r="I59" s="132"/>
      <c r="J59" s="1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1D02E-39E1-47AB-96A9-A4A4C43822A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6" t="s">
        <v>1</v>
      </c>
      <c r="O1" s="216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7" t="s">
        <v>7</v>
      </c>
      <c r="B4" s="168"/>
      <c r="C4" s="168"/>
      <c r="D4" s="169"/>
      <c r="F4" s="217" t="s">
        <v>8</v>
      </c>
      <c r="G4" s="219"/>
      <c r="H4" s="221" t="s">
        <v>9</v>
      </c>
      <c r="I4" s="223"/>
      <c r="J4" s="2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218"/>
      <c r="G5" s="220"/>
      <c r="H5" s="222"/>
      <c r="I5" s="225"/>
      <c r="J5" s="2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2"/>
      <c r="B6" s="16"/>
      <c r="C6" s="10"/>
      <c r="D6" s="13">
        <f t="shared" ref="D6:D28" si="1">C6*L6</f>
        <v>0</v>
      </c>
      <c r="F6" s="227" t="s">
        <v>16</v>
      </c>
      <c r="G6" s="229"/>
      <c r="H6" s="230"/>
      <c r="I6" s="230"/>
      <c r="J6" s="2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2"/>
      <c r="B7" s="16"/>
      <c r="C7" s="10"/>
      <c r="D7" s="13">
        <f t="shared" si="1"/>
        <v>0</v>
      </c>
      <c r="F7" s="228"/>
      <c r="G7" s="232"/>
      <c r="H7" s="233"/>
      <c r="I7" s="233"/>
      <c r="J7" s="23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2"/>
      <c r="B8" s="16"/>
      <c r="C8" s="10"/>
      <c r="D8" s="13">
        <f t="shared" si="1"/>
        <v>0</v>
      </c>
      <c r="F8" s="235" t="s">
        <v>21</v>
      </c>
      <c r="G8" s="236"/>
      <c r="H8" s="237"/>
      <c r="I8" s="237"/>
      <c r="J8" s="23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2"/>
      <c r="B9" s="16"/>
      <c r="C9" s="10"/>
      <c r="D9" s="13">
        <f t="shared" si="1"/>
        <v>0</v>
      </c>
      <c r="F9" s="228"/>
      <c r="G9" s="239"/>
      <c r="H9" s="240"/>
      <c r="I9" s="240"/>
      <c r="J9" s="24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2"/>
      <c r="C10" s="10"/>
      <c r="D10" s="13">
        <f t="shared" si="1"/>
        <v>0</v>
      </c>
      <c r="F10" s="227" t="s">
        <v>26</v>
      </c>
      <c r="G10" s="242"/>
      <c r="H10" s="243"/>
      <c r="I10" s="243"/>
      <c r="J10" s="244"/>
      <c r="K10" s="8"/>
      <c r="L10" s="6">
        <f>R36</f>
        <v>972</v>
      </c>
      <c r="P10" s="4"/>
      <c r="Q10" s="4"/>
      <c r="R10" s="5"/>
    </row>
    <row r="11" spans="1:19" ht="15.75" x14ac:dyDescent="0.25">
      <c r="A11" s="162"/>
      <c r="B11" s="17"/>
      <c r="C11" s="10"/>
      <c r="D11" s="13">
        <f t="shared" si="1"/>
        <v>0</v>
      </c>
      <c r="F11" s="228"/>
      <c r="G11" s="239"/>
      <c r="H11" s="240"/>
      <c r="I11" s="240"/>
      <c r="J11" s="2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2"/>
      <c r="B12" s="17"/>
      <c r="C12" s="10"/>
      <c r="D12" s="48">
        <f t="shared" si="1"/>
        <v>0</v>
      </c>
      <c r="F12" s="245" t="s">
        <v>33</v>
      </c>
      <c r="G12" s="246"/>
      <c r="H12" s="246"/>
      <c r="I12" s="246"/>
      <c r="J12" s="2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2"/>
      <c r="B13" s="17"/>
      <c r="C13" s="10"/>
      <c r="D13" s="48">
        <f t="shared" si="1"/>
        <v>0</v>
      </c>
      <c r="F13" s="248" t="s">
        <v>36</v>
      </c>
      <c r="G13" s="212"/>
      <c r="H13" s="203">
        <f>D29</f>
        <v>0</v>
      </c>
      <c r="I13" s="204"/>
      <c r="J13" s="20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2"/>
      <c r="B14" s="14"/>
      <c r="C14" s="10"/>
      <c r="D14" s="31">
        <f t="shared" si="1"/>
        <v>0</v>
      </c>
      <c r="F14" s="206" t="s">
        <v>39</v>
      </c>
      <c r="G14" s="207"/>
      <c r="H14" s="208">
        <f>D54</f>
        <v>0</v>
      </c>
      <c r="I14" s="209"/>
      <c r="J14" s="21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2"/>
      <c r="B15" s="14"/>
      <c r="C15" s="10"/>
      <c r="D15" s="31">
        <f t="shared" si="1"/>
        <v>0</v>
      </c>
      <c r="F15" s="211" t="s">
        <v>40</v>
      </c>
      <c r="G15" s="212"/>
      <c r="H15" s="213">
        <f>H13-H14</f>
        <v>0</v>
      </c>
      <c r="I15" s="214"/>
      <c r="J15" s="21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C17" s="10"/>
      <c r="D17" s="48">
        <f t="shared" si="1"/>
        <v>0</v>
      </c>
      <c r="F17" s="56"/>
      <c r="G17" s="66" t="s">
        <v>45</v>
      </c>
      <c r="H17" s="184"/>
      <c r="I17" s="184"/>
      <c r="J17" s="18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/>
      <c r="C18" s="10"/>
      <c r="D18" s="48">
        <f t="shared" si="1"/>
        <v>0</v>
      </c>
      <c r="F18" s="56"/>
      <c r="G18" s="66" t="s">
        <v>47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2"/>
      <c r="B20" s="46"/>
      <c r="C20" s="10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/>
      <c r="C23" s="10"/>
      <c r="D23" s="48">
        <f t="shared" si="1"/>
        <v>0</v>
      </c>
      <c r="F23" s="78"/>
      <c r="G23" s="79"/>
      <c r="H23" s="190"/>
      <c r="I23" s="159"/>
      <c r="J23" s="15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/>
      <c r="C24" s="10"/>
      <c r="D24" s="48">
        <f t="shared" si="1"/>
        <v>0</v>
      </c>
      <c r="F24" s="38"/>
      <c r="G24" s="37"/>
      <c r="H24" s="190"/>
      <c r="I24" s="159"/>
      <c r="J24" s="15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/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/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/>
      <c r="C28" s="10"/>
      <c r="D28" s="48">
        <f t="shared" si="1"/>
        <v>0</v>
      </c>
      <c r="F28" s="101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0</v>
      </c>
      <c r="F29" s="120" t="s">
        <v>55</v>
      </c>
      <c r="G29" s="182"/>
      <c r="H29" s="142">
        <f>H15-H16-H17-H18-H19-H20-H22-H23-H24+H26+H27</f>
        <v>0</v>
      </c>
      <c r="I29" s="143"/>
      <c r="J29" s="14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23"/>
      <c r="G30" s="183"/>
      <c r="H30" s="145"/>
      <c r="I30" s="146"/>
      <c r="J30" s="14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7" t="s">
        <v>58</v>
      </c>
      <c r="B32" s="168"/>
      <c r="C32" s="168"/>
      <c r="D32" s="169"/>
      <c r="F32" s="170" t="s">
        <v>59</v>
      </c>
      <c r="G32" s="171"/>
      <c r="H32" s="171"/>
      <c r="I32" s="171"/>
      <c r="J32" s="17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70" t="s">
        <v>13</v>
      </c>
      <c r="I33" s="171"/>
      <c r="J33" s="17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4"/>
      <c r="I34" s="165"/>
      <c r="J34" s="16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68</v>
      </c>
      <c r="C35" s="52"/>
      <c r="D35" s="30">
        <f>C35*84</f>
        <v>0</v>
      </c>
      <c r="F35" s="58">
        <v>500</v>
      </c>
      <c r="G35" s="41"/>
      <c r="H35" s="164"/>
      <c r="I35" s="165"/>
      <c r="J35" s="16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70</v>
      </c>
      <c r="C36" s="10"/>
      <c r="D36" s="12">
        <f>C36*1.5</f>
        <v>0</v>
      </c>
      <c r="F36" s="12">
        <v>200</v>
      </c>
      <c r="G36" s="37"/>
      <c r="H36" s="164"/>
      <c r="I36" s="165"/>
      <c r="J36" s="16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4"/>
      <c r="I37" s="165"/>
      <c r="J37" s="16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68</v>
      </c>
      <c r="C38" s="54"/>
      <c r="D38" s="12">
        <f>C38*84</f>
        <v>0</v>
      </c>
      <c r="F38" s="30">
        <v>50</v>
      </c>
      <c r="G38" s="39"/>
      <c r="H38" s="164"/>
      <c r="I38" s="165"/>
      <c r="J38" s="16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70</v>
      </c>
      <c r="C39" s="52"/>
      <c r="D39" s="31">
        <f>C39*4.5</f>
        <v>0</v>
      </c>
      <c r="F39" s="12">
        <v>20</v>
      </c>
      <c r="G39" s="37"/>
      <c r="H39" s="164"/>
      <c r="I39" s="165"/>
      <c r="J39" s="16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4"/>
      <c r="I40" s="165"/>
      <c r="J40" s="16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68</v>
      </c>
      <c r="C41" s="10"/>
      <c r="D41" s="12">
        <f>C41*84</f>
        <v>0</v>
      </c>
      <c r="F41" s="12">
        <v>5</v>
      </c>
      <c r="G41" s="42"/>
      <c r="H41" s="164"/>
      <c r="I41" s="165"/>
      <c r="J41" s="16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70</v>
      </c>
      <c r="C42" s="11"/>
      <c r="D42" s="12">
        <f>C42*2.25</f>
        <v>0</v>
      </c>
      <c r="F42" s="39" t="s">
        <v>79</v>
      </c>
      <c r="G42" s="164"/>
      <c r="H42" s="165"/>
      <c r="I42" s="165"/>
      <c r="J42" s="16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4" t="s">
        <v>81</v>
      </c>
      <c r="C43" s="11"/>
      <c r="D43" s="12"/>
      <c r="F43" s="59" t="s">
        <v>82</v>
      </c>
      <c r="G43" s="104" t="s">
        <v>83</v>
      </c>
      <c r="H43" s="156" t="s">
        <v>13</v>
      </c>
      <c r="I43" s="157"/>
      <c r="J43" s="158"/>
      <c r="K43" s="21"/>
      <c r="P43" s="4"/>
      <c r="Q43" s="4"/>
      <c r="R43" s="5"/>
    </row>
    <row r="44" spans="1:18" ht="15.75" x14ac:dyDescent="0.25">
      <c r="A44" s="135"/>
      <c r="B44" s="27" t="s">
        <v>66</v>
      </c>
      <c r="C44" s="10"/>
      <c r="D44" s="12">
        <f>C44*120</f>
        <v>0</v>
      </c>
      <c r="F44" s="37"/>
      <c r="G44" s="76"/>
      <c r="H44" s="159"/>
      <c r="I44" s="159"/>
      <c r="J44" s="159"/>
      <c r="K44" s="21"/>
      <c r="P44" s="4"/>
      <c r="Q44" s="4"/>
      <c r="R44" s="5"/>
    </row>
    <row r="45" spans="1:18" ht="15.75" x14ac:dyDescent="0.25">
      <c r="A45" s="135"/>
      <c r="B45" s="27" t="s">
        <v>68</v>
      </c>
      <c r="C45" s="33"/>
      <c r="D45" s="12">
        <f>C45*84</f>
        <v>0</v>
      </c>
      <c r="F45" s="37"/>
      <c r="G45" s="76"/>
      <c r="H45" s="159"/>
      <c r="I45" s="159"/>
      <c r="J45" s="159"/>
      <c r="K45" s="21"/>
      <c r="P45" s="4"/>
      <c r="Q45" s="4"/>
      <c r="R45" s="5"/>
    </row>
    <row r="46" spans="1:18" ht="15.75" x14ac:dyDescent="0.25">
      <c r="A46" s="135"/>
      <c r="B46" s="49" t="s">
        <v>70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6"/>
      <c r="B47" s="27"/>
      <c r="C47" s="11"/>
      <c r="D47" s="12"/>
      <c r="F47" s="59"/>
      <c r="G47" s="59"/>
      <c r="H47" s="137"/>
      <c r="I47" s="138"/>
      <c r="J47" s="139"/>
      <c r="K47" s="21"/>
      <c r="P47" s="4"/>
      <c r="Q47" s="4"/>
      <c r="R47" s="5"/>
    </row>
    <row r="48" spans="1:18" ht="15" customHeight="1" x14ac:dyDescent="0.25">
      <c r="A48" s="134" t="s">
        <v>32</v>
      </c>
      <c r="B48" s="27" t="s">
        <v>66</v>
      </c>
      <c r="C48" s="10"/>
      <c r="D48" s="12">
        <f>C48*78</f>
        <v>0</v>
      </c>
      <c r="F48" s="59"/>
      <c r="G48" s="59"/>
      <c r="H48" s="137"/>
      <c r="I48" s="138"/>
      <c r="J48" s="1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5"/>
      <c r="B49" s="29" t="s">
        <v>68</v>
      </c>
      <c r="C49" s="33"/>
      <c r="D49" s="12">
        <f>C49*42</f>
        <v>0</v>
      </c>
      <c r="F49" s="140" t="s">
        <v>86</v>
      </c>
      <c r="G49" s="142">
        <f>H34+H35+H36+H37+H38+H39+H40+H41+G42+H44+H45+H46</f>
        <v>0</v>
      </c>
      <c r="H49" s="143"/>
      <c r="I49" s="143"/>
      <c r="J49" s="14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5"/>
      <c r="B50" s="32" t="s">
        <v>70</v>
      </c>
      <c r="C50" s="11"/>
      <c r="D50" s="12">
        <f>C50*1.5</f>
        <v>0</v>
      </c>
      <c r="F50" s="141"/>
      <c r="G50" s="145"/>
      <c r="H50" s="146"/>
      <c r="I50" s="146"/>
      <c r="J50" s="147"/>
      <c r="P50" s="4"/>
      <c r="Q50" s="4"/>
      <c r="R50" s="5"/>
    </row>
    <row r="51" spans="1:18" ht="15" customHeight="1" x14ac:dyDescent="0.25">
      <c r="A51" s="135"/>
      <c r="B51" s="27"/>
      <c r="C51" s="10"/>
      <c r="D51" s="31"/>
      <c r="F51" s="148" t="s">
        <v>128</v>
      </c>
      <c r="G51" s="150">
        <f>G49-H29</f>
        <v>0</v>
      </c>
      <c r="H51" s="151"/>
      <c r="I51" s="151"/>
      <c r="J51" s="15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5"/>
      <c r="B52" s="29"/>
      <c r="C52" s="33"/>
      <c r="D52" s="45"/>
      <c r="F52" s="149"/>
      <c r="G52" s="153"/>
      <c r="H52" s="154"/>
      <c r="I52" s="154"/>
      <c r="J52" s="1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0" t="s">
        <v>90</v>
      </c>
      <c r="B54" s="121"/>
      <c r="C54" s="122"/>
      <c r="D54" s="126">
        <f>SUM(D34:D53)</f>
        <v>0</v>
      </c>
      <c r="F54" s="21"/>
      <c r="J54" s="34"/>
    </row>
    <row r="55" spans="1:18" x14ac:dyDescent="0.25">
      <c r="A55" s="123"/>
      <c r="B55" s="124"/>
      <c r="C55" s="125"/>
      <c r="D55" s="1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8" t="s">
        <v>91</v>
      </c>
      <c r="B58" s="129"/>
      <c r="C58" s="129"/>
      <c r="D58" s="130"/>
      <c r="F58" s="128" t="s">
        <v>92</v>
      </c>
      <c r="G58" s="129"/>
      <c r="H58" s="129"/>
      <c r="I58" s="129"/>
      <c r="J58" s="130"/>
    </row>
    <row r="59" spans="1:18" x14ac:dyDescent="0.25">
      <c r="A59" s="131"/>
      <c r="B59" s="132"/>
      <c r="C59" s="132"/>
      <c r="D59" s="133"/>
      <c r="F59" s="131"/>
      <c r="G59" s="132"/>
      <c r="H59" s="132"/>
      <c r="I59" s="132"/>
      <c r="J59" s="1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6AAE1-5101-4C06-9DEE-A2A9A4D27B4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6" t="s">
        <v>1</v>
      </c>
      <c r="O1" s="216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7" t="s">
        <v>7</v>
      </c>
      <c r="B4" s="168"/>
      <c r="C4" s="168"/>
      <c r="D4" s="169"/>
      <c r="F4" s="217" t="s">
        <v>8</v>
      </c>
      <c r="G4" s="219">
        <v>1</v>
      </c>
      <c r="H4" s="221" t="s">
        <v>9</v>
      </c>
      <c r="I4" s="223">
        <v>45972</v>
      </c>
      <c r="J4" s="2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218"/>
      <c r="G5" s="220"/>
      <c r="H5" s="222"/>
      <c r="I5" s="225"/>
      <c r="J5" s="2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89">
        <v>301</v>
      </c>
      <c r="D6" s="13">
        <f t="shared" ref="D6:D28" si="1">C6*L6</f>
        <v>221837</v>
      </c>
      <c r="F6" s="227" t="s">
        <v>16</v>
      </c>
      <c r="G6" s="229" t="s">
        <v>129</v>
      </c>
      <c r="H6" s="230"/>
      <c r="I6" s="230"/>
      <c r="J6" s="2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89">
        <v>12</v>
      </c>
      <c r="D7" s="13">
        <f t="shared" si="1"/>
        <v>8700</v>
      </c>
      <c r="F7" s="228"/>
      <c r="G7" s="232"/>
      <c r="H7" s="233"/>
      <c r="I7" s="233"/>
      <c r="J7" s="23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89"/>
      <c r="D8" s="13">
        <f t="shared" si="1"/>
        <v>0</v>
      </c>
      <c r="F8" s="235" t="s">
        <v>21</v>
      </c>
      <c r="G8" s="236" t="s">
        <v>112</v>
      </c>
      <c r="H8" s="237"/>
      <c r="I8" s="237"/>
      <c r="J8" s="23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89">
        <v>21</v>
      </c>
      <c r="D9" s="13">
        <f t="shared" si="1"/>
        <v>14847</v>
      </c>
      <c r="F9" s="228"/>
      <c r="G9" s="239"/>
      <c r="H9" s="240"/>
      <c r="I9" s="240"/>
      <c r="J9" s="24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89"/>
      <c r="D10" s="13">
        <f t="shared" si="1"/>
        <v>0</v>
      </c>
      <c r="F10" s="227" t="s">
        <v>26</v>
      </c>
      <c r="G10" s="242" t="s">
        <v>130</v>
      </c>
      <c r="H10" s="243"/>
      <c r="I10" s="243"/>
      <c r="J10" s="244"/>
      <c r="K10" s="8"/>
      <c r="L10" s="6">
        <f>R36</f>
        <v>972</v>
      </c>
      <c r="P10" s="4"/>
      <c r="Q10" s="4"/>
      <c r="R10" s="5"/>
    </row>
    <row r="11" spans="1:18" ht="15.75" x14ac:dyDescent="0.25">
      <c r="A11" s="162"/>
      <c r="B11" s="17" t="s">
        <v>28</v>
      </c>
      <c r="C11" s="89">
        <v>2</v>
      </c>
      <c r="D11" s="13">
        <f t="shared" si="1"/>
        <v>2250</v>
      </c>
      <c r="F11" s="228"/>
      <c r="G11" s="239"/>
      <c r="H11" s="240"/>
      <c r="I11" s="240"/>
      <c r="J11" s="2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89">
        <f>2+1</f>
        <v>3</v>
      </c>
      <c r="D12" s="48">
        <f t="shared" si="1"/>
        <v>2856</v>
      </c>
      <c r="F12" s="245" t="s">
        <v>33</v>
      </c>
      <c r="G12" s="246"/>
      <c r="H12" s="246"/>
      <c r="I12" s="246"/>
      <c r="J12" s="2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89">
        <v>5</v>
      </c>
      <c r="D13" s="48">
        <f t="shared" si="1"/>
        <v>1535</v>
      </c>
      <c r="F13" s="248" t="s">
        <v>36</v>
      </c>
      <c r="G13" s="212"/>
      <c r="H13" s="203">
        <f>D29</f>
        <v>256893</v>
      </c>
      <c r="I13" s="204"/>
      <c r="J13" s="20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89">
        <v>19</v>
      </c>
      <c r="D14" s="31">
        <f t="shared" si="1"/>
        <v>209</v>
      </c>
      <c r="F14" s="206" t="s">
        <v>39</v>
      </c>
      <c r="G14" s="207"/>
      <c r="H14" s="208">
        <f>D54</f>
        <v>38674.5</v>
      </c>
      <c r="I14" s="209"/>
      <c r="J14" s="21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38</v>
      </c>
      <c r="C15" s="89"/>
      <c r="D15" s="31">
        <f t="shared" si="1"/>
        <v>0</v>
      </c>
      <c r="F15" s="211" t="s">
        <v>40</v>
      </c>
      <c r="G15" s="212"/>
      <c r="H15" s="213">
        <f>H13-H14</f>
        <v>218218.5</v>
      </c>
      <c r="I15" s="214"/>
      <c r="J15" s="21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t="s">
        <v>140</v>
      </c>
      <c r="C17" s="89"/>
      <c r="D17" s="48">
        <f t="shared" si="1"/>
        <v>0</v>
      </c>
      <c r="F17" s="56"/>
      <c r="G17" s="66" t="s">
        <v>45</v>
      </c>
      <c r="H17" s="184"/>
      <c r="I17" s="184"/>
      <c r="J17" s="18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 t="s">
        <v>95</v>
      </c>
      <c r="C18" s="89">
        <v>3</v>
      </c>
      <c r="D18" s="48">
        <f t="shared" si="1"/>
        <v>1860</v>
      </c>
      <c r="F18" s="56"/>
      <c r="G18" s="66" t="s">
        <v>47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v>1102</v>
      </c>
      <c r="Q19" s="4"/>
      <c r="R19" s="5">
        <f t="shared" si="0"/>
        <v>0</v>
      </c>
    </row>
    <row r="20" spans="1:18" ht="15.75" x14ac:dyDescent="0.25">
      <c r="A20" s="162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2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 t="s">
        <v>127</v>
      </c>
      <c r="C22" s="89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101</v>
      </c>
      <c r="C23" s="89"/>
      <c r="D23" s="48">
        <f t="shared" si="1"/>
        <v>0</v>
      </c>
      <c r="F23" s="77"/>
      <c r="G23" s="79"/>
      <c r="H23" s="249"/>
      <c r="I23" s="250"/>
      <c r="J23" s="25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121</v>
      </c>
      <c r="C24" s="89"/>
      <c r="D24" s="48">
        <f t="shared" si="1"/>
        <v>0</v>
      </c>
      <c r="F24" s="77"/>
      <c r="G24" s="79"/>
      <c r="H24" s="249"/>
      <c r="I24" s="250"/>
      <c r="J24" s="25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169</v>
      </c>
      <c r="C26" s="89">
        <v>12</v>
      </c>
      <c r="D26" s="48">
        <f t="shared" si="1"/>
        <v>444</v>
      </c>
      <c r="F26" s="75"/>
      <c r="G26" s="65"/>
      <c r="H26" s="159"/>
      <c r="I26" s="159"/>
      <c r="J26" s="159"/>
      <c r="L26" s="7">
        <f>852/24+1.5</f>
        <v>37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 t="s">
        <v>110</v>
      </c>
      <c r="C27" s="89"/>
      <c r="D27" s="44">
        <f t="shared" si="1"/>
        <v>0</v>
      </c>
      <c r="F27" s="71"/>
      <c r="G27" s="104"/>
      <c r="H27" s="251"/>
      <c r="I27" s="252"/>
      <c r="J27" s="25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97</v>
      </c>
      <c r="C28" s="89">
        <v>3</v>
      </c>
      <c r="D28" s="48">
        <f t="shared" si="1"/>
        <v>2355</v>
      </c>
      <c r="F28" s="101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256893</v>
      </c>
      <c r="F29" s="120" t="s">
        <v>55</v>
      </c>
      <c r="G29" s="182"/>
      <c r="H29" s="142">
        <f>H15-H16-H17-H18-H19-H20-H22-H23-H24+H26+H27+H28</f>
        <v>218218.5</v>
      </c>
      <c r="I29" s="143"/>
      <c r="J29" s="14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23"/>
      <c r="G30" s="183"/>
      <c r="H30" s="145"/>
      <c r="I30" s="146"/>
      <c r="J30" s="14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7" t="s">
        <v>58</v>
      </c>
      <c r="B32" s="168"/>
      <c r="C32" s="168"/>
      <c r="D32" s="169"/>
      <c r="F32" s="170" t="s">
        <v>59</v>
      </c>
      <c r="G32" s="171"/>
      <c r="H32" s="171"/>
      <c r="I32" s="171"/>
      <c r="J32" s="17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70" t="s">
        <v>13</v>
      </c>
      <c r="I33" s="171"/>
      <c r="J33" s="17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176</v>
      </c>
      <c r="H34" s="164">
        <f t="shared" ref="H34:H39" si="2">F34*G34</f>
        <v>176000</v>
      </c>
      <c r="I34" s="165"/>
      <c r="J34" s="16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49</v>
      </c>
      <c r="H35" s="164">
        <f t="shared" si="2"/>
        <v>24500</v>
      </c>
      <c r="I35" s="165"/>
      <c r="J35" s="16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70</v>
      </c>
      <c r="C36" s="10">
        <v>15</v>
      </c>
      <c r="D36" s="12">
        <f>C36*1.5</f>
        <v>22.5</v>
      </c>
      <c r="F36" s="12">
        <v>200</v>
      </c>
      <c r="G36" s="37">
        <v>3</v>
      </c>
      <c r="H36" s="164">
        <f t="shared" si="2"/>
        <v>600</v>
      </c>
      <c r="I36" s="165"/>
      <c r="J36" s="16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72</v>
      </c>
      <c r="B37" s="28" t="s">
        <v>66</v>
      </c>
      <c r="C37" s="53">
        <v>327</v>
      </c>
      <c r="D37" s="12">
        <f>C37*111</f>
        <v>36297</v>
      </c>
      <c r="F37" s="12">
        <v>100</v>
      </c>
      <c r="G37" s="39">
        <v>61</v>
      </c>
      <c r="H37" s="164">
        <f t="shared" si="2"/>
        <v>6100</v>
      </c>
      <c r="I37" s="165"/>
      <c r="J37" s="16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20</v>
      </c>
      <c r="H38" s="164">
        <f t="shared" si="2"/>
        <v>1000</v>
      </c>
      <c r="I38" s="165"/>
      <c r="J38" s="16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64">
        <f t="shared" si="2"/>
        <v>0</v>
      </c>
      <c r="I39" s="165"/>
      <c r="J39" s="16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64"/>
      <c r="I40" s="165"/>
      <c r="J40" s="16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4"/>
      <c r="I41" s="165"/>
      <c r="J41" s="16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70</v>
      </c>
      <c r="C42" s="11">
        <v>8</v>
      </c>
      <c r="D42" s="12">
        <f>C42*2.25</f>
        <v>18</v>
      </c>
      <c r="F42" s="39" t="s">
        <v>79</v>
      </c>
      <c r="G42" s="164">
        <v>2146</v>
      </c>
      <c r="H42" s="165"/>
      <c r="I42" s="165"/>
      <c r="J42" s="16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4" t="s">
        <v>81</v>
      </c>
      <c r="C43" s="11"/>
      <c r="D43" s="12"/>
      <c r="F43" s="59" t="s">
        <v>82</v>
      </c>
      <c r="G43" s="104" t="s">
        <v>83</v>
      </c>
      <c r="H43" s="156" t="s">
        <v>13</v>
      </c>
      <c r="I43" s="157"/>
      <c r="J43" s="15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5"/>
      <c r="B44" s="27" t="s">
        <v>66</v>
      </c>
      <c r="C44" s="10">
        <v>6</v>
      </c>
      <c r="D44" s="12">
        <f>C44*120</f>
        <v>720</v>
      </c>
      <c r="F44" s="37" t="s">
        <v>157</v>
      </c>
      <c r="G44" s="62"/>
      <c r="H44" s="159">
        <v>3177</v>
      </c>
      <c r="I44" s="159"/>
      <c r="J44" s="15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5"/>
      <c r="B45" s="27" t="s">
        <v>68</v>
      </c>
      <c r="C45" s="33">
        <v>1</v>
      </c>
      <c r="D45" s="12">
        <f>C45*84</f>
        <v>84</v>
      </c>
      <c r="F45" s="37" t="s">
        <v>157</v>
      </c>
      <c r="G45" s="62"/>
      <c r="H45" s="159">
        <v>3756</v>
      </c>
      <c r="I45" s="159"/>
      <c r="J45" s="159"/>
      <c r="K45" s="21"/>
      <c r="P45" s="4"/>
      <c r="Q45" s="4"/>
      <c r="R45" s="5"/>
    </row>
    <row r="46" spans="1:18" ht="15.75" x14ac:dyDescent="0.25">
      <c r="A46" s="135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6"/>
      <c r="B47" s="27"/>
      <c r="C47" s="11"/>
      <c r="D47" s="12"/>
      <c r="F47" s="59"/>
      <c r="G47" s="59"/>
      <c r="H47" s="137"/>
      <c r="I47" s="138"/>
      <c r="J47" s="139"/>
      <c r="K47" s="21"/>
      <c r="P47" s="4"/>
      <c r="Q47" s="4"/>
      <c r="R47" s="5"/>
    </row>
    <row r="48" spans="1:18" ht="15" customHeight="1" x14ac:dyDescent="0.25">
      <c r="A48" s="134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7"/>
      <c r="I48" s="138"/>
      <c r="J48" s="1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5"/>
      <c r="B49" s="29" t="s">
        <v>68</v>
      </c>
      <c r="C49" s="33"/>
      <c r="D49" s="12">
        <f>C49*42</f>
        <v>0</v>
      </c>
      <c r="F49" s="140" t="s">
        <v>86</v>
      </c>
      <c r="G49" s="142">
        <f>H34+H35+H36+H37+H38+H39+H40+H41+G42+H44+H45+H46</f>
        <v>217279</v>
      </c>
      <c r="H49" s="143"/>
      <c r="I49" s="143"/>
      <c r="J49" s="14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5"/>
      <c r="B50" s="32" t="s">
        <v>70</v>
      </c>
      <c r="C50" s="11">
        <v>39</v>
      </c>
      <c r="D50" s="12">
        <f>C50*1.5</f>
        <v>58.5</v>
      </c>
      <c r="F50" s="141"/>
      <c r="G50" s="145"/>
      <c r="H50" s="146"/>
      <c r="I50" s="146"/>
      <c r="J50" s="147"/>
      <c r="P50" s="4"/>
      <c r="Q50" s="4"/>
      <c r="R50" s="5"/>
    </row>
    <row r="51" spans="1:18" ht="15" customHeight="1" x14ac:dyDescent="0.25">
      <c r="A51" s="135"/>
      <c r="B51" s="27"/>
      <c r="C51" s="10"/>
      <c r="D51" s="31"/>
      <c r="F51" s="148" t="s">
        <v>131</v>
      </c>
      <c r="G51" s="253">
        <f>G49-H29</f>
        <v>-939.5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5"/>
      <c r="B52" s="29"/>
      <c r="C52" s="33"/>
      <c r="D52" s="45"/>
      <c r="F52" s="149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0" t="s">
        <v>90</v>
      </c>
      <c r="B54" s="121"/>
      <c r="C54" s="122"/>
      <c r="D54" s="126">
        <f>SUM(D34:D53)</f>
        <v>38674.5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3"/>
      <c r="B55" s="124"/>
      <c r="C55" s="125"/>
      <c r="D55" s="1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8" t="s">
        <v>91</v>
      </c>
      <c r="B58" s="129"/>
      <c r="C58" s="129"/>
      <c r="D58" s="130"/>
      <c r="F58" s="128" t="s">
        <v>92</v>
      </c>
      <c r="G58" s="129"/>
      <c r="H58" s="129"/>
      <c r="I58" s="129"/>
      <c r="J58" s="130"/>
    </row>
    <row r="59" spans="1:18" x14ac:dyDescent="0.25">
      <c r="A59" s="131"/>
      <c r="B59" s="132"/>
      <c r="C59" s="132"/>
      <c r="D59" s="133"/>
      <c r="F59" s="131"/>
      <c r="G59" s="132"/>
      <c r="H59" s="132"/>
      <c r="I59" s="132"/>
      <c r="J59" s="1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F837A-931D-4366-87C4-7EB54B685CAA}">
  <dimension ref="A1:R59"/>
  <sheetViews>
    <sheetView topLeftCell="A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6" t="s">
        <v>1</v>
      </c>
      <c r="O1" s="216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7" t="s">
        <v>7</v>
      </c>
      <c r="B4" s="168"/>
      <c r="C4" s="168"/>
      <c r="D4" s="169"/>
      <c r="F4" s="217" t="s">
        <v>8</v>
      </c>
      <c r="G4" s="219">
        <v>2</v>
      </c>
      <c r="H4" s="221" t="s">
        <v>9</v>
      </c>
      <c r="I4" s="223">
        <v>45972</v>
      </c>
      <c r="J4" s="2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218"/>
      <c r="G5" s="220"/>
      <c r="H5" s="222"/>
      <c r="I5" s="225"/>
      <c r="J5" s="2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>
        <v>539</v>
      </c>
      <c r="D6" s="13">
        <f t="shared" ref="D6:D28" si="1">C6*L6</f>
        <v>397243</v>
      </c>
      <c r="F6" s="227" t="s">
        <v>16</v>
      </c>
      <c r="G6" s="229" t="s">
        <v>150</v>
      </c>
      <c r="H6" s="230"/>
      <c r="I6" s="230"/>
      <c r="J6" s="2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/>
      <c r="D7" s="13">
        <f t="shared" si="1"/>
        <v>0</v>
      </c>
      <c r="F7" s="228"/>
      <c r="G7" s="232"/>
      <c r="H7" s="233"/>
      <c r="I7" s="233"/>
      <c r="J7" s="23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/>
      <c r="D8" s="13">
        <f t="shared" si="1"/>
        <v>0</v>
      </c>
      <c r="F8" s="235" t="s">
        <v>21</v>
      </c>
      <c r="G8" s="236" t="s">
        <v>114</v>
      </c>
      <c r="H8" s="237"/>
      <c r="I8" s="237"/>
      <c r="J8" s="23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>
        <v>50</v>
      </c>
      <c r="D9" s="13">
        <f t="shared" si="1"/>
        <v>35350</v>
      </c>
      <c r="F9" s="228"/>
      <c r="G9" s="239"/>
      <c r="H9" s="240"/>
      <c r="I9" s="240"/>
      <c r="J9" s="24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/>
      <c r="D10" s="13">
        <f t="shared" si="1"/>
        <v>0</v>
      </c>
      <c r="F10" s="227" t="s">
        <v>26</v>
      </c>
      <c r="G10" s="242" t="s">
        <v>115</v>
      </c>
      <c r="H10" s="243"/>
      <c r="I10" s="243"/>
      <c r="J10" s="244"/>
      <c r="K10" s="8"/>
      <c r="L10" s="6">
        <f>R36</f>
        <v>972</v>
      </c>
      <c r="P10" s="4"/>
      <c r="Q10" s="4"/>
      <c r="R10" s="5"/>
    </row>
    <row r="11" spans="1:18" ht="15.75" x14ac:dyDescent="0.25">
      <c r="A11" s="162"/>
      <c r="B11" s="17" t="s">
        <v>28</v>
      </c>
      <c r="C11" s="10"/>
      <c r="D11" s="13">
        <f t="shared" si="1"/>
        <v>0</v>
      </c>
      <c r="F11" s="228"/>
      <c r="G11" s="239"/>
      <c r="H11" s="240"/>
      <c r="I11" s="240"/>
      <c r="J11" s="2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/>
      <c r="D12" s="48">
        <f t="shared" si="1"/>
        <v>0</v>
      </c>
      <c r="F12" s="245" t="s">
        <v>33</v>
      </c>
      <c r="G12" s="246"/>
      <c r="H12" s="246"/>
      <c r="I12" s="246"/>
      <c r="J12" s="2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>
        <v>24</v>
      </c>
      <c r="D13" s="48">
        <f t="shared" si="1"/>
        <v>7368</v>
      </c>
      <c r="F13" s="248" t="s">
        <v>36</v>
      </c>
      <c r="G13" s="212"/>
      <c r="H13" s="203">
        <f>D29</f>
        <v>440093</v>
      </c>
      <c r="I13" s="204"/>
      <c r="J13" s="20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>
        <v>12</v>
      </c>
      <c r="D14" s="31">
        <f t="shared" si="1"/>
        <v>132</v>
      </c>
      <c r="F14" s="206" t="s">
        <v>39</v>
      </c>
      <c r="G14" s="207"/>
      <c r="H14" s="208">
        <f>D54</f>
        <v>61989.75</v>
      </c>
      <c r="I14" s="209"/>
      <c r="J14" s="21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38</v>
      </c>
      <c r="C15" s="10"/>
      <c r="D15" s="31">
        <f t="shared" si="1"/>
        <v>0</v>
      </c>
      <c r="F15" s="211" t="s">
        <v>40</v>
      </c>
      <c r="G15" s="212"/>
      <c r="H15" s="213">
        <f>H13-H14</f>
        <v>378103.25</v>
      </c>
      <c r="I15" s="214"/>
      <c r="J15" s="21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3">
        <v>5517</v>
      </c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t="s">
        <v>93</v>
      </c>
      <c r="C17" s="10"/>
      <c r="D17" s="48">
        <f t="shared" si="1"/>
        <v>0</v>
      </c>
      <c r="F17" s="56"/>
      <c r="G17" s="66" t="s">
        <v>45</v>
      </c>
      <c r="H17" s="184"/>
      <c r="I17" s="184"/>
      <c r="J17" s="184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2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4"/>
      <c r="I20" s="184"/>
      <c r="J20" s="18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2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107</v>
      </c>
      <c r="C23" s="10"/>
      <c r="D23" s="48">
        <f t="shared" si="1"/>
        <v>0</v>
      </c>
      <c r="F23" s="25"/>
      <c r="G23" s="37"/>
      <c r="H23" s="190"/>
      <c r="I23" s="159"/>
      <c r="J23" s="15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123</v>
      </c>
      <c r="C24" s="10"/>
      <c r="D24" s="48">
        <f t="shared" si="1"/>
        <v>0</v>
      </c>
      <c r="F24" s="38"/>
      <c r="G24" s="37"/>
      <c r="H24" s="190"/>
      <c r="I24" s="159"/>
      <c r="J24" s="15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105</v>
      </c>
      <c r="C26" s="10"/>
      <c r="D26" s="48">
        <f t="shared" si="1"/>
        <v>0</v>
      </c>
      <c r="F26" s="64"/>
      <c r="G26" s="10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 t="s">
        <v>109</v>
      </c>
      <c r="C27" s="10"/>
      <c r="D27" s="44">
        <f t="shared" si="1"/>
        <v>0</v>
      </c>
      <c r="F27" s="14"/>
      <c r="G27" s="14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97</v>
      </c>
      <c r="C28" s="10"/>
      <c r="D28" s="48">
        <f t="shared" si="1"/>
        <v>0</v>
      </c>
      <c r="F28" s="101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440093</v>
      </c>
      <c r="F29" s="120" t="s">
        <v>55</v>
      </c>
      <c r="G29" s="182"/>
      <c r="H29" s="142">
        <f>H15-H16-H17-H18-H19-H20-H22-H23-H24+H26+H27</f>
        <v>372586.25</v>
      </c>
      <c r="I29" s="143"/>
      <c r="J29" s="14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23"/>
      <c r="G30" s="183"/>
      <c r="H30" s="145"/>
      <c r="I30" s="146"/>
      <c r="J30" s="14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7" t="s">
        <v>58</v>
      </c>
      <c r="B32" s="168"/>
      <c r="C32" s="168"/>
      <c r="D32" s="169"/>
      <c r="F32" s="170" t="s">
        <v>59</v>
      </c>
      <c r="G32" s="171"/>
      <c r="H32" s="171"/>
      <c r="I32" s="171"/>
      <c r="J32" s="17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70" t="s">
        <v>13</v>
      </c>
      <c r="I33" s="171"/>
      <c r="J33" s="17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104</v>
      </c>
      <c r="H34" s="164">
        <f>F34*G34</f>
        <v>104000</v>
      </c>
      <c r="I34" s="165"/>
      <c r="J34" s="16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68</v>
      </c>
      <c r="C35" s="52"/>
      <c r="D35" s="30">
        <f>C35*84</f>
        <v>0</v>
      </c>
      <c r="F35" s="58">
        <v>500</v>
      </c>
      <c r="G35" s="41">
        <v>539</v>
      </c>
      <c r="H35" s="164">
        <f t="shared" ref="H35:H39" si="2">F35*G35</f>
        <v>269500</v>
      </c>
      <c r="I35" s="165"/>
      <c r="J35" s="16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70</v>
      </c>
      <c r="C36" s="10"/>
      <c r="D36" s="12">
        <f>C36*1.5</f>
        <v>0</v>
      </c>
      <c r="F36" s="12">
        <v>200</v>
      </c>
      <c r="G36" s="37"/>
      <c r="H36" s="164">
        <f>F36*G36</f>
        <v>0</v>
      </c>
      <c r="I36" s="165"/>
      <c r="J36" s="16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72</v>
      </c>
      <c r="B37" s="28" t="s">
        <v>66</v>
      </c>
      <c r="C37" s="53">
        <v>543</v>
      </c>
      <c r="D37" s="12">
        <f>C37*111</f>
        <v>60273</v>
      </c>
      <c r="F37" s="12">
        <v>100</v>
      </c>
      <c r="G37" s="39">
        <v>1</v>
      </c>
      <c r="H37" s="164">
        <f t="shared" si="2"/>
        <v>100</v>
      </c>
      <c r="I37" s="165"/>
      <c r="J37" s="16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5</v>
      </c>
      <c r="H38" s="164">
        <f t="shared" si="2"/>
        <v>250</v>
      </c>
      <c r="I38" s="165"/>
      <c r="J38" s="16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64">
        <f t="shared" si="2"/>
        <v>20</v>
      </c>
      <c r="I39" s="165"/>
      <c r="J39" s="16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64"/>
      <c r="I40" s="165"/>
      <c r="J40" s="16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64"/>
      <c r="I41" s="165"/>
      <c r="J41" s="16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70</v>
      </c>
      <c r="C42" s="11">
        <v>9</v>
      </c>
      <c r="D42" s="12">
        <f>C42*2.25</f>
        <v>20.25</v>
      </c>
      <c r="F42" s="39" t="s">
        <v>79</v>
      </c>
      <c r="G42" s="164">
        <v>50</v>
      </c>
      <c r="H42" s="165"/>
      <c r="I42" s="165"/>
      <c r="J42" s="16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4" t="s">
        <v>81</v>
      </c>
      <c r="C43" s="11"/>
      <c r="D43" s="12"/>
      <c r="F43" s="59" t="s">
        <v>82</v>
      </c>
      <c r="G43" s="104" t="s">
        <v>83</v>
      </c>
      <c r="H43" s="156" t="s">
        <v>13</v>
      </c>
      <c r="I43" s="157"/>
      <c r="J43" s="158"/>
      <c r="K43" s="21"/>
      <c r="P43" s="4"/>
      <c r="Q43" s="4"/>
      <c r="R43" s="5"/>
    </row>
    <row r="44" spans="1:18" ht="15.75" x14ac:dyDescent="0.25">
      <c r="A44" s="135"/>
      <c r="B44" s="27" t="s">
        <v>66</v>
      </c>
      <c r="C44" s="10">
        <v>1</v>
      </c>
      <c r="D44" s="12">
        <f>C44*120</f>
        <v>120</v>
      </c>
      <c r="F44" s="37"/>
      <c r="G44" s="62"/>
      <c r="H44" s="159"/>
      <c r="I44" s="159"/>
      <c r="J44" s="159"/>
      <c r="K44" s="21"/>
      <c r="P44" s="4"/>
      <c r="Q44" s="4"/>
      <c r="R44" s="5"/>
    </row>
    <row r="45" spans="1:18" ht="15.75" x14ac:dyDescent="0.25">
      <c r="A45" s="135"/>
      <c r="B45" s="27" t="s">
        <v>68</v>
      </c>
      <c r="C45" s="33">
        <v>1</v>
      </c>
      <c r="D45" s="12">
        <f>C45*84</f>
        <v>84</v>
      </c>
      <c r="F45" s="37"/>
      <c r="G45" s="62"/>
      <c r="H45" s="159"/>
      <c r="I45" s="159"/>
      <c r="J45" s="159"/>
      <c r="K45" s="21"/>
      <c r="P45" s="4"/>
      <c r="Q45" s="4"/>
      <c r="R45" s="5"/>
    </row>
    <row r="46" spans="1:18" ht="15.75" x14ac:dyDescent="0.25">
      <c r="A46" s="135"/>
      <c r="B46" s="49" t="s">
        <v>70</v>
      </c>
      <c r="C46" s="81">
        <v>13</v>
      </c>
      <c r="D46" s="12">
        <f>C46*1.5</f>
        <v>19.5</v>
      </c>
      <c r="F46" s="37"/>
      <c r="G46" s="103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6"/>
      <c r="B47" s="27"/>
      <c r="C47" s="11"/>
      <c r="D47" s="12"/>
      <c r="F47" s="59"/>
      <c r="G47" s="59"/>
      <c r="H47" s="137"/>
      <c r="I47" s="138"/>
      <c r="J47" s="139"/>
      <c r="K47" s="21"/>
      <c r="P47" s="4"/>
      <c r="Q47" s="4"/>
      <c r="R47" s="5"/>
    </row>
    <row r="48" spans="1:18" ht="15" customHeight="1" x14ac:dyDescent="0.25">
      <c r="A48" s="134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7"/>
      <c r="I48" s="138"/>
      <c r="J48" s="1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5"/>
      <c r="B49" s="29" t="s">
        <v>68</v>
      </c>
      <c r="C49" s="33">
        <v>9</v>
      </c>
      <c r="D49" s="12">
        <f>C49*42</f>
        <v>378</v>
      </c>
      <c r="F49" s="140" t="s">
        <v>86</v>
      </c>
      <c r="G49" s="142">
        <f>H34+H35+H36+H37+H38+H39+H40+H41+G42+H44+H45+H46</f>
        <v>373920</v>
      </c>
      <c r="H49" s="143"/>
      <c r="I49" s="143"/>
      <c r="J49" s="14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5"/>
      <c r="B50" s="32" t="s">
        <v>70</v>
      </c>
      <c r="C50" s="11">
        <v>1</v>
      </c>
      <c r="D50" s="12">
        <f>C50*1.5</f>
        <v>1.5</v>
      </c>
      <c r="F50" s="141"/>
      <c r="G50" s="145"/>
      <c r="H50" s="146"/>
      <c r="I50" s="146"/>
      <c r="J50" s="147"/>
      <c r="P50" s="4"/>
      <c r="Q50" s="4"/>
      <c r="R50" s="5"/>
    </row>
    <row r="51" spans="1:18" ht="15" customHeight="1" x14ac:dyDescent="0.25">
      <c r="A51" s="135"/>
      <c r="B51" s="27"/>
      <c r="C51" s="10"/>
      <c r="D51" s="31"/>
      <c r="F51" s="148" t="s">
        <v>156</v>
      </c>
      <c r="G51" s="150">
        <f>G49-H29</f>
        <v>1333.75</v>
      </c>
      <c r="H51" s="151"/>
      <c r="I51" s="151"/>
      <c r="J51" s="15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5"/>
      <c r="B52" s="29"/>
      <c r="C52" s="33"/>
      <c r="D52" s="45"/>
      <c r="F52" s="149"/>
      <c r="G52" s="153"/>
      <c r="H52" s="154"/>
      <c r="I52" s="154"/>
      <c r="J52" s="1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0" t="s">
        <v>90</v>
      </c>
      <c r="B54" s="121"/>
      <c r="C54" s="122"/>
      <c r="D54" s="126">
        <f>SUM(D34:D53)</f>
        <v>61989.75</v>
      </c>
      <c r="F54" s="21"/>
      <c r="J54" s="34"/>
    </row>
    <row r="55" spans="1:18" x14ac:dyDescent="0.25">
      <c r="A55" s="123"/>
      <c r="B55" s="124"/>
      <c r="C55" s="125"/>
      <c r="D55" s="1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28" t="s">
        <v>91</v>
      </c>
      <c r="B58" s="129"/>
      <c r="C58" s="129"/>
      <c r="D58" s="130"/>
      <c r="F58" s="128" t="s">
        <v>92</v>
      </c>
      <c r="G58" s="129"/>
      <c r="H58" s="129"/>
      <c r="I58" s="129"/>
      <c r="J58" s="130"/>
    </row>
    <row r="59" spans="1:18" x14ac:dyDescent="0.25">
      <c r="A59" s="131"/>
      <c r="B59" s="132"/>
      <c r="C59" s="132"/>
      <c r="D59" s="133"/>
      <c r="F59" s="131"/>
      <c r="G59" s="132"/>
      <c r="H59" s="132"/>
      <c r="I59" s="132"/>
      <c r="J59" s="1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335FA-5799-4361-87DB-ED7AFDEE32F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6" t="s">
        <v>1</v>
      </c>
      <c r="O1" s="216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7" t="s">
        <v>7</v>
      </c>
      <c r="B4" s="168"/>
      <c r="C4" s="168"/>
      <c r="D4" s="169"/>
      <c r="F4" s="217" t="s">
        <v>8</v>
      </c>
      <c r="G4" s="219">
        <v>3</v>
      </c>
      <c r="H4" s="221" t="s">
        <v>9</v>
      </c>
      <c r="I4" s="223">
        <v>45972</v>
      </c>
      <c r="J4" s="2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218"/>
      <c r="G5" s="220"/>
      <c r="H5" s="222"/>
      <c r="I5" s="225"/>
      <c r="J5" s="2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>
        <v>247</v>
      </c>
      <c r="D6" s="13">
        <f t="shared" ref="D6:D28" si="1">C6*L6</f>
        <v>182039</v>
      </c>
      <c r="F6" s="227" t="s">
        <v>16</v>
      </c>
      <c r="G6" s="229" t="s">
        <v>111</v>
      </c>
      <c r="H6" s="230"/>
      <c r="I6" s="230"/>
      <c r="J6" s="2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>
        <v>16</v>
      </c>
      <c r="D7" s="13">
        <f t="shared" si="1"/>
        <v>11600</v>
      </c>
      <c r="F7" s="228"/>
      <c r="G7" s="232"/>
      <c r="H7" s="233"/>
      <c r="I7" s="233"/>
      <c r="J7" s="23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/>
      <c r="D8" s="13">
        <f t="shared" si="1"/>
        <v>0</v>
      </c>
      <c r="F8" s="235" t="s">
        <v>21</v>
      </c>
      <c r="G8" s="236" t="s">
        <v>119</v>
      </c>
      <c r="H8" s="237"/>
      <c r="I8" s="237"/>
      <c r="J8" s="23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>
        <v>30</v>
      </c>
      <c r="D9" s="13">
        <f t="shared" si="1"/>
        <v>21210</v>
      </c>
      <c r="F9" s="228"/>
      <c r="G9" s="239"/>
      <c r="H9" s="240"/>
      <c r="I9" s="240"/>
      <c r="J9" s="24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/>
      <c r="D10" s="13">
        <f t="shared" si="1"/>
        <v>0</v>
      </c>
      <c r="F10" s="227" t="s">
        <v>26</v>
      </c>
      <c r="G10" s="242" t="s">
        <v>137</v>
      </c>
      <c r="H10" s="243"/>
      <c r="I10" s="243"/>
      <c r="J10" s="244"/>
      <c r="K10" s="8"/>
      <c r="L10" s="6">
        <f>R36</f>
        <v>972</v>
      </c>
      <c r="P10" s="4"/>
      <c r="Q10" s="4"/>
      <c r="R10" s="5"/>
    </row>
    <row r="11" spans="1:18" ht="15.75" x14ac:dyDescent="0.25">
      <c r="A11" s="162"/>
      <c r="B11" s="17" t="s">
        <v>28</v>
      </c>
      <c r="C11" s="10"/>
      <c r="D11" s="13">
        <f t="shared" si="1"/>
        <v>0</v>
      </c>
      <c r="F11" s="228"/>
      <c r="G11" s="239"/>
      <c r="H11" s="240"/>
      <c r="I11" s="240"/>
      <c r="J11" s="2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/>
      <c r="D12" s="48">
        <f t="shared" si="1"/>
        <v>0</v>
      </c>
      <c r="F12" s="245" t="s">
        <v>33</v>
      </c>
      <c r="G12" s="246"/>
      <c r="H12" s="246"/>
      <c r="I12" s="246"/>
      <c r="J12" s="2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>
        <v>12</v>
      </c>
      <c r="D13" s="48">
        <f t="shared" si="1"/>
        <v>3684</v>
      </c>
      <c r="F13" s="248" t="s">
        <v>36</v>
      </c>
      <c r="G13" s="212"/>
      <c r="H13" s="203">
        <f>D29</f>
        <v>218610</v>
      </c>
      <c r="I13" s="204"/>
      <c r="J13" s="20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>
        <v>7</v>
      </c>
      <c r="D14" s="31">
        <f t="shared" si="1"/>
        <v>77</v>
      </c>
      <c r="F14" s="206" t="s">
        <v>39</v>
      </c>
      <c r="G14" s="207"/>
      <c r="H14" s="208">
        <f>D54</f>
        <v>20649</v>
      </c>
      <c r="I14" s="209"/>
      <c r="J14" s="21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38</v>
      </c>
      <c r="C15" s="10"/>
      <c r="D15" s="31">
        <f t="shared" si="1"/>
        <v>0</v>
      </c>
      <c r="F15" s="211" t="s">
        <v>40</v>
      </c>
      <c r="G15" s="212"/>
      <c r="H15" s="213">
        <f>H13-H14</f>
        <v>197961</v>
      </c>
      <c r="I15" s="214"/>
      <c r="J15" s="21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3">
        <f>960+402+282</f>
        <v>1644</v>
      </c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t="s">
        <v>113</v>
      </c>
      <c r="C17" s="10"/>
      <c r="D17" s="48">
        <f t="shared" si="1"/>
        <v>0</v>
      </c>
      <c r="F17" s="56"/>
      <c r="G17" s="66" t="s">
        <v>45</v>
      </c>
      <c r="H17" s="184"/>
      <c r="I17" s="184"/>
      <c r="J17" s="18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>
        <f>50+50</f>
        <v>100</v>
      </c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2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2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107</v>
      </c>
      <c r="C23" s="10"/>
      <c r="D23" s="48">
        <f t="shared" si="1"/>
        <v>0</v>
      </c>
      <c r="F23" s="78"/>
      <c r="G23" s="79"/>
      <c r="H23" s="190"/>
      <c r="I23" s="159"/>
      <c r="J23" s="15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101</v>
      </c>
      <c r="C24" s="10"/>
      <c r="D24" s="48">
        <f t="shared" si="1"/>
        <v>0</v>
      </c>
      <c r="F24" s="38"/>
      <c r="G24" s="37"/>
      <c r="H24" s="190"/>
      <c r="I24" s="159"/>
      <c r="J24" s="15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105</v>
      </c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 t="s">
        <v>109</v>
      </c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97</v>
      </c>
      <c r="C28" s="10"/>
      <c r="D28" s="48">
        <f t="shared" si="1"/>
        <v>0</v>
      </c>
      <c r="F28" s="101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218610</v>
      </c>
      <c r="F29" s="120" t="s">
        <v>55</v>
      </c>
      <c r="G29" s="182"/>
      <c r="H29" s="142">
        <f>H15-H16-H17-H18-H19-H20-H22-H23-H24+H26+H27</f>
        <v>196217</v>
      </c>
      <c r="I29" s="143"/>
      <c r="J29" s="14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23"/>
      <c r="G30" s="183"/>
      <c r="H30" s="145"/>
      <c r="I30" s="146"/>
      <c r="J30" s="14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7" t="s">
        <v>58</v>
      </c>
      <c r="B32" s="168"/>
      <c r="C32" s="168"/>
      <c r="D32" s="169"/>
      <c r="F32" s="170" t="s">
        <v>59</v>
      </c>
      <c r="G32" s="171"/>
      <c r="H32" s="171"/>
      <c r="I32" s="171"/>
      <c r="J32" s="17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70" t="s">
        <v>13</v>
      </c>
      <c r="I33" s="171"/>
      <c r="J33" s="17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180</v>
      </c>
      <c r="H34" s="164">
        <f>F34*G34</f>
        <v>180000</v>
      </c>
      <c r="I34" s="165"/>
      <c r="J34" s="16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</v>
      </c>
      <c r="H35" s="164">
        <f>F35*G35</f>
        <v>1500</v>
      </c>
      <c r="I35" s="165"/>
      <c r="J35" s="16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70</v>
      </c>
      <c r="C36" s="10"/>
      <c r="D36" s="12">
        <f>C36*1.5</f>
        <v>0</v>
      </c>
      <c r="F36" s="12">
        <v>200</v>
      </c>
      <c r="G36" s="37">
        <v>4</v>
      </c>
      <c r="H36" s="164">
        <f t="shared" ref="H36:H39" si="2">F36*G36</f>
        <v>800</v>
      </c>
      <c r="I36" s="165"/>
      <c r="J36" s="16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72</v>
      </c>
      <c r="B37" s="28" t="s">
        <v>66</v>
      </c>
      <c r="C37" s="53">
        <v>166</v>
      </c>
      <c r="D37" s="12">
        <f>C37*111</f>
        <v>18426</v>
      </c>
      <c r="F37" s="12">
        <v>100</v>
      </c>
      <c r="G37" s="39">
        <v>106</v>
      </c>
      <c r="H37" s="164">
        <f t="shared" si="2"/>
        <v>10600</v>
      </c>
      <c r="I37" s="165"/>
      <c r="J37" s="16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61</v>
      </c>
      <c r="H38" s="164">
        <f t="shared" si="2"/>
        <v>3050</v>
      </c>
      <c r="I38" s="165"/>
      <c r="J38" s="16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164">
        <f t="shared" si="2"/>
        <v>20</v>
      </c>
      <c r="I39" s="165"/>
      <c r="J39" s="16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64"/>
      <c r="I40" s="165"/>
      <c r="J40" s="16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4"/>
      <c r="I41" s="165"/>
      <c r="J41" s="16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70</v>
      </c>
      <c r="C42" s="11">
        <v>6</v>
      </c>
      <c r="D42" s="12">
        <f>C42*2.25</f>
        <v>13.5</v>
      </c>
      <c r="F42" s="39" t="s">
        <v>79</v>
      </c>
      <c r="G42" s="164">
        <v>73</v>
      </c>
      <c r="H42" s="165"/>
      <c r="I42" s="165"/>
      <c r="J42" s="16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4" t="s">
        <v>81</v>
      </c>
      <c r="C43" s="11"/>
      <c r="D43" s="12"/>
      <c r="F43" s="59" t="s">
        <v>82</v>
      </c>
      <c r="G43" s="104" t="s">
        <v>83</v>
      </c>
      <c r="H43" s="156" t="s">
        <v>13</v>
      </c>
      <c r="I43" s="157"/>
      <c r="J43" s="158"/>
      <c r="K43" s="21"/>
      <c r="P43" s="4"/>
      <c r="Q43" s="4"/>
      <c r="R43" s="5"/>
    </row>
    <row r="44" spans="1:18" ht="15.75" x14ac:dyDescent="0.25">
      <c r="A44" s="135"/>
      <c r="B44" s="27" t="s">
        <v>66</v>
      </c>
      <c r="C44" s="10">
        <v>1</v>
      </c>
      <c r="D44" s="12">
        <f>C44*120</f>
        <v>120</v>
      </c>
      <c r="F44" s="37"/>
      <c r="G44" s="76"/>
      <c r="H44" s="159"/>
      <c r="I44" s="159"/>
      <c r="J44" s="159"/>
      <c r="K44" s="21"/>
      <c r="P44" s="4"/>
      <c r="Q44" s="4"/>
      <c r="R44" s="5"/>
    </row>
    <row r="45" spans="1:18" ht="15.75" x14ac:dyDescent="0.25">
      <c r="A45" s="135"/>
      <c r="B45" s="27" t="s">
        <v>68</v>
      </c>
      <c r="C45" s="33"/>
      <c r="D45" s="12">
        <f>C45*84</f>
        <v>0</v>
      </c>
      <c r="F45" s="37"/>
      <c r="G45" s="76"/>
      <c r="H45" s="159"/>
      <c r="I45" s="159"/>
      <c r="J45" s="159"/>
      <c r="K45" s="21"/>
      <c r="P45" s="4"/>
      <c r="Q45" s="4"/>
      <c r="R45" s="5"/>
    </row>
    <row r="46" spans="1:18" ht="15.75" x14ac:dyDescent="0.25">
      <c r="A46" s="135"/>
      <c r="B46" s="49" t="s">
        <v>70</v>
      </c>
      <c r="C46" s="81">
        <v>1</v>
      </c>
      <c r="D46" s="12">
        <f>C46*1.5</f>
        <v>1.5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6"/>
      <c r="B47" s="27"/>
      <c r="C47" s="11"/>
      <c r="D47" s="12"/>
      <c r="F47" s="59"/>
      <c r="G47" s="59"/>
      <c r="H47" s="137"/>
      <c r="I47" s="138"/>
      <c r="J47" s="139"/>
      <c r="K47" s="21"/>
      <c r="P47" s="4"/>
      <c r="Q47" s="4"/>
      <c r="R47" s="5"/>
    </row>
    <row r="48" spans="1:18" ht="15" customHeight="1" x14ac:dyDescent="0.25">
      <c r="A48" s="134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7"/>
      <c r="I48" s="138"/>
      <c r="J48" s="1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5"/>
      <c r="B49" s="29" t="s">
        <v>68</v>
      </c>
      <c r="C49" s="33">
        <v>4</v>
      </c>
      <c r="D49" s="12">
        <f>C49*42</f>
        <v>168</v>
      </c>
      <c r="F49" s="140" t="s">
        <v>86</v>
      </c>
      <c r="G49" s="142">
        <f>H34+H35+H36+H37+H38+H39+H40+H41+G42+H44+H45+H46</f>
        <v>196043</v>
      </c>
      <c r="H49" s="143"/>
      <c r="I49" s="143"/>
      <c r="J49" s="14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5"/>
      <c r="B50" s="32" t="s">
        <v>70</v>
      </c>
      <c r="C50" s="11">
        <v>9</v>
      </c>
      <c r="D50" s="12">
        <f>C50*1.5</f>
        <v>13.5</v>
      </c>
      <c r="F50" s="141"/>
      <c r="G50" s="145"/>
      <c r="H50" s="146"/>
      <c r="I50" s="146"/>
      <c r="J50" s="147"/>
      <c r="P50" s="4"/>
      <c r="Q50" s="4"/>
      <c r="R50" s="5"/>
    </row>
    <row r="51" spans="1:18" ht="15" customHeight="1" x14ac:dyDescent="0.25">
      <c r="A51" s="135"/>
      <c r="B51" s="27"/>
      <c r="C51" s="10"/>
      <c r="D51" s="31"/>
      <c r="F51" s="148" t="s">
        <v>142</v>
      </c>
      <c r="G51" s="253">
        <f>G49-H29</f>
        <v>-174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5"/>
      <c r="B52" s="29"/>
      <c r="C52" s="33"/>
      <c r="D52" s="45"/>
      <c r="F52" s="149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0" t="s">
        <v>90</v>
      </c>
      <c r="B54" s="121"/>
      <c r="C54" s="122"/>
      <c r="D54" s="126">
        <f>SUM(D34:D53)</f>
        <v>20649</v>
      </c>
      <c r="F54" s="21"/>
      <c r="J54" s="34"/>
    </row>
    <row r="55" spans="1:18" x14ac:dyDescent="0.25">
      <c r="A55" s="123"/>
      <c r="B55" s="124"/>
      <c r="C55" s="125"/>
      <c r="D55" s="1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8" t="s">
        <v>91</v>
      </c>
      <c r="B58" s="129"/>
      <c r="C58" s="129"/>
      <c r="D58" s="130"/>
      <c r="F58" s="128" t="s">
        <v>92</v>
      </c>
      <c r="G58" s="129"/>
      <c r="H58" s="129"/>
      <c r="I58" s="129"/>
      <c r="J58" s="130"/>
    </row>
    <row r="59" spans="1:18" x14ac:dyDescent="0.25">
      <c r="A59" s="131"/>
      <c r="B59" s="132"/>
      <c r="C59" s="132"/>
      <c r="D59" s="133"/>
      <c r="F59" s="131"/>
      <c r="G59" s="132"/>
      <c r="H59" s="132"/>
      <c r="I59" s="132"/>
      <c r="J59" s="1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4C9E6-31EF-4A0D-9F45-99257313490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6" t="s">
        <v>1</v>
      </c>
      <c r="O1" s="216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7" t="s">
        <v>7</v>
      </c>
      <c r="B4" s="168"/>
      <c r="C4" s="168"/>
      <c r="D4" s="169"/>
      <c r="F4" s="217" t="s">
        <v>8</v>
      </c>
      <c r="G4" s="219"/>
      <c r="H4" s="221" t="s">
        <v>9</v>
      </c>
      <c r="I4" s="223"/>
      <c r="J4" s="2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218"/>
      <c r="G5" s="220"/>
      <c r="H5" s="222"/>
      <c r="I5" s="225"/>
      <c r="J5" s="2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2"/>
      <c r="B6" s="16"/>
      <c r="C6" s="10"/>
      <c r="D6" s="13">
        <f t="shared" ref="D6:D28" si="1">C6*L6</f>
        <v>0</v>
      </c>
      <c r="F6" s="227" t="s">
        <v>16</v>
      </c>
      <c r="G6" s="229"/>
      <c r="H6" s="230"/>
      <c r="I6" s="230"/>
      <c r="J6" s="2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2"/>
      <c r="B7" s="16"/>
      <c r="C7" s="10"/>
      <c r="D7" s="13">
        <f t="shared" si="1"/>
        <v>0</v>
      </c>
      <c r="F7" s="228"/>
      <c r="G7" s="232"/>
      <c r="H7" s="233"/>
      <c r="I7" s="233"/>
      <c r="J7" s="23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2"/>
      <c r="B8" s="16"/>
      <c r="C8" s="10"/>
      <c r="D8" s="13">
        <f t="shared" si="1"/>
        <v>0</v>
      </c>
      <c r="F8" s="235" t="s">
        <v>21</v>
      </c>
      <c r="G8" s="236"/>
      <c r="H8" s="237"/>
      <c r="I8" s="237"/>
      <c r="J8" s="23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2"/>
      <c r="B9" s="16"/>
      <c r="C9" s="10"/>
      <c r="D9" s="13">
        <f t="shared" si="1"/>
        <v>0</v>
      </c>
      <c r="F9" s="228"/>
      <c r="G9" s="239"/>
      <c r="H9" s="240"/>
      <c r="I9" s="240"/>
      <c r="J9" s="24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2"/>
      <c r="C10" s="10"/>
      <c r="D10" s="13">
        <f t="shared" si="1"/>
        <v>0</v>
      </c>
      <c r="F10" s="227" t="s">
        <v>26</v>
      </c>
      <c r="G10" s="242"/>
      <c r="H10" s="243"/>
      <c r="I10" s="243"/>
      <c r="J10" s="244"/>
      <c r="K10" s="8"/>
      <c r="L10" s="6">
        <f>R36</f>
        <v>972</v>
      </c>
      <c r="P10" s="4"/>
      <c r="Q10" s="4"/>
      <c r="R10" s="5"/>
    </row>
    <row r="11" spans="1:19" ht="15.75" x14ac:dyDescent="0.25">
      <c r="A11" s="162"/>
      <c r="B11" s="17"/>
      <c r="C11" s="10"/>
      <c r="D11" s="13">
        <f t="shared" si="1"/>
        <v>0</v>
      </c>
      <c r="F11" s="228"/>
      <c r="G11" s="239"/>
      <c r="H11" s="240"/>
      <c r="I11" s="240"/>
      <c r="J11" s="2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2"/>
      <c r="B12" s="17"/>
      <c r="C12" s="10"/>
      <c r="D12" s="48">
        <f t="shared" si="1"/>
        <v>0</v>
      </c>
      <c r="F12" s="245" t="s">
        <v>33</v>
      </c>
      <c r="G12" s="246"/>
      <c r="H12" s="246"/>
      <c r="I12" s="246"/>
      <c r="J12" s="2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2"/>
      <c r="B13" s="17"/>
      <c r="C13" s="10"/>
      <c r="D13" s="48">
        <f t="shared" si="1"/>
        <v>0</v>
      </c>
      <c r="F13" s="248" t="s">
        <v>36</v>
      </c>
      <c r="G13" s="212"/>
      <c r="H13" s="203">
        <f>D29</f>
        <v>0</v>
      </c>
      <c r="I13" s="204"/>
      <c r="J13" s="20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2"/>
      <c r="B14" s="14"/>
      <c r="C14" s="10"/>
      <c r="D14" s="31">
        <f t="shared" si="1"/>
        <v>0</v>
      </c>
      <c r="F14" s="206" t="s">
        <v>39</v>
      </c>
      <c r="G14" s="207"/>
      <c r="H14" s="208">
        <f>D54</f>
        <v>0</v>
      </c>
      <c r="I14" s="209"/>
      <c r="J14" s="21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2"/>
      <c r="B15" s="14"/>
      <c r="C15" s="10"/>
      <c r="D15" s="31">
        <f t="shared" si="1"/>
        <v>0</v>
      </c>
      <c r="F15" s="211" t="s">
        <v>40</v>
      </c>
      <c r="G15" s="212"/>
      <c r="H15" s="213">
        <f>H13-H14</f>
        <v>0</v>
      </c>
      <c r="I15" s="214"/>
      <c r="J15" s="21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C17" s="10"/>
      <c r="D17" s="48">
        <f t="shared" si="1"/>
        <v>0</v>
      </c>
      <c r="F17" s="56"/>
      <c r="G17" s="66" t="s">
        <v>45</v>
      </c>
      <c r="H17" s="184"/>
      <c r="I17" s="184"/>
      <c r="J17" s="18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/>
      <c r="C18" s="10"/>
      <c r="D18" s="48">
        <f t="shared" si="1"/>
        <v>0</v>
      </c>
      <c r="F18" s="56"/>
      <c r="G18" s="66" t="s">
        <v>47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2"/>
      <c r="B20" s="46"/>
      <c r="C20" s="10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/>
      <c r="C23" s="10"/>
      <c r="D23" s="48">
        <f t="shared" si="1"/>
        <v>0</v>
      </c>
      <c r="F23" s="78"/>
      <c r="G23" s="79"/>
      <c r="H23" s="190"/>
      <c r="I23" s="159"/>
      <c r="J23" s="15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/>
      <c r="C24" s="10"/>
      <c r="D24" s="48">
        <f t="shared" si="1"/>
        <v>0</v>
      </c>
      <c r="F24" s="38"/>
      <c r="G24" s="37"/>
      <c r="H24" s="190"/>
      <c r="I24" s="159"/>
      <c r="J24" s="15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/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/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/>
      <c r="C28" s="10"/>
      <c r="D28" s="48">
        <f t="shared" si="1"/>
        <v>0</v>
      </c>
      <c r="F28" s="101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0</v>
      </c>
      <c r="F29" s="120" t="s">
        <v>55</v>
      </c>
      <c r="G29" s="182"/>
      <c r="H29" s="142">
        <f>H15-H16-H17-H18-H19-H20-H22-H23-H24+H26+H27</f>
        <v>0</v>
      </c>
      <c r="I29" s="143"/>
      <c r="J29" s="14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23"/>
      <c r="G30" s="183"/>
      <c r="H30" s="145"/>
      <c r="I30" s="146"/>
      <c r="J30" s="14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7" t="s">
        <v>58</v>
      </c>
      <c r="B32" s="168"/>
      <c r="C32" s="168"/>
      <c r="D32" s="169"/>
      <c r="F32" s="170" t="s">
        <v>59</v>
      </c>
      <c r="G32" s="171"/>
      <c r="H32" s="171"/>
      <c r="I32" s="171"/>
      <c r="J32" s="17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70" t="s">
        <v>13</v>
      </c>
      <c r="I33" s="171"/>
      <c r="J33" s="17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4"/>
      <c r="I34" s="165"/>
      <c r="J34" s="16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68</v>
      </c>
      <c r="C35" s="52"/>
      <c r="D35" s="30">
        <f>C35*84</f>
        <v>0</v>
      </c>
      <c r="F35" s="58">
        <v>500</v>
      </c>
      <c r="G35" s="41"/>
      <c r="H35" s="164"/>
      <c r="I35" s="165"/>
      <c r="J35" s="16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70</v>
      </c>
      <c r="C36" s="10"/>
      <c r="D36" s="12">
        <f>C36*1.5</f>
        <v>0</v>
      </c>
      <c r="F36" s="12">
        <v>200</v>
      </c>
      <c r="G36" s="37"/>
      <c r="H36" s="164"/>
      <c r="I36" s="165"/>
      <c r="J36" s="16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4"/>
      <c r="I37" s="165"/>
      <c r="J37" s="16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68</v>
      </c>
      <c r="C38" s="54"/>
      <c r="D38" s="12">
        <f>C38*84</f>
        <v>0</v>
      </c>
      <c r="F38" s="30">
        <v>50</v>
      </c>
      <c r="G38" s="39"/>
      <c r="H38" s="164"/>
      <c r="I38" s="165"/>
      <c r="J38" s="16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70</v>
      </c>
      <c r="C39" s="52"/>
      <c r="D39" s="31">
        <f>C39*4.5</f>
        <v>0</v>
      </c>
      <c r="F39" s="12">
        <v>20</v>
      </c>
      <c r="G39" s="37"/>
      <c r="H39" s="164"/>
      <c r="I39" s="165"/>
      <c r="J39" s="16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4"/>
      <c r="I40" s="165"/>
      <c r="J40" s="16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68</v>
      </c>
      <c r="C41" s="10"/>
      <c r="D41" s="12">
        <f>C41*84</f>
        <v>0</v>
      </c>
      <c r="F41" s="12">
        <v>5</v>
      </c>
      <c r="G41" s="42"/>
      <c r="H41" s="164"/>
      <c r="I41" s="165"/>
      <c r="J41" s="16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70</v>
      </c>
      <c r="C42" s="11"/>
      <c r="D42" s="12">
        <f>C42*2.25</f>
        <v>0</v>
      </c>
      <c r="F42" s="39" t="s">
        <v>79</v>
      </c>
      <c r="G42" s="164"/>
      <c r="H42" s="165"/>
      <c r="I42" s="165"/>
      <c r="J42" s="16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4" t="s">
        <v>81</v>
      </c>
      <c r="C43" s="11"/>
      <c r="D43" s="12"/>
      <c r="F43" s="59" t="s">
        <v>82</v>
      </c>
      <c r="G43" s="104" t="s">
        <v>83</v>
      </c>
      <c r="H43" s="156" t="s">
        <v>13</v>
      </c>
      <c r="I43" s="157"/>
      <c r="J43" s="158"/>
      <c r="K43" s="21"/>
      <c r="P43" s="4"/>
      <c r="Q43" s="4"/>
      <c r="R43" s="5"/>
    </row>
    <row r="44" spans="1:18" ht="15.75" x14ac:dyDescent="0.25">
      <c r="A44" s="135"/>
      <c r="B44" s="27" t="s">
        <v>66</v>
      </c>
      <c r="C44" s="10"/>
      <c r="D44" s="12">
        <f>C44*120</f>
        <v>0</v>
      </c>
      <c r="F44" s="37"/>
      <c r="G44" s="76"/>
      <c r="H44" s="159"/>
      <c r="I44" s="159"/>
      <c r="J44" s="159"/>
      <c r="K44" s="21"/>
      <c r="P44" s="4"/>
      <c r="Q44" s="4"/>
      <c r="R44" s="5"/>
    </row>
    <row r="45" spans="1:18" ht="15.75" x14ac:dyDescent="0.25">
      <c r="A45" s="135"/>
      <c r="B45" s="27" t="s">
        <v>68</v>
      </c>
      <c r="C45" s="33"/>
      <c r="D45" s="12">
        <f>C45*84</f>
        <v>0</v>
      </c>
      <c r="F45" s="37"/>
      <c r="G45" s="76"/>
      <c r="H45" s="159"/>
      <c r="I45" s="159"/>
      <c r="J45" s="159"/>
      <c r="K45" s="21"/>
      <c r="P45" s="4"/>
      <c r="Q45" s="4"/>
      <c r="R45" s="5"/>
    </row>
    <row r="46" spans="1:18" ht="15.75" x14ac:dyDescent="0.25">
      <c r="A46" s="135"/>
      <c r="B46" s="49" t="s">
        <v>70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6"/>
      <c r="B47" s="27"/>
      <c r="C47" s="11"/>
      <c r="D47" s="12"/>
      <c r="F47" s="59"/>
      <c r="G47" s="59"/>
      <c r="H47" s="137"/>
      <c r="I47" s="138"/>
      <c r="J47" s="139"/>
      <c r="K47" s="21"/>
      <c r="P47" s="4"/>
      <c r="Q47" s="4"/>
      <c r="R47" s="5"/>
    </row>
    <row r="48" spans="1:18" ht="15" customHeight="1" x14ac:dyDescent="0.25">
      <c r="A48" s="134" t="s">
        <v>32</v>
      </c>
      <c r="B48" s="27" t="s">
        <v>66</v>
      </c>
      <c r="C48" s="10"/>
      <c r="D48" s="12">
        <f>C48*78</f>
        <v>0</v>
      </c>
      <c r="F48" s="59"/>
      <c r="G48" s="59"/>
      <c r="H48" s="137"/>
      <c r="I48" s="138"/>
      <c r="J48" s="1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5"/>
      <c r="B49" s="29" t="s">
        <v>68</v>
      </c>
      <c r="C49" s="33"/>
      <c r="D49" s="12">
        <f>C49*42</f>
        <v>0</v>
      </c>
      <c r="F49" s="140" t="s">
        <v>86</v>
      </c>
      <c r="G49" s="142">
        <f>H34+H35+H36+H37+H38+H39+H40+H41+G42+H44+H45+H46</f>
        <v>0</v>
      </c>
      <c r="H49" s="143"/>
      <c r="I49" s="143"/>
      <c r="J49" s="14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5"/>
      <c r="B50" s="32" t="s">
        <v>70</v>
      </c>
      <c r="C50" s="11"/>
      <c r="D50" s="12">
        <f>C50*1.5</f>
        <v>0</v>
      </c>
      <c r="F50" s="141"/>
      <c r="G50" s="145"/>
      <c r="H50" s="146"/>
      <c r="I50" s="146"/>
      <c r="J50" s="147"/>
      <c r="P50" s="4"/>
      <c r="Q50" s="4"/>
      <c r="R50" s="5"/>
    </row>
    <row r="51" spans="1:18" ht="15" customHeight="1" x14ac:dyDescent="0.25">
      <c r="A51" s="135"/>
      <c r="B51" s="27"/>
      <c r="C51" s="10"/>
      <c r="D51" s="31"/>
      <c r="F51" s="148" t="s">
        <v>128</v>
      </c>
      <c r="G51" s="150">
        <f>G49-H29</f>
        <v>0</v>
      </c>
      <c r="H51" s="151"/>
      <c r="I51" s="151"/>
      <c r="J51" s="15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5"/>
      <c r="B52" s="29"/>
      <c r="C52" s="33"/>
      <c r="D52" s="45"/>
      <c r="F52" s="149"/>
      <c r="G52" s="153"/>
      <c r="H52" s="154"/>
      <c r="I52" s="154"/>
      <c r="J52" s="1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0" t="s">
        <v>90</v>
      </c>
      <c r="B54" s="121"/>
      <c r="C54" s="122"/>
      <c r="D54" s="126">
        <f>SUM(D34:D53)</f>
        <v>0</v>
      </c>
      <c r="F54" s="21"/>
      <c r="J54" s="34"/>
    </row>
    <row r="55" spans="1:18" x14ac:dyDescent="0.25">
      <c r="A55" s="123"/>
      <c r="B55" s="124"/>
      <c r="C55" s="125"/>
      <c r="D55" s="1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8" t="s">
        <v>91</v>
      </c>
      <c r="B58" s="129"/>
      <c r="C58" s="129"/>
      <c r="D58" s="130"/>
      <c r="F58" s="128" t="s">
        <v>92</v>
      </c>
      <c r="G58" s="129"/>
      <c r="H58" s="129"/>
      <c r="I58" s="129"/>
      <c r="J58" s="130"/>
    </row>
    <row r="59" spans="1:18" x14ac:dyDescent="0.25">
      <c r="A59" s="131"/>
      <c r="B59" s="132"/>
      <c r="C59" s="132"/>
      <c r="D59" s="133"/>
      <c r="F59" s="131"/>
      <c r="G59" s="132"/>
      <c r="H59" s="132"/>
      <c r="I59" s="132"/>
      <c r="J59" s="1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A6101-0BB5-45B7-98E7-8F129D91F3B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6" t="s">
        <v>1</v>
      </c>
      <c r="O1" s="216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7" t="s">
        <v>7</v>
      </c>
      <c r="B4" s="168"/>
      <c r="C4" s="168"/>
      <c r="D4" s="169"/>
      <c r="F4" s="217" t="s">
        <v>8</v>
      </c>
      <c r="G4" s="219">
        <v>1</v>
      </c>
      <c r="H4" s="221" t="s">
        <v>9</v>
      </c>
      <c r="I4" s="223">
        <v>45973</v>
      </c>
      <c r="J4" s="2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218"/>
      <c r="G5" s="220"/>
      <c r="H5" s="222"/>
      <c r="I5" s="225"/>
      <c r="J5" s="2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89">
        <v>215</v>
      </c>
      <c r="D6" s="13">
        <f t="shared" ref="D6:D28" si="1">C6*L6</f>
        <v>158455</v>
      </c>
      <c r="F6" s="227" t="s">
        <v>16</v>
      </c>
      <c r="G6" s="229" t="s">
        <v>129</v>
      </c>
      <c r="H6" s="230"/>
      <c r="I6" s="230"/>
      <c r="J6" s="2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89">
        <v>10</v>
      </c>
      <c r="D7" s="13">
        <f t="shared" si="1"/>
        <v>7250</v>
      </c>
      <c r="F7" s="228"/>
      <c r="G7" s="232"/>
      <c r="H7" s="233"/>
      <c r="I7" s="233"/>
      <c r="J7" s="23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89">
        <v>1</v>
      </c>
      <c r="D8" s="13">
        <f t="shared" si="1"/>
        <v>1033</v>
      </c>
      <c r="F8" s="235" t="s">
        <v>21</v>
      </c>
      <c r="G8" s="236" t="s">
        <v>112</v>
      </c>
      <c r="H8" s="237"/>
      <c r="I8" s="237"/>
      <c r="J8" s="23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89">
        <v>21</v>
      </c>
      <c r="D9" s="13">
        <f t="shared" si="1"/>
        <v>14847</v>
      </c>
      <c r="F9" s="228"/>
      <c r="G9" s="239"/>
      <c r="H9" s="240"/>
      <c r="I9" s="240"/>
      <c r="J9" s="24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89">
        <v>1</v>
      </c>
      <c r="D10" s="13">
        <f t="shared" si="1"/>
        <v>972</v>
      </c>
      <c r="F10" s="227" t="s">
        <v>26</v>
      </c>
      <c r="G10" s="242" t="s">
        <v>130</v>
      </c>
      <c r="H10" s="243"/>
      <c r="I10" s="243"/>
      <c r="J10" s="244"/>
      <c r="K10" s="8"/>
      <c r="L10" s="6">
        <f>R36</f>
        <v>972</v>
      </c>
      <c r="P10" s="4"/>
      <c r="Q10" s="4"/>
      <c r="R10" s="5"/>
    </row>
    <row r="11" spans="1:18" ht="15.75" x14ac:dyDescent="0.25">
      <c r="A11" s="162"/>
      <c r="B11" s="17" t="s">
        <v>28</v>
      </c>
      <c r="C11" s="89">
        <v>1</v>
      </c>
      <c r="D11" s="13">
        <f t="shared" si="1"/>
        <v>1125</v>
      </c>
      <c r="F11" s="228"/>
      <c r="G11" s="239"/>
      <c r="H11" s="240"/>
      <c r="I11" s="240"/>
      <c r="J11" s="2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89"/>
      <c r="D12" s="48">
        <f t="shared" si="1"/>
        <v>0</v>
      </c>
      <c r="F12" s="245" t="s">
        <v>33</v>
      </c>
      <c r="G12" s="246"/>
      <c r="H12" s="246"/>
      <c r="I12" s="246"/>
      <c r="J12" s="2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89">
        <v>11</v>
      </c>
      <c r="D13" s="48">
        <f t="shared" si="1"/>
        <v>3377</v>
      </c>
      <c r="F13" s="248" t="s">
        <v>36</v>
      </c>
      <c r="G13" s="212"/>
      <c r="H13" s="203">
        <f>D29</f>
        <v>189411</v>
      </c>
      <c r="I13" s="204"/>
      <c r="J13" s="20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89">
        <v>12</v>
      </c>
      <c r="D14" s="31">
        <f t="shared" si="1"/>
        <v>132</v>
      </c>
      <c r="F14" s="206" t="s">
        <v>39</v>
      </c>
      <c r="G14" s="207"/>
      <c r="H14" s="208">
        <f>D54</f>
        <v>29274</v>
      </c>
      <c r="I14" s="209"/>
      <c r="J14" s="21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38</v>
      </c>
      <c r="C15" s="89"/>
      <c r="D15" s="31">
        <f t="shared" si="1"/>
        <v>0</v>
      </c>
      <c r="F15" s="211" t="s">
        <v>40</v>
      </c>
      <c r="G15" s="212"/>
      <c r="H15" s="213">
        <f>H13-H14</f>
        <v>160137</v>
      </c>
      <c r="I15" s="214"/>
      <c r="J15" s="21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t="s">
        <v>140</v>
      </c>
      <c r="C17" s="89"/>
      <c r="D17" s="48">
        <f t="shared" si="1"/>
        <v>0</v>
      </c>
      <c r="F17" s="56"/>
      <c r="G17" s="66" t="s">
        <v>45</v>
      </c>
      <c r="H17" s="184"/>
      <c r="I17" s="184"/>
      <c r="J17" s="18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v>1102</v>
      </c>
      <c r="Q19" s="4"/>
      <c r="R19" s="5">
        <f t="shared" si="0"/>
        <v>0</v>
      </c>
    </row>
    <row r="20" spans="1:18" ht="15.75" x14ac:dyDescent="0.25">
      <c r="A20" s="162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2"/>
      <c r="B21" s="14" t="s">
        <v>138</v>
      </c>
      <c r="C21" s="89">
        <v>1</v>
      </c>
      <c r="D21" s="48">
        <f t="shared" si="1"/>
        <v>650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 t="s">
        <v>127</v>
      </c>
      <c r="C22" s="89"/>
      <c r="D22" s="48">
        <f t="shared" si="1"/>
        <v>0</v>
      </c>
      <c r="F22" s="72" t="s">
        <v>147</v>
      </c>
      <c r="G22" s="73">
        <v>7074</v>
      </c>
      <c r="H22" s="189">
        <v>66744</v>
      </c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101</v>
      </c>
      <c r="C23" s="89"/>
      <c r="D23" s="48">
        <f t="shared" si="1"/>
        <v>0</v>
      </c>
      <c r="F23" s="77"/>
      <c r="G23" s="79"/>
      <c r="H23" s="249"/>
      <c r="I23" s="250"/>
      <c r="J23" s="25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121</v>
      </c>
      <c r="C24" s="89"/>
      <c r="D24" s="48">
        <f t="shared" si="1"/>
        <v>0</v>
      </c>
      <c r="F24" s="77"/>
      <c r="G24" s="79"/>
      <c r="H24" s="249"/>
      <c r="I24" s="250"/>
      <c r="J24" s="25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139</v>
      </c>
      <c r="C26" s="89"/>
      <c r="D26" s="48">
        <f t="shared" si="1"/>
        <v>0</v>
      </c>
      <c r="F26" s="111" t="s">
        <v>147</v>
      </c>
      <c r="G26" s="65">
        <v>6965</v>
      </c>
      <c r="H26" s="159">
        <v>62969</v>
      </c>
      <c r="I26" s="159"/>
      <c r="J26" s="15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 t="s">
        <v>110</v>
      </c>
      <c r="C27" s="89"/>
      <c r="D27" s="44">
        <f t="shared" si="1"/>
        <v>0</v>
      </c>
      <c r="F27" s="112" t="s">
        <v>147</v>
      </c>
      <c r="G27" s="104">
        <v>6969</v>
      </c>
      <c r="H27" s="251">
        <v>2504</v>
      </c>
      <c r="I27" s="252"/>
      <c r="J27" s="25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97</v>
      </c>
      <c r="C28" s="89">
        <v>2</v>
      </c>
      <c r="D28" s="48">
        <f t="shared" si="1"/>
        <v>1570</v>
      </c>
      <c r="F28" s="101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189411</v>
      </c>
      <c r="F29" s="120" t="s">
        <v>55</v>
      </c>
      <c r="G29" s="182"/>
      <c r="H29" s="142">
        <f>H15-H16-H17-H18-H19-H20-H22-H23-H24+H26+H27+H28</f>
        <v>158866</v>
      </c>
      <c r="I29" s="143"/>
      <c r="J29" s="14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23"/>
      <c r="G30" s="183"/>
      <c r="H30" s="145"/>
      <c r="I30" s="146"/>
      <c r="J30" s="14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7" t="s">
        <v>58</v>
      </c>
      <c r="B32" s="168"/>
      <c r="C32" s="168"/>
      <c r="D32" s="169"/>
      <c r="F32" s="170" t="s">
        <v>59</v>
      </c>
      <c r="G32" s="171"/>
      <c r="H32" s="171"/>
      <c r="I32" s="171"/>
      <c r="J32" s="17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70" t="s">
        <v>13</v>
      </c>
      <c r="I33" s="171"/>
      <c r="J33" s="17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71</v>
      </c>
      <c r="H34" s="164">
        <f t="shared" ref="H34:H39" si="2">F34*G34</f>
        <v>71000</v>
      </c>
      <c r="I34" s="165"/>
      <c r="J34" s="16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68</v>
      </c>
      <c r="C35" s="52"/>
      <c r="D35" s="30">
        <f>C35*84</f>
        <v>0</v>
      </c>
      <c r="F35" s="58">
        <v>500</v>
      </c>
      <c r="G35" s="41">
        <v>18</v>
      </c>
      <c r="H35" s="164">
        <f t="shared" si="2"/>
        <v>9000</v>
      </c>
      <c r="I35" s="165"/>
      <c r="J35" s="16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70</v>
      </c>
      <c r="C36" s="10">
        <v>7</v>
      </c>
      <c r="D36" s="12">
        <f>C36*1.5</f>
        <v>10.5</v>
      </c>
      <c r="F36" s="12">
        <v>200</v>
      </c>
      <c r="G36" s="37"/>
      <c r="H36" s="164">
        <f t="shared" si="2"/>
        <v>0</v>
      </c>
      <c r="I36" s="165"/>
      <c r="J36" s="16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72</v>
      </c>
      <c r="B37" s="28" t="s">
        <v>66</v>
      </c>
      <c r="C37" s="53">
        <v>239</v>
      </c>
      <c r="D37" s="12">
        <f>C37*111</f>
        <v>26529</v>
      </c>
      <c r="F37" s="12">
        <v>100</v>
      </c>
      <c r="G37" s="39">
        <v>86</v>
      </c>
      <c r="H37" s="164">
        <f t="shared" si="2"/>
        <v>8600</v>
      </c>
      <c r="I37" s="165"/>
      <c r="J37" s="16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38</v>
      </c>
      <c r="H38" s="164">
        <f t="shared" si="2"/>
        <v>1900</v>
      </c>
      <c r="I38" s="165"/>
      <c r="J38" s="16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64">
        <f t="shared" si="2"/>
        <v>0</v>
      </c>
      <c r="I39" s="165"/>
      <c r="J39" s="16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64"/>
      <c r="I40" s="165"/>
      <c r="J40" s="16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64"/>
      <c r="I41" s="165"/>
      <c r="J41" s="16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70</v>
      </c>
      <c r="C42" s="11">
        <v>14</v>
      </c>
      <c r="D42" s="12">
        <f>C42*2.25</f>
        <v>31.5</v>
      </c>
      <c r="F42" s="39" t="s">
        <v>79</v>
      </c>
      <c r="G42" s="164">
        <v>38</v>
      </c>
      <c r="H42" s="165"/>
      <c r="I42" s="165"/>
      <c r="J42" s="16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4" t="s">
        <v>81</v>
      </c>
      <c r="C43" s="11"/>
      <c r="D43" s="12"/>
      <c r="F43" s="59" t="s">
        <v>82</v>
      </c>
      <c r="G43" s="104" t="s">
        <v>83</v>
      </c>
      <c r="H43" s="156" t="s">
        <v>13</v>
      </c>
      <c r="I43" s="157"/>
      <c r="J43" s="15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5"/>
      <c r="B44" s="27" t="s">
        <v>66</v>
      </c>
      <c r="C44" s="10">
        <v>1</v>
      </c>
      <c r="D44" s="12">
        <f>C44*120</f>
        <v>120</v>
      </c>
      <c r="F44" s="37" t="s">
        <v>157</v>
      </c>
      <c r="G44" s="62"/>
      <c r="H44" s="159">
        <v>3804</v>
      </c>
      <c r="I44" s="159"/>
      <c r="J44" s="15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5"/>
      <c r="B45" s="27" t="s">
        <v>68</v>
      </c>
      <c r="C45" s="33">
        <v>1</v>
      </c>
      <c r="D45" s="12">
        <f>C45*84</f>
        <v>84</v>
      </c>
      <c r="F45" s="37" t="s">
        <v>148</v>
      </c>
      <c r="G45" s="99" t="s">
        <v>149</v>
      </c>
      <c r="H45" s="159">
        <v>62969</v>
      </c>
      <c r="I45" s="159"/>
      <c r="J45" s="159"/>
      <c r="K45" s="21"/>
      <c r="P45" s="4"/>
      <c r="Q45" s="4"/>
      <c r="R45" s="5"/>
    </row>
    <row r="46" spans="1:18" ht="15.75" x14ac:dyDescent="0.25">
      <c r="A46" s="135"/>
      <c r="B46" s="49" t="s">
        <v>70</v>
      </c>
      <c r="C46" s="81">
        <v>12</v>
      </c>
      <c r="D46" s="12">
        <f>C46*1.5</f>
        <v>18</v>
      </c>
      <c r="F46" s="37" t="s">
        <v>148</v>
      </c>
      <c r="G46" s="99" t="s">
        <v>149</v>
      </c>
      <c r="H46" s="159">
        <v>2504</v>
      </c>
      <c r="I46" s="159"/>
      <c r="J46" s="159"/>
      <c r="K46" s="21"/>
      <c r="P46" s="4"/>
      <c r="Q46" s="4"/>
      <c r="R46" s="5"/>
    </row>
    <row r="47" spans="1:18" ht="15.75" x14ac:dyDescent="0.25">
      <c r="A47" s="136"/>
      <c r="B47" s="27"/>
      <c r="C47" s="11"/>
      <c r="D47" s="12"/>
      <c r="F47" s="59"/>
      <c r="G47" s="59"/>
      <c r="H47" s="137"/>
      <c r="I47" s="138"/>
      <c r="J47" s="139"/>
      <c r="K47" s="21"/>
      <c r="P47" s="4"/>
      <c r="Q47" s="4"/>
      <c r="R47" s="5"/>
    </row>
    <row r="48" spans="1:18" ht="15" customHeight="1" x14ac:dyDescent="0.25">
      <c r="A48" s="134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137"/>
      <c r="I48" s="138"/>
      <c r="J48" s="1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5"/>
      <c r="B49" s="29" t="s">
        <v>68</v>
      </c>
      <c r="C49" s="33">
        <v>1</v>
      </c>
      <c r="D49" s="12">
        <f>C49*42</f>
        <v>42</v>
      </c>
      <c r="F49" s="140" t="s">
        <v>86</v>
      </c>
      <c r="G49" s="142">
        <f>H34+H35+H36+H37+H38+H39+H40+H41+G42+H44+H45+H46</f>
        <v>159815</v>
      </c>
      <c r="H49" s="143"/>
      <c r="I49" s="143"/>
      <c r="J49" s="14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5"/>
      <c r="B50" s="32" t="s">
        <v>70</v>
      </c>
      <c r="C50" s="11">
        <v>5</v>
      </c>
      <c r="D50" s="12">
        <f>C50*1.5</f>
        <v>7.5</v>
      </c>
      <c r="F50" s="141"/>
      <c r="G50" s="145"/>
      <c r="H50" s="146"/>
      <c r="I50" s="146"/>
      <c r="J50" s="147"/>
      <c r="P50" s="4"/>
      <c r="Q50" s="4"/>
      <c r="R50" s="5"/>
    </row>
    <row r="51" spans="1:18" ht="15" customHeight="1" x14ac:dyDescent="0.25">
      <c r="A51" s="135"/>
      <c r="B51" s="27"/>
      <c r="C51" s="10"/>
      <c r="D51" s="31"/>
      <c r="F51" s="148" t="s">
        <v>143</v>
      </c>
      <c r="G51" s="150">
        <f>G49-H29</f>
        <v>949</v>
      </c>
      <c r="H51" s="151"/>
      <c r="I51" s="151"/>
      <c r="J51" s="15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5"/>
      <c r="B52" s="29"/>
      <c r="C52" s="33"/>
      <c r="D52" s="45"/>
      <c r="F52" s="149"/>
      <c r="G52" s="153"/>
      <c r="H52" s="154"/>
      <c r="I52" s="154"/>
      <c r="J52" s="1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0" t="s">
        <v>90</v>
      </c>
      <c r="B54" s="121"/>
      <c r="C54" s="122"/>
      <c r="D54" s="126">
        <f>SUM(D34:D53)</f>
        <v>29274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3"/>
      <c r="B55" s="124"/>
      <c r="C55" s="125"/>
      <c r="D55" s="1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8" t="s">
        <v>91</v>
      </c>
      <c r="B58" s="129"/>
      <c r="C58" s="129"/>
      <c r="D58" s="130"/>
      <c r="F58" s="128" t="s">
        <v>92</v>
      </c>
      <c r="G58" s="129"/>
      <c r="H58" s="129"/>
      <c r="I58" s="129"/>
      <c r="J58" s="130"/>
    </row>
    <row r="59" spans="1:18" x14ac:dyDescent="0.25">
      <c r="A59" s="131"/>
      <c r="B59" s="132"/>
      <c r="C59" s="132"/>
      <c r="D59" s="133"/>
      <c r="F59" s="131"/>
      <c r="G59" s="132"/>
      <c r="H59" s="132"/>
      <c r="I59" s="132"/>
      <c r="J59" s="1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6E853-934C-4E78-B803-F1ACEB4F5707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6" t="s">
        <v>1</v>
      </c>
      <c r="O1" s="216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7" t="s">
        <v>7</v>
      </c>
      <c r="B4" s="168"/>
      <c r="C4" s="168"/>
      <c r="D4" s="169"/>
      <c r="F4" s="217" t="s">
        <v>8</v>
      </c>
      <c r="G4" s="219">
        <v>2</v>
      </c>
      <c r="H4" s="221" t="s">
        <v>9</v>
      </c>
      <c r="I4" s="223">
        <v>45973</v>
      </c>
      <c r="J4" s="2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218"/>
      <c r="G5" s="220"/>
      <c r="H5" s="222"/>
      <c r="I5" s="225"/>
      <c r="J5" s="2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>
        <v>207</v>
      </c>
      <c r="D6" s="13">
        <f t="shared" ref="D6:D28" si="1">C6*L6</f>
        <v>152559</v>
      </c>
      <c r="F6" s="227" t="s">
        <v>16</v>
      </c>
      <c r="G6" s="229" t="s">
        <v>150</v>
      </c>
      <c r="H6" s="230"/>
      <c r="I6" s="230"/>
      <c r="J6" s="2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/>
      <c r="D7" s="13">
        <f t="shared" si="1"/>
        <v>0</v>
      </c>
      <c r="F7" s="228"/>
      <c r="G7" s="232"/>
      <c r="H7" s="233"/>
      <c r="I7" s="233"/>
      <c r="J7" s="23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/>
      <c r="D8" s="13">
        <f t="shared" si="1"/>
        <v>0</v>
      </c>
      <c r="F8" s="235" t="s">
        <v>21</v>
      </c>
      <c r="G8" s="236" t="s">
        <v>114</v>
      </c>
      <c r="H8" s="237"/>
      <c r="I8" s="237"/>
      <c r="J8" s="23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>
        <v>10</v>
      </c>
      <c r="D9" s="13">
        <f t="shared" si="1"/>
        <v>7070</v>
      </c>
      <c r="F9" s="228"/>
      <c r="G9" s="239"/>
      <c r="H9" s="240"/>
      <c r="I9" s="240"/>
      <c r="J9" s="24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/>
      <c r="D10" s="13">
        <f t="shared" si="1"/>
        <v>0</v>
      </c>
      <c r="F10" s="227" t="s">
        <v>26</v>
      </c>
      <c r="G10" s="242" t="s">
        <v>115</v>
      </c>
      <c r="H10" s="243"/>
      <c r="I10" s="243"/>
      <c r="J10" s="244"/>
      <c r="K10" s="8"/>
      <c r="L10" s="6">
        <f>R36</f>
        <v>972</v>
      </c>
      <c r="P10" s="4"/>
      <c r="Q10" s="4"/>
      <c r="R10" s="5"/>
    </row>
    <row r="11" spans="1:18" ht="15.75" x14ac:dyDescent="0.25">
      <c r="A11" s="162"/>
      <c r="B11" s="17" t="s">
        <v>28</v>
      </c>
      <c r="C11" s="10"/>
      <c r="D11" s="13">
        <f t="shared" si="1"/>
        <v>0</v>
      </c>
      <c r="F11" s="228"/>
      <c r="G11" s="239"/>
      <c r="H11" s="240"/>
      <c r="I11" s="240"/>
      <c r="J11" s="2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/>
      <c r="D12" s="48">
        <f t="shared" si="1"/>
        <v>0</v>
      </c>
      <c r="F12" s="245" t="s">
        <v>33</v>
      </c>
      <c r="G12" s="246"/>
      <c r="H12" s="246"/>
      <c r="I12" s="246"/>
      <c r="J12" s="2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>
        <v>8</v>
      </c>
      <c r="D13" s="48">
        <f t="shared" si="1"/>
        <v>2456</v>
      </c>
      <c r="F13" s="248" t="s">
        <v>36</v>
      </c>
      <c r="G13" s="212"/>
      <c r="H13" s="203">
        <f>D29</f>
        <v>162338</v>
      </c>
      <c r="I13" s="204"/>
      <c r="J13" s="20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>
        <v>23</v>
      </c>
      <c r="D14" s="31">
        <f t="shared" si="1"/>
        <v>253</v>
      </c>
      <c r="F14" s="206" t="s">
        <v>39</v>
      </c>
      <c r="G14" s="207"/>
      <c r="H14" s="208">
        <f>D54</f>
        <v>21364.5</v>
      </c>
      <c r="I14" s="209"/>
      <c r="J14" s="21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38</v>
      </c>
      <c r="C15" s="10"/>
      <c r="D15" s="31">
        <f t="shared" si="1"/>
        <v>0</v>
      </c>
      <c r="F15" s="211" t="s">
        <v>40</v>
      </c>
      <c r="G15" s="212"/>
      <c r="H15" s="213">
        <f>H13-H14</f>
        <v>140973.5</v>
      </c>
      <c r="I15" s="214"/>
      <c r="J15" s="21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3">
        <f>1863</f>
        <v>1863</v>
      </c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t="s">
        <v>93</v>
      </c>
      <c r="C17" s="10"/>
      <c r="D17" s="48">
        <f t="shared" si="1"/>
        <v>0</v>
      </c>
      <c r="F17" s="56"/>
      <c r="G17" s="66" t="s">
        <v>45</v>
      </c>
      <c r="H17" s="184"/>
      <c r="I17" s="184"/>
      <c r="J17" s="184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2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4"/>
      <c r="I20" s="184"/>
      <c r="J20" s="18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2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107</v>
      </c>
      <c r="C23" s="10"/>
      <c r="D23" s="48">
        <f t="shared" si="1"/>
        <v>0</v>
      </c>
      <c r="F23" s="25"/>
      <c r="G23" s="37"/>
      <c r="H23" s="190"/>
      <c r="I23" s="159"/>
      <c r="J23" s="15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123</v>
      </c>
      <c r="C24" s="10"/>
      <c r="D24" s="48">
        <f t="shared" si="1"/>
        <v>0</v>
      </c>
      <c r="F24" s="38"/>
      <c r="G24" s="37"/>
      <c r="H24" s="190"/>
      <c r="I24" s="159"/>
      <c r="J24" s="15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105</v>
      </c>
      <c r="C26" s="10"/>
      <c r="D26" s="48">
        <f t="shared" si="1"/>
        <v>0</v>
      </c>
      <c r="F26" s="64"/>
      <c r="G26" s="10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 t="s">
        <v>109</v>
      </c>
      <c r="C27" s="10"/>
      <c r="D27" s="44">
        <f t="shared" si="1"/>
        <v>0</v>
      </c>
      <c r="F27" s="14"/>
      <c r="G27" s="14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97</v>
      </c>
      <c r="C28" s="10"/>
      <c r="D28" s="48">
        <f t="shared" si="1"/>
        <v>0</v>
      </c>
      <c r="F28" s="101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162338</v>
      </c>
      <c r="F29" s="120" t="s">
        <v>55</v>
      </c>
      <c r="G29" s="182"/>
      <c r="H29" s="142">
        <f>H15-H16-H17-H18-H19-H20-H22-H23-H24+H26+H27</f>
        <v>139110.5</v>
      </c>
      <c r="I29" s="143"/>
      <c r="J29" s="14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23"/>
      <c r="G30" s="183"/>
      <c r="H30" s="145"/>
      <c r="I30" s="146"/>
      <c r="J30" s="14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7" t="s">
        <v>58</v>
      </c>
      <c r="B32" s="168"/>
      <c r="C32" s="168"/>
      <c r="D32" s="169"/>
      <c r="F32" s="170" t="s">
        <v>59</v>
      </c>
      <c r="G32" s="171"/>
      <c r="H32" s="171"/>
      <c r="I32" s="171"/>
      <c r="J32" s="17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70" t="s">
        <v>13</v>
      </c>
      <c r="I33" s="171"/>
      <c r="J33" s="17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</v>
      </c>
      <c r="H34" s="164">
        <f>F34*G34</f>
        <v>9000</v>
      </c>
      <c r="I34" s="165"/>
      <c r="J34" s="16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68</v>
      </c>
      <c r="C35" s="52"/>
      <c r="D35" s="30">
        <f>C35*84</f>
        <v>0</v>
      </c>
      <c r="F35" s="58">
        <v>500</v>
      </c>
      <c r="G35" s="41">
        <v>2</v>
      </c>
      <c r="H35" s="164">
        <f t="shared" ref="H35:H39" si="2">F35*G35</f>
        <v>1000</v>
      </c>
      <c r="I35" s="165"/>
      <c r="J35" s="16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70</v>
      </c>
      <c r="C36" s="10"/>
      <c r="D36" s="12">
        <f>C36*1.5</f>
        <v>0</v>
      </c>
      <c r="F36" s="12">
        <v>200</v>
      </c>
      <c r="G36" s="37"/>
      <c r="H36" s="164">
        <f>F36*G36</f>
        <v>0</v>
      </c>
      <c r="I36" s="165"/>
      <c r="J36" s="16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72</v>
      </c>
      <c r="B37" s="28" t="s">
        <v>66</v>
      </c>
      <c r="C37" s="53">
        <v>191</v>
      </c>
      <c r="D37" s="12">
        <f>C37*111</f>
        <v>21201</v>
      </c>
      <c r="F37" s="12">
        <v>100</v>
      </c>
      <c r="G37" s="39">
        <v>6</v>
      </c>
      <c r="H37" s="164">
        <f t="shared" si="2"/>
        <v>600</v>
      </c>
      <c r="I37" s="165"/>
      <c r="J37" s="16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164">
        <f t="shared" si="2"/>
        <v>150</v>
      </c>
      <c r="I38" s="165"/>
      <c r="J38" s="16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70</v>
      </c>
      <c r="C39" s="52"/>
      <c r="D39" s="31">
        <f>C39*4.5</f>
        <v>0</v>
      </c>
      <c r="F39" s="12">
        <v>20</v>
      </c>
      <c r="G39" s="37"/>
      <c r="H39" s="164">
        <f t="shared" si="2"/>
        <v>0</v>
      </c>
      <c r="I39" s="165"/>
      <c r="J39" s="16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4"/>
      <c r="I40" s="165"/>
      <c r="J40" s="16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68</v>
      </c>
      <c r="C41" s="10"/>
      <c r="D41" s="12">
        <f>C41*84</f>
        <v>0</v>
      </c>
      <c r="F41" s="12">
        <v>5</v>
      </c>
      <c r="G41" s="42"/>
      <c r="H41" s="164"/>
      <c r="I41" s="165"/>
      <c r="J41" s="16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70</v>
      </c>
      <c r="C42" s="11"/>
      <c r="D42" s="12">
        <f>C42*2.25</f>
        <v>0</v>
      </c>
      <c r="F42" s="39" t="s">
        <v>79</v>
      </c>
      <c r="G42" s="164">
        <v>67</v>
      </c>
      <c r="H42" s="165"/>
      <c r="I42" s="165"/>
      <c r="J42" s="16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4" t="s">
        <v>81</v>
      </c>
      <c r="C43" s="11"/>
      <c r="D43" s="12"/>
      <c r="F43" s="59" t="s">
        <v>82</v>
      </c>
      <c r="G43" s="104" t="s">
        <v>83</v>
      </c>
      <c r="H43" s="156" t="s">
        <v>13</v>
      </c>
      <c r="I43" s="157"/>
      <c r="J43" s="158"/>
      <c r="K43" s="21"/>
      <c r="P43" s="4"/>
      <c r="Q43" s="4"/>
      <c r="R43" s="5"/>
    </row>
    <row r="44" spans="1:18" ht="15.75" x14ac:dyDescent="0.25">
      <c r="A44" s="135"/>
      <c r="B44" s="27" t="s">
        <v>66</v>
      </c>
      <c r="C44" s="10"/>
      <c r="D44" s="12">
        <f>C44*120</f>
        <v>0</v>
      </c>
      <c r="F44" s="37" t="s">
        <v>144</v>
      </c>
      <c r="G44" s="62" t="s">
        <v>170</v>
      </c>
      <c r="H44" s="159">
        <v>128294</v>
      </c>
      <c r="I44" s="159"/>
      <c r="J44" s="159"/>
      <c r="K44" s="21"/>
      <c r="P44" s="4"/>
      <c r="Q44" s="4"/>
      <c r="R44" s="5"/>
    </row>
    <row r="45" spans="1:18" ht="15.75" x14ac:dyDescent="0.25">
      <c r="A45" s="135"/>
      <c r="B45" s="27" t="s">
        <v>68</v>
      </c>
      <c r="C45" s="33"/>
      <c r="D45" s="12">
        <f>C45*84</f>
        <v>0</v>
      </c>
      <c r="F45" s="37"/>
      <c r="G45" s="62"/>
      <c r="H45" s="159"/>
      <c r="I45" s="159"/>
      <c r="J45" s="159"/>
      <c r="K45" s="21"/>
      <c r="P45" s="4"/>
      <c r="Q45" s="4"/>
      <c r="R45" s="5"/>
    </row>
    <row r="46" spans="1:18" ht="15.75" x14ac:dyDescent="0.25">
      <c r="A46" s="135"/>
      <c r="B46" s="49" t="s">
        <v>70</v>
      </c>
      <c r="C46" s="81"/>
      <c r="D46" s="12">
        <f>C46*1.5</f>
        <v>0</v>
      </c>
      <c r="F46" s="37"/>
      <c r="G46" s="103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6"/>
      <c r="B47" s="27"/>
      <c r="C47" s="11"/>
      <c r="D47" s="12"/>
      <c r="F47" s="59"/>
      <c r="G47" s="59"/>
      <c r="H47" s="137"/>
      <c r="I47" s="138"/>
      <c r="J47" s="139"/>
      <c r="K47" s="21"/>
      <c r="P47" s="4"/>
      <c r="Q47" s="4"/>
      <c r="R47" s="5"/>
    </row>
    <row r="48" spans="1:18" ht="15" customHeight="1" x14ac:dyDescent="0.25">
      <c r="A48" s="134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37"/>
      <c r="I48" s="138"/>
      <c r="J48" s="1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5"/>
      <c r="B49" s="29" t="s">
        <v>68</v>
      </c>
      <c r="C49" s="33"/>
      <c r="D49" s="12">
        <f>C49*42</f>
        <v>0</v>
      </c>
      <c r="F49" s="140" t="s">
        <v>86</v>
      </c>
      <c r="G49" s="142">
        <f>H34+H35+H36+H37+H38+H39+H40+H41+G42+H44+H45+H46</f>
        <v>139111</v>
      </c>
      <c r="H49" s="143"/>
      <c r="I49" s="143"/>
      <c r="J49" s="14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5"/>
      <c r="B50" s="32" t="s">
        <v>70</v>
      </c>
      <c r="C50" s="11">
        <v>1</v>
      </c>
      <c r="D50" s="12">
        <f>C50*1.5</f>
        <v>1.5</v>
      </c>
      <c r="F50" s="141"/>
      <c r="G50" s="145"/>
      <c r="H50" s="146"/>
      <c r="I50" s="146"/>
      <c r="J50" s="147"/>
      <c r="P50" s="4"/>
      <c r="Q50" s="4"/>
      <c r="R50" s="5"/>
    </row>
    <row r="51" spans="1:18" ht="15" customHeight="1" x14ac:dyDescent="0.25">
      <c r="A51" s="135"/>
      <c r="B51" s="27"/>
      <c r="C51" s="10"/>
      <c r="D51" s="31"/>
      <c r="F51" s="148" t="s">
        <v>156</v>
      </c>
      <c r="G51" s="150">
        <f>G49-H29</f>
        <v>0.5</v>
      </c>
      <c r="H51" s="151"/>
      <c r="I51" s="151"/>
      <c r="J51" s="15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5"/>
      <c r="B52" s="29"/>
      <c r="C52" s="33"/>
      <c r="D52" s="45"/>
      <c r="F52" s="149"/>
      <c r="G52" s="153"/>
      <c r="H52" s="154"/>
      <c r="I52" s="154"/>
      <c r="J52" s="1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0" t="s">
        <v>90</v>
      </c>
      <c r="B54" s="121"/>
      <c r="C54" s="122"/>
      <c r="D54" s="126">
        <f>SUM(D34:D53)</f>
        <v>21364.5</v>
      </c>
      <c r="F54" s="21"/>
      <c r="J54" s="34"/>
    </row>
    <row r="55" spans="1:18" x14ac:dyDescent="0.25">
      <c r="A55" s="123"/>
      <c r="B55" s="124"/>
      <c r="C55" s="125"/>
      <c r="D55" s="1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28" t="s">
        <v>91</v>
      </c>
      <c r="B58" s="129"/>
      <c r="C58" s="129"/>
      <c r="D58" s="130"/>
      <c r="F58" s="128" t="s">
        <v>92</v>
      </c>
      <c r="G58" s="129"/>
      <c r="H58" s="129"/>
      <c r="I58" s="129"/>
      <c r="J58" s="130"/>
    </row>
    <row r="59" spans="1:18" x14ac:dyDescent="0.25">
      <c r="A59" s="131"/>
      <c r="B59" s="132"/>
      <c r="C59" s="132"/>
      <c r="D59" s="133"/>
      <c r="F59" s="131"/>
      <c r="G59" s="132"/>
      <c r="H59" s="132"/>
      <c r="I59" s="132"/>
      <c r="J59" s="1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7EE72-951F-445C-A6EB-A51F88E424C7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6" t="s">
        <v>1</v>
      </c>
      <c r="O1" s="216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7" t="s">
        <v>7</v>
      </c>
      <c r="B4" s="168"/>
      <c r="C4" s="168"/>
      <c r="D4" s="169"/>
      <c r="F4" s="217" t="s">
        <v>8</v>
      </c>
      <c r="G4" s="219">
        <v>3</v>
      </c>
      <c r="H4" s="221" t="s">
        <v>9</v>
      </c>
      <c r="I4" s="223">
        <v>45973</v>
      </c>
      <c r="J4" s="2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218"/>
      <c r="G5" s="220"/>
      <c r="H5" s="222"/>
      <c r="I5" s="225"/>
      <c r="J5" s="2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>
        <v>171</v>
      </c>
      <c r="D6" s="13">
        <f t="shared" ref="D6:D28" si="1">C6*L6</f>
        <v>126027</v>
      </c>
      <c r="F6" s="227" t="s">
        <v>16</v>
      </c>
      <c r="G6" s="229" t="s">
        <v>111</v>
      </c>
      <c r="H6" s="230"/>
      <c r="I6" s="230"/>
      <c r="J6" s="2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>
        <v>6</v>
      </c>
      <c r="D7" s="13">
        <f t="shared" si="1"/>
        <v>4350</v>
      </c>
      <c r="F7" s="228"/>
      <c r="G7" s="232"/>
      <c r="H7" s="233"/>
      <c r="I7" s="233"/>
      <c r="J7" s="23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/>
      <c r="D8" s="13">
        <f t="shared" si="1"/>
        <v>0</v>
      </c>
      <c r="F8" s="235" t="s">
        <v>21</v>
      </c>
      <c r="G8" s="236" t="s">
        <v>119</v>
      </c>
      <c r="H8" s="237"/>
      <c r="I8" s="237"/>
      <c r="J8" s="23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>
        <v>24</v>
      </c>
      <c r="D9" s="13">
        <f t="shared" si="1"/>
        <v>16968</v>
      </c>
      <c r="F9" s="228"/>
      <c r="G9" s="239"/>
      <c r="H9" s="240"/>
      <c r="I9" s="240"/>
      <c r="J9" s="24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/>
      <c r="D10" s="13">
        <f t="shared" si="1"/>
        <v>0</v>
      </c>
      <c r="F10" s="227" t="s">
        <v>26</v>
      </c>
      <c r="G10" s="242" t="s">
        <v>137</v>
      </c>
      <c r="H10" s="243"/>
      <c r="I10" s="243"/>
      <c r="J10" s="244"/>
      <c r="K10" s="8"/>
      <c r="L10" s="6">
        <f>R36</f>
        <v>972</v>
      </c>
      <c r="P10" s="4"/>
      <c r="Q10" s="4"/>
      <c r="R10" s="5"/>
    </row>
    <row r="11" spans="1:18" ht="15.75" x14ac:dyDescent="0.25">
      <c r="A11" s="162"/>
      <c r="B11" s="17" t="s">
        <v>28</v>
      </c>
      <c r="C11" s="10"/>
      <c r="D11" s="13">
        <f t="shared" si="1"/>
        <v>0</v>
      </c>
      <c r="F11" s="228"/>
      <c r="G11" s="239"/>
      <c r="H11" s="240"/>
      <c r="I11" s="240"/>
      <c r="J11" s="2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>
        <v>2</v>
      </c>
      <c r="D12" s="48">
        <f t="shared" si="1"/>
        <v>1904</v>
      </c>
      <c r="F12" s="245" t="s">
        <v>33</v>
      </c>
      <c r="G12" s="246"/>
      <c r="H12" s="246"/>
      <c r="I12" s="246"/>
      <c r="J12" s="2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>
        <v>7</v>
      </c>
      <c r="D13" s="48">
        <f t="shared" si="1"/>
        <v>2149</v>
      </c>
      <c r="F13" s="248" t="s">
        <v>36</v>
      </c>
      <c r="G13" s="212"/>
      <c r="H13" s="203">
        <f>D29</f>
        <v>156308.5</v>
      </c>
      <c r="I13" s="204"/>
      <c r="J13" s="20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>
        <v>22</v>
      </c>
      <c r="D14" s="31">
        <f t="shared" si="1"/>
        <v>242</v>
      </c>
      <c r="F14" s="206" t="s">
        <v>39</v>
      </c>
      <c r="G14" s="207"/>
      <c r="H14" s="208">
        <f>D54</f>
        <v>35391</v>
      </c>
      <c r="I14" s="209"/>
      <c r="J14" s="21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38</v>
      </c>
      <c r="C15" s="10">
        <v>1</v>
      </c>
      <c r="D15" s="31">
        <f t="shared" si="1"/>
        <v>620</v>
      </c>
      <c r="F15" s="211" t="s">
        <v>40</v>
      </c>
      <c r="G15" s="212"/>
      <c r="H15" s="213">
        <f>H13-H14</f>
        <v>120917.5</v>
      </c>
      <c r="I15" s="214"/>
      <c r="J15" s="21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3">
        <f>52*6</f>
        <v>312</v>
      </c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t="s">
        <v>113</v>
      </c>
      <c r="C17" s="10"/>
      <c r="D17" s="48">
        <f t="shared" si="1"/>
        <v>0</v>
      </c>
      <c r="F17" s="56"/>
      <c r="G17" s="66" t="s">
        <v>45</v>
      </c>
      <c r="H17" s="184"/>
      <c r="I17" s="184"/>
      <c r="J17" s="18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>
        <v>50</v>
      </c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2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2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107</v>
      </c>
      <c r="C23" s="10"/>
      <c r="D23" s="48">
        <f t="shared" si="1"/>
        <v>0</v>
      </c>
      <c r="F23" s="78"/>
      <c r="G23" s="79"/>
      <c r="H23" s="190"/>
      <c r="I23" s="159"/>
      <c r="J23" s="15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101</v>
      </c>
      <c r="C24" s="10"/>
      <c r="D24" s="48">
        <f t="shared" si="1"/>
        <v>0</v>
      </c>
      <c r="F24" s="38"/>
      <c r="G24" s="37"/>
      <c r="H24" s="190"/>
      <c r="I24" s="159"/>
      <c r="J24" s="15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121</v>
      </c>
      <c r="C25" s="10">
        <v>12</v>
      </c>
      <c r="D25" s="48">
        <f t="shared" si="1"/>
        <v>474.5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913/24+1.5</f>
        <v>39.541666666666664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105</v>
      </c>
      <c r="C26" s="10">
        <v>12</v>
      </c>
      <c r="D26" s="48">
        <f t="shared" si="1"/>
        <v>434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 t="s">
        <v>109</v>
      </c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97</v>
      </c>
      <c r="C28" s="10">
        <v>4</v>
      </c>
      <c r="D28" s="48">
        <f t="shared" si="1"/>
        <v>3140</v>
      </c>
      <c r="F28" s="101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156308.5</v>
      </c>
      <c r="F29" s="120" t="s">
        <v>55</v>
      </c>
      <c r="G29" s="182"/>
      <c r="H29" s="142">
        <f>H15-H16-H17-H18-H19-H20-H22-H23-H24+H26+H27</f>
        <v>120555.5</v>
      </c>
      <c r="I29" s="143"/>
      <c r="J29" s="14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23"/>
      <c r="G30" s="183"/>
      <c r="H30" s="145"/>
      <c r="I30" s="146"/>
      <c r="J30" s="14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7" t="s">
        <v>58</v>
      </c>
      <c r="B32" s="168"/>
      <c r="C32" s="168"/>
      <c r="D32" s="169"/>
      <c r="F32" s="170" t="s">
        <v>59</v>
      </c>
      <c r="G32" s="171"/>
      <c r="H32" s="171"/>
      <c r="I32" s="171"/>
      <c r="J32" s="17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70" t="s">
        <v>13</v>
      </c>
      <c r="I33" s="171"/>
      <c r="J33" s="17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77</v>
      </c>
      <c r="H34" s="164">
        <f>F34*G34</f>
        <v>77000</v>
      </c>
      <c r="I34" s="165"/>
      <c r="J34" s="16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68</v>
      </c>
      <c r="C35" s="52"/>
      <c r="D35" s="30">
        <f>C35*84</f>
        <v>0</v>
      </c>
      <c r="F35" s="58">
        <v>500</v>
      </c>
      <c r="G35" s="41">
        <v>75</v>
      </c>
      <c r="H35" s="164">
        <f>F35*G35</f>
        <v>37500</v>
      </c>
      <c r="I35" s="165"/>
      <c r="J35" s="16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70</v>
      </c>
      <c r="C36" s="10">
        <v>2</v>
      </c>
      <c r="D36" s="12">
        <f>C36*1.5</f>
        <v>3</v>
      </c>
      <c r="F36" s="12">
        <v>200</v>
      </c>
      <c r="G36" s="37">
        <v>1</v>
      </c>
      <c r="H36" s="164">
        <f t="shared" ref="H36:H39" si="2">F36*G36</f>
        <v>200</v>
      </c>
      <c r="I36" s="165"/>
      <c r="J36" s="16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72</v>
      </c>
      <c r="B37" s="28" t="s">
        <v>66</v>
      </c>
      <c r="C37" s="53">
        <v>295</v>
      </c>
      <c r="D37" s="12">
        <f>C37*111</f>
        <v>32745</v>
      </c>
      <c r="F37" s="12">
        <v>100</v>
      </c>
      <c r="G37" s="39">
        <v>27</v>
      </c>
      <c r="H37" s="164">
        <f t="shared" si="2"/>
        <v>2700</v>
      </c>
      <c r="I37" s="165"/>
      <c r="J37" s="16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56</v>
      </c>
      <c r="H38" s="164">
        <f t="shared" si="2"/>
        <v>2800</v>
      </c>
      <c r="I38" s="165"/>
      <c r="J38" s="16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64">
        <f t="shared" si="2"/>
        <v>20</v>
      </c>
      <c r="I39" s="165"/>
      <c r="J39" s="16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64"/>
      <c r="I40" s="165"/>
      <c r="J40" s="16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68</v>
      </c>
      <c r="C41" s="10"/>
      <c r="D41" s="12">
        <f>C41*84</f>
        <v>0</v>
      </c>
      <c r="F41" s="12">
        <v>5</v>
      </c>
      <c r="G41" s="42"/>
      <c r="H41" s="164"/>
      <c r="I41" s="165"/>
      <c r="J41" s="16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70</v>
      </c>
      <c r="C42" s="11"/>
      <c r="D42" s="12">
        <f>C42*2.25</f>
        <v>0</v>
      </c>
      <c r="F42" s="39" t="s">
        <v>79</v>
      </c>
      <c r="G42" s="164">
        <v>383</v>
      </c>
      <c r="H42" s="165"/>
      <c r="I42" s="165"/>
      <c r="J42" s="16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4" t="s">
        <v>81</v>
      </c>
      <c r="C43" s="11"/>
      <c r="D43" s="12"/>
      <c r="F43" s="59" t="s">
        <v>82</v>
      </c>
      <c r="G43" s="104" t="s">
        <v>83</v>
      </c>
      <c r="H43" s="156" t="s">
        <v>13</v>
      </c>
      <c r="I43" s="157"/>
      <c r="J43" s="158"/>
      <c r="K43" s="21"/>
      <c r="P43" s="4"/>
      <c r="Q43" s="4"/>
      <c r="R43" s="5"/>
    </row>
    <row r="44" spans="1:18" ht="15.75" x14ac:dyDescent="0.25">
      <c r="A44" s="135"/>
      <c r="B44" s="27" t="s">
        <v>66</v>
      </c>
      <c r="C44" s="10">
        <v>3</v>
      </c>
      <c r="D44" s="12">
        <f>C44*120</f>
        <v>360</v>
      </c>
      <c r="F44" s="37"/>
      <c r="G44" s="76"/>
      <c r="H44" s="159"/>
      <c r="I44" s="159"/>
      <c r="J44" s="159"/>
      <c r="K44" s="21"/>
      <c r="P44" s="4"/>
      <c r="Q44" s="4"/>
      <c r="R44" s="5"/>
    </row>
    <row r="45" spans="1:18" ht="15.75" x14ac:dyDescent="0.25">
      <c r="A45" s="135"/>
      <c r="B45" s="27" t="s">
        <v>68</v>
      </c>
      <c r="C45" s="33">
        <v>1</v>
      </c>
      <c r="D45" s="12">
        <f>C45*84</f>
        <v>84</v>
      </c>
      <c r="F45" s="37"/>
      <c r="G45" s="76"/>
      <c r="H45" s="159"/>
      <c r="I45" s="159"/>
      <c r="J45" s="159"/>
      <c r="K45" s="21"/>
      <c r="P45" s="4"/>
      <c r="Q45" s="4"/>
      <c r="R45" s="5"/>
    </row>
    <row r="46" spans="1:18" ht="15.75" x14ac:dyDescent="0.25">
      <c r="A46" s="135"/>
      <c r="B46" s="49" t="s">
        <v>70</v>
      </c>
      <c r="C46" s="81">
        <v>10</v>
      </c>
      <c r="D46" s="12">
        <f>C46*1.5</f>
        <v>15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6"/>
      <c r="B47" s="27"/>
      <c r="C47" s="11"/>
      <c r="D47" s="12"/>
      <c r="F47" s="59"/>
      <c r="G47" s="59"/>
      <c r="H47" s="137"/>
      <c r="I47" s="138"/>
      <c r="J47" s="139"/>
      <c r="K47" s="21"/>
      <c r="P47" s="4"/>
      <c r="Q47" s="4"/>
      <c r="R47" s="5"/>
    </row>
    <row r="48" spans="1:18" ht="15" customHeight="1" x14ac:dyDescent="0.25">
      <c r="A48" s="134" t="s">
        <v>32</v>
      </c>
      <c r="B48" s="27" t="s">
        <v>66</v>
      </c>
      <c r="C48" s="10">
        <v>16</v>
      </c>
      <c r="D48" s="12">
        <f>C48*78</f>
        <v>1248</v>
      </c>
      <c r="F48" s="59"/>
      <c r="G48" s="59"/>
      <c r="H48" s="137"/>
      <c r="I48" s="138"/>
      <c r="J48" s="1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5"/>
      <c r="B49" s="29" t="s">
        <v>68</v>
      </c>
      <c r="C49" s="33">
        <v>2</v>
      </c>
      <c r="D49" s="12">
        <f>C49*42</f>
        <v>84</v>
      </c>
      <c r="F49" s="140" t="s">
        <v>86</v>
      </c>
      <c r="G49" s="142">
        <f>H34+H35+H36+H37+H38+H39+H40+H41+G42+H44+H45+H46</f>
        <v>120603</v>
      </c>
      <c r="H49" s="143"/>
      <c r="I49" s="143"/>
      <c r="J49" s="14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5"/>
      <c r="B50" s="32" t="s">
        <v>70</v>
      </c>
      <c r="C50" s="11"/>
      <c r="D50" s="12">
        <f>C50*1.5</f>
        <v>0</v>
      </c>
      <c r="F50" s="141"/>
      <c r="G50" s="145"/>
      <c r="H50" s="146"/>
      <c r="I50" s="146"/>
      <c r="J50" s="147"/>
      <c r="P50" s="4"/>
      <c r="Q50" s="4"/>
      <c r="R50" s="5"/>
    </row>
    <row r="51" spans="1:18" ht="15" customHeight="1" x14ac:dyDescent="0.25">
      <c r="A51" s="135"/>
      <c r="B51" s="27"/>
      <c r="C51" s="10"/>
      <c r="D51" s="31"/>
      <c r="F51" s="148" t="s">
        <v>143</v>
      </c>
      <c r="G51" s="150">
        <f>G49-H29</f>
        <v>47.5</v>
      </c>
      <c r="H51" s="151"/>
      <c r="I51" s="151"/>
      <c r="J51" s="15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5"/>
      <c r="B52" s="29"/>
      <c r="C52" s="33"/>
      <c r="D52" s="45"/>
      <c r="F52" s="149"/>
      <c r="G52" s="153"/>
      <c r="H52" s="154"/>
      <c r="I52" s="154"/>
      <c r="J52" s="1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0" t="s">
        <v>90</v>
      </c>
      <c r="B54" s="121"/>
      <c r="C54" s="122"/>
      <c r="D54" s="126">
        <f>SUM(D34:D53)</f>
        <v>35391</v>
      </c>
      <c r="F54" s="21"/>
      <c r="J54" s="34"/>
    </row>
    <row r="55" spans="1:18" x14ac:dyDescent="0.25">
      <c r="A55" s="123"/>
      <c r="B55" s="124"/>
      <c r="C55" s="125"/>
      <c r="D55" s="1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8" t="s">
        <v>91</v>
      </c>
      <c r="B58" s="129"/>
      <c r="C58" s="129"/>
      <c r="D58" s="130"/>
      <c r="F58" s="128" t="s">
        <v>92</v>
      </c>
      <c r="G58" s="129"/>
      <c r="H58" s="129"/>
      <c r="I58" s="129"/>
      <c r="J58" s="130"/>
    </row>
    <row r="59" spans="1:18" x14ac:dyDescent="0.25">
      <c r="A59" s="131"/>
      <c r="B59" s="132"/>
      <c r="C59" s="132"/>
      <c r="D59" s="133"/>
      <c r="F59" s="131"/>
      <c r="G59" s="132"/>
      <c r="H59" s="132"/>
      <c r="I59" s="132"/>
      <c r="J59" s="1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3C2A7-8455-494F-94E7-681A4D8C006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6" t="s">
        <v>1</v>
      </c>
      <c r="O1" s="216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7" t="s">
        <v>7</v>
      </c>
      <c r="B4" s="168"/>
      <c r="C4" s="168"/>
      <c r="D4" s="169"/>
      <c r="F4" s="217" t="s">
        <v>8</v>
      </c>
      <c r="G4" s="219"/>
      <c r="H4" s="221" t="s">
        <v>9</v>
      </c>
      <c r="I4" s="223"/>
      <c r="J4" s="2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218"/>
      <c r="G5" s="220"/>
      <c r="H5" s="222"/>
      <c r="I5" s="225"/>
      <c r="J5" s="2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2"/>
      <c r="B6" s="16"/>
      <c r="C6" s="10"/>
      <c r="D6" s="13">
        <f t="shared" ref="D6:D28" si="1">C6*L6</f>
        <v>0</v>
      </c>
      <c r="F6" s="227" t="s">
        <v>16</v>
      </c>
      <c r="G6" s="229"/>
      <c r="H6" s="230"/>
      <c r="I6" s="230"/>
      <c r="J6" s="2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2"/>
      <c r="B7" s="16"/>
      <c r="C7" s="10"/>
      <c r="D7" s="13">
        <f t="shared" si="1"/>
        <v>0</v>
      </c>
      <c r="F7" s="228"/>
      <c r="G7" s="232"/>
      <c r="H7" s="233"/>
      <c r="I7" s="233"/>
      <c r="J7" s="23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2"/>
      <c r="B8" s="16"/>
      <c r="C8" s="10"/>
      <c r="D8" s="13">
        <f t="shared" si="1"/>
        <v>0</v>
      </c>
      <c r="F8" s="235" t="s">
        <v>21</v>
      </c>
      <c r="G8" s="236"/>
      <c r="H8" s="237"/>
      <c r="I8" s="237"/>
      <c r="J8" s="23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2"/>
      <c r="B9" s="16"/>
      <c r="C9" s="10"/>
      <c r="D9" s="13">
        <f t="shared" si="1"/>
        <v>0</v>
      </c>
      <c r="F9" s="228"/>
      <c r="G9" s="239"/>
      <c r="H9" s="240"/>
      <c r="I9" s="240"/>
      <c r="J9" s="24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2"/>
      <c r="C10" s="10"/>
      <c r="D10" s="13">
        <f t="shared" si="1"/>
        <v>0</v>
      </c>
      <c r="F10" s="227" t="s">
        <v>26</v>
      </c>
      <c r="G10" s="242"/>
      <c r="H10" s="243"/>
      <c r="I10" s="243"/>
      <c r="J10" s="244"/>
      <c r="K10" s="8"/>
      <c r="L10" s="6">
        <f>R36</f>
        <v>972</v>
      </c>
      <c r="P10" s="4"/>
      <c r="Q10" s="4"/>
      <c r="R10" s="5"/>
    </row>
    <row r="11" spans="1:19" ht="15.75" x14ac:dyDescent="0.25">
      <c r="A11" s="162"/>
      <c r="B11" s="17"/>
      <c r="C11" s="10"/>
      <c r="D11" s="13">
        <f t="shared" si="1"/>
        <v>0</v>
      </c>
      <c r="F11" s="228"/>
      <c r="G11" s="239"/>
      <c r="H11" s="240"/>
      <c r="I11" s="240"/>
      <c r="J11" s="2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2"/>
      <c r="B12" s="17"/>
      <c r="C12" s="10"/>
      <c r="D12" s="48">
        <f t="shared" si="1"/>
        <v>0</v>
      </c>
      <c r="F12" s="245" t="s">
        <v>33</v>
      </c>
      <c r="G12" s="246"/>
      <c r="H12" s="246"/>
      <c r="I12" s="246"/>
      <c r="J12" s="2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2"/>
      <c r="B13" s="17"/>
      <c r="C13" s="10"/>
      <c r="D13" s="48">
        <f t="shared" si="1"/>
        <v>0</v>
      </c>
      <c r="F13" s="248" t="s">
        <v>36</v>
      </c>
      <c r="G13" s="212"/>
      <c r="H13" s="203">
        <f>D29</f>
        <v>0</v>
      </c>
      <c r="I13" s="204"/>
      <c r="J13" s="20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2"/>
      <c r="B14" s="14"/>
      <c r="C14" s="10"/>
      <c r="D14" s="31">
        <f t="shared" si="1"/>
        <v>0</v>
      </c>
      <c r="F14" s="206" t="s">
        <v>39</v>
      </c>
      <c r="G14" s="207"/>
      <c r="H14" s="208">
        <f>D54</f>
        <v>0</v>
      </c>
      <c r="I14" s="209"/>
      <c r="J14" s="21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2"/>
      <c r="B15" s="14"/>
      <c r="C15" s="10"/>
      <c r="D15" s="31">
        <f t="shared" si="1"/>
        <v>0</v>
      </c>
      <c r="F15" s="211" t="s">
        <v>40</v>
      </c>
      <c r="G15" s="212"/>
      <c r="H15" s="213">
        <f>H13-H14</f>
        <v>0</v>
      </c>
      <c r="I15" s="214"/>
      <c r="J15" s="21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C17" s="10"/>
      <c r="D17" s="48">
        <f t="shared" si="1"/>
        <v>0</v>
      </c>
      <c r="F17" s="56"/>
      <c r="G17" s="66" t="s">
        <v>45</v>
      </c>
      <c r="H17" s="184"/>
      <c r="I17" s="184"/>
      <c r="J17" s="18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/>
      <c r="C18" s="10"/>
      <c r="D18" s="48">
        <f t="shared" si="1"/>
        <v>0</v>
      </c>
      <c r="F18" s="56"/>
      <c r="G18" s="66" t="s">
        <v>47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2"/>
      <c r="B20" s="46"/>
      <c r="C20" s="10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/>
      <c r="C23" s="10"/>
      <c r="D23" s="48">
        <f t="shared" si="1"/>
        <v>0</v>
      </c>
      <c r="F23" s="78"/>
      <c r="G23" s="79"/>
      <c r="H23" s="190"/>
      <c r="I23" s="159"/>
      <c r="J23" s="15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/>
      <c r="C24" s="10"/>
      <c r="D24" s="48">
        <f t="shared" si="1"/>
        <v>0</v>
      </c>
      <c r="F24" s="38"/>
      <c r="G24" s="37"/>
      <c r="H24" s="190"/>
      <c r="I24" s="159"/>
      <c r="J24" s="15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/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/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/>
      <c r="C28" s="10"/>
      <c r="D28" s="48">
        <f t="shared" si="1"/>
        <v>0</v>
      </c>
      <c r="F28" s="101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0</v>
      </c>
      <c r="F29" s="120" t="s">
        <v>55</v>
      </c>
      <c r="G29" s="182"/>
      <c r="H29" s="142">
        <f>H15-H16-H17-H18-H19-H20-H22-H23-H24+H26+H27</f>
        <v>0</v>
      </c>
      <c r="I29" s="143"/>
      <c r="J29" s="14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23"/>
      <c r="G30" s="183"/>
      <c r="H30" s="145"/>
      <c r="I30" s="146"/>
      <c r="J30" s="14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7" t="s">
        <v>58</v>
      </c>
      <c r="B32" s="168"/>
      <c r="C32" s="168"/>
      <c r="D32" s="169"/>
      <c r="F32" s="170" t="s">
        <v>59</v>
      </c>
      <c r="G32" s="171"/>
      <c r="H32" s="171"/>
      <c r="I32" s="171"/>
      <c r="J32" s="17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70" t="s">
        <v>13</v>
      </c>
      <c r="I33" s="171"/>
      <c r="J33" s="17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4"/>
      <c r="I34" s="165"/>
      <c r="J34" s="16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68</v>
      </c>
      <c r="C35" s="52"/>
      <c r="D35" s="30">
        <f>C35*84</f>
        <v>0</v>
      </c>
      <c r="F35" s="58">
        <v>500</v>
      </c>
      <c r="G35" s="41"/>
      <c r="H35" s="164"/>
      <c r="I35" s="165"/>
      <c r="J35" s="16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70</v>
      </c>
      <c r="C36" s="10"/>
      <c r="D36" s="12">
        <f>C36*1.5</f>
        <v>0</v>
      </c>
      <c r="F36" s="12">
        <v>200</v>
      </c>
      <c r="G36" s="37"/>
      <c r="H36" s="164"/>
      <c r="I36" s="165"/>
      <c r="J36" s="16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4"/>
      <c r="I37" s="165"/>
      <c r="J37" s="16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68</v>
      </c>
      <c r="C38" s="54"/>
      <c r="D38" s="12">
        <f>C38*84</f>
        <v>0</v>
      </c>
      <c r="F38" s="30">
        <v>50</v>
      </c>
      <c r="G38" s="39"/>
      <c r="H38" s="164"/>
      <c r="I38" s="165"/>
      <c r="J38" s="16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70</v>
      </c>
      <c r="C39" s="52"/>
      <c r="D39" s="31">
        <f>C39*4.5</f>
        <v>0</v>
      </c>
      <c r="F39" s="12">
        <v>20</v>
      </c>
      <c r="G39" s="37"/>
      <c r="H39" s="164"/>
      <c r="I39" s="165"/>
      <c r="J39" s="16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4"/>
      <c r="I40" s="165"/>
      <c r="J40" s="16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68</v>
      </c>
      <c r="C41" s="10"/>
      <c r="D41" s="12">
        <f>C41*84</f>
        <v>0</v>
      </c>
      <c r="F41" s="12">
        <v>5</v>
      </c>
      <c r="G41" s="42"/>
      <c r="H41" s="164"/>
      <c r="I41" s="165"/>
      <c r="J41" s="16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70</v>
      </c>
      <c r="C42" s="11"/>
      <c r="D42" s="12">
        <f>C42*2.25</f>
        <v>0</v>
      </c>
      <c r="F42" s="39" t="s">
        <v>79</v>
      </c>
      <c r="G42" s="164"/>
      <c r="H42" s="165"/>
      <c r="I42" s="165"/>
      <c r="J42" s="16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4" t="s">
        <v>81</v>
      </c>
      <c r="C43" s="11"/>
      <c r="D43" s="12"/>
      <c r="F43" s="59" t="s">
        <v>82</v>
      </c>
      <c r="G43" s="104" t="s">
        <v>83</v>
      </c>
      <c r="H43" s="156" t="s">
        <v>13</v>
      </c>
      <c r="I43" s="157"/>
      <c r="J43" s="158"/>
      <c r="K43" s="21"/>
      <c r="P43" s="4"/>
      <c r="Q43" s="4"/>
      <c r="R43" s="5"/>
    </row>
    <row r="44" spans="1:18" ht="15.75" x14ac:dyDescent="0.25">
      <c r="A44" s="135"/>
      <c r="B44" s="27" t="s">
        <v>66</v>
      </c>
      <c r="C44" s="10"/>
      <c r="D44" s="12">
        <f>C44*120</f>
        <v>0</v>
      </c>
      <c r="F44" s="37"/>
      <c r="G44" s="76"/>
      <c r="H44" s="159"/>
      <c r="I44" s="159"/>
      <c r="J44" s="159"/>
      <c r="K44" s="21"/>
      <c r="P44" s="4"/>
      <c r="Q44" s="4"/>
      <c r="R44" s="5"/>
    </row>
    <row r="45" spans="1:18" ht="15.75" x14ac:dyDescent="0.25">
      <c r="A45" s="135"/>
      <c r="B45" s="27" t="s">
        <v>68</v>
      </c>
      <c r="C45" s="33"/>
      <c r="D45" s="12">
        <f>C45*84</f>
        <v>0</v>
      </c>
      <c r="F45" s="37"/>
      <c r="G45" s="76"/>
      <c r="H45" s="159"/>
      <c r="I45" s="159"/>
      <c r="J45" s="159"/>
      <c r="K45" s="21"/>
      <c r="P45" s="4"/>
      <c r="Q45" s="4"/>
      <c r="R45" s="5"/>
    </row>
    <row r="46" spans="1:18" ht="15.75" x14ac:dyDescent="0.25">
      <c r="A46" s="135"/>
      <c r="B46" s="49" t="s">
        <v>70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6"/>
      <c r="B47" s="27"/>
      <c r="C47" s="11"/>
      <c r="D47" s="12"/>
      <c r="F47" s="59"/>
      <c r="G47" s="59"/>
      <c r="H47" s="137"/>
      <c r="I47" s="138"/>
      <c r="J47" s="139"/>
      <c r="K47" s="21"/>
      <c r="P47" s="4"/>
      <c r="Q47" s="4"/>
      <c r="R47" s="5"/>
    </row>
    <row r="48" spans="1:18" ht="15" customHeight="1" x14ac:dyDescent="0.25">
      <c r="A48" s="134" t="s">
        <v>32</v>
      </c>
      <c r="B48" s="27" t="s">
        <v>66</v>
      </c>
      <c r="C48" s="10"/>
      <c r="D48" s="12">
        <f>C48*78</f>
        <v>0</v>
      </c>
      <c r="F48" s="59"/>
      <c r="G48" s="59"/>
      <c r="H48" s="137"/>
      <c r="I48" s="138"/>
      <c r="J48" s="1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5"/>
      <c r="B49" s="29" t="s">
        <v>68</v>
      </c>
      <c r="C49" s="33"/>
      <c r="D49" s="12">
        <f>C49*42</f>
        <v>0</v>
      </c>
      <c r="F49" s="140" t="s">
        <v>86</v>
      </c>
      <c r="G49" s="142">
        <f>H34+H35+H36+H37+H38+H39+H40+H41+G42+H44+H45+H46</f>
        <v>0</v>
      </c>
      <c r="H49" s="143"/>
      <c r="I49" s="143"/>
      <c r="J49" s="14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5"/>
      <c r="B50" s="32" t="s">
        <v>70</v>
      </c>
      <c r="C50" s="11"/>
      <c r="D50" s="12">
        <f>C50*1.5</f>
        <v>0</v>
      </c>
      <c r="F50" s="141"/>
      <c r="G50" s="145"/>
      <c r="H50" s="146"/>
      <c r="I50" s="146"/>
      <c r="J50" s="147"/>
      <c r="P50" s="4"/>
      <c r="Q50" s="4"/>
      <c r="R50" s="5"/>
    </row>
    <row r="51" spans="1:18" ht="15" customHeight="1" x14ac:dyDescent="0.25">
      <c r="A51" s="135"/>
      <c r="B51" s="27"/>
      <c r="C51" s="10"/>
      <c r="D51" s="31"/>
      <c r="F51" s="148" t="s">
        <v>128</v>
      </c>
      <c r="G51" s="150">
        <f>G49-H29</f>
        <v>0</v>
      </c>
      <c r="H51" s="151"/>
      <c r="I51" s="151"/>
      <c r="J51" s="15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5"/>
      <c r="B52" s="29"/>
      <c r="C52" s="33"/>
      <c r="D52" s="45"/>
      <c r="F52" s="149"/>
      <c r="G52" s="153"/>
      <c r="H52" s="154"/>
      <c r="I52" s="154"/>
      <c r="J52" s="1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0" t="s">
        <v>90</v>
      </c>
      <c r="B54" s="121"/>
      <c r="C54" s="122"/>
      <c r="D54" s="126">
        <f>SUM(D34:D53)</f>
        <v>0</v>
      </c>
      <c r="F54" s="21"/>
      <c r="J54" s="34"/>
    </row>
    <row r="55" spans="1:18" x14ac:dyDescent="0.25">
      <c r="A55" s="123"/>
      <c r="B55" s="124"/>
      <c r="C55" s="125"/>
      <c r="D55" s="1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8" t="s">
        <v>91</v>
      </c>
      <c r="B58" s="129"/>
      <c r="C58" s="129"/>
      <c r="D58" s="130"/>
      <c r="F58" s="128" t="s">
        <v>92</v>
      </c>
      <c r="G58" s="129"/>
      <c r="H58" s="129"/>
      <c r="I58" s="129"/>
      <c r="J58" s="130"/>
    </row>
    <row r="59" spans="1:18" x14ac:dyDescent="0.25">
      <c r="A59" s="131"/>
      <c r="B59" s="132"/>
      <c r="C59" s="132"/>
      <c r="D59" s="133"/>
      <c r="F59" s="131"/>
      <c r="G59" s="132"/>
      <c r="H59" s="132"/>
      <c r="I59" s="132"/>
      <c r="J59" s="1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BD598-0279-441A-83CB-1D8330CA07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6" t="s">
        <v>1</v>
      </c>
      <c r="O1" s="216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7" t="s">
        <v>7</v>
      </c>
      <c r="B4" s="168"/>
      <c r="C4" s="168"/>
      <c r="D4" s="169"/>
      <c r="F4" s="217" t="s">
        <v>8</v>
      </c>
      <c r="G4" s="219">
        <v>1</v>
      </c>
      <c r="H4" s="221" t="s">
        <v>9</v>
      </c>
      <c r="I4" s="223">
        <v>45974</v>
      </c>
      <c r="J4" s="2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218"/>
      <c r="G5" s="220"/>
      <c r="H5" s="222"/>
      <c r="I5" s="225"/>
      <c r="J5" s="2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89"/>
      <c r="D6" s="13">
        <f t="shared" ref="D6:D28" si="1">C6*L6</f>
        <v>0</v>
      </c>
      <c r="F6" s="227" t="s">
        <v>16</v>
      </c>
      <c r="G6" s="229" t="s">
        <v>129</v>
      </c>
      <c r="H6" s="230"/>
      <c r="I6" s="230"/>
      <c r="J6" s="2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89"/>
      <c r="D7" s="13">
        <f t="shared" si="1"/>
        <v>0</v>
      </c>
      <c r="F7" s="228"/>
      <c r="G7" s="232"/>
      <c r="H7" s="233"/>
      <c r="I7" s="233"/>
      <c r="J7" s="23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89"/>
      <c r="D8" s="13">
        <f t="shared" si="1"/>
        <v>0</v>
      </c>
      <c r="F8" s="235" t="s">
        <v>21</v>
      </c>
      <c r="G8" s="236" t="s">
        <v>112</v>
      </c>
      <c r="H8" s="237"/>
      <c r="I8" s="237"/>
      <c r="J8" s="23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89"/>
      <c r="D9" s="13">
        <f t="shared" si="1"/>
        <v>0</v>
      </c>
      <c r="F9" s="228"/>
      <c r="G9" s="239"/>
      <c r="H9" s="240"/>
      <c r="I9" s="240"/>
      <c r="J9" s="24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89"/>
      <c r="D10" s="13">
        <f t="shared" si="1"/>
        <v>0</v>
      </c>
      <c r="F10" s="227" t="s">
        <v>26</v>
      </c>
      <c r="G10" s="242" t="s">
        <v>130</v>
      </c>
      <c r="H10" s="243"/>
      <c r="I10" s="243"/>
      <c r="J10" s="244"/>
      <c r="K10" s="8"/>
      <c r="L10" s="6">
        <f>R36</f>
        <v>972</v>
      </c>
      <c r="P10" s="4"/>
      <c r="Q10" s="4"/>
      <c r="R10" s="5"/>
    </row>
    <row r="11" spans="1:18" ht="15.75" x14ac:dyDescent="0.25">
      <c r="A11" s="162"/>
      <c r="B11" s="17" t="s">
        <v>28</v>
      </c>
      <c r="C11" s="89"/>
      <c r="D11" s="13">
        <f t="shared" si="1"/>
        <v>0</v>
      </c>
      <c r="F11" s="228"/>
      <c r="G11" s="239"/>
      <c r="H11" s="240"/>
      <c r="I11" s="240"/>
      <c r="J11" s="2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89"/>
      <c r="D12" s="48">
        <f t="shared" si="1"/>
        <v>0</v>
      </c>
      <c r="F12" s="245" t="s">
        <v>33</v>
      </c>
      <c r="G12" s="246"/>
      <c r="H12" s="246"/>
      <c r="I12" s="246"/>
      <c r="J12" s="2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89"/>
      <c r="D13" s="48">
        <f t="shared" si="1"/>
        <v>0</v>
      </c>
      <c r="F13" s="248" t="s">
        <v>36</v>
      </c>
      <c r="G13" s="212"/>
      <c r="H13" s="203">
        <f>D29</f>
        <v>0</v>
      </c>
      <c r="I13" s="204"/>
      <c r="J13" s="20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89"/>
      <c r="D14" s="31">
        <f t="shared" si="1"/>
        <v>0</v>
      </c>
      <c r="F14" s="206" t="s">
        <v>39</v>
      </c>
      <c r="G14" s="207"/>
      <c r="H14" s="208">
        <f>D54</f>
        <v>0</v>
      </c>
      <c r="I14" s="209"/>
      <c r="J14" s="21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38</v>
      </c>
      <c r="C15" s="89"/>
      <c r="D15" s="31">
        <f t="shared" si="1"/>
        <v>0</v>
      </c>
      <c r="F15" s="211" t="s">
        <v>40</v>
      </c>
      <c r="G15" s="212"/>
      <c r="H15" s="213">
        <f>H13-H14</f>
        <v>0</v>
      </c>
      <c r="I15" s="214"/>
      <c r="J15" s="21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t="s">
        <v>140</v>
      </c>
      <c r="C17" s="89"/>
      <c r="D17" s="48">
        <f t="shared" si="1"/>
        <v>0</v>
      </c>
      <c r="F17" s="56"/>
      <c r="G17" s="66" t="s">
        <v>45</v>
      </c>
      <c r="H17" s="184"/>
      <c r="I17" s="184"/>
      <c r="J17" s="18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v>1102</v>
      </c>
      <c r="Q19" s="4"/>
      <c r="R19" s="5">
        <f t="shared" si="0"/>
        <v>0</v>
      </c>
    </row>
    <row r="20" spans="1:18" ht="15.75" x14ac:dyDescent="0.25">
      <c r="A20" s="162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2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 t="s">
        <v>127</v>
      </c>
      <c r="C22" s="89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101</v>
      </c>
      <c r="C23" s="89"/>
      <c r="D23" s="48">
        <f t="shared" si="1"/>
        <v>0</v>
      </c>
      <c r="F23" s="77"/>
      <c r="G23" s="79"/>
      <c r="H23" s="249"/>
      <c r="I23" s="250"/>
      <c r="J23" s="25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121</v>
      </c>
      <c r="C24" s="89"/>
      <c r="D24" s="48">
        <f t="shared" si="1"/>
        <v>0</v>
      </c>
      <c r="F24" s="77"/>
      <c r="G24" s="79"/>
      <c r="H24" s="249"/>
      <c r="I24" s="250"/>
      <c r="J24" s="25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139</v>
      </c>
      <c r="C26" s="89"/>
      <c r="D26" s="48">
        <f t="shared" si="1"/>
        <v>0</v>
      </c>
      <c r="F26" s="75"/>
      <c r="G26" s="65"/>
      <c r="H26" s="159"/>
      <c r="I26" s="159"/>
      <c r="J26" s="15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 t="s">
        <v>110</v>
      </c>
      <c r="C27" s="89"/>
      <c r="D27" s="44">
        <f t="shared" si="1"/>
        <v>0</v>
      </c>
      <c r="F27" s="71"/>
      <c r="G27" s="104"/>
      <c r="H27" s="251"/>
      <c r="I27" s="252"/>
      <c r="J27" s="25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97</v>
      </c>
      <c r="C28" s="89"/>
      <c r="D28" s="48">
        <f t="shared" si="1"/>
        <v>0</v>
      </c>
      <c r="F28" s="101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0</v>
      </c>
      <c r="F29" s="120" t="s">
        <v>55</v>
      </c>
      <c r="G29" s="182"/>
      <c r="H29" s="142">
        <f>H15-H16-H17-H18-H19-H20-H22-H23-H24+H26+H27+H28</f>
        <v>0</v>
      </c>
      <c r="I29" s="143"/>
      <c r="J29" s="14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23"/>
      <c r="G30" s="183"/>
      <c r="H30" s="145"/>
      <c r="I30" s="146"/>
      <c r="J30" s="14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7" t="s">
        <v>58</v>
      </c>
      <c r="B32" s="168"/>
      <c r="C32" s="168"/>
      <c r="D32" s="169"/>
      <c r="F32" s="170" t="s">
        <v>59</v>
      </c>
      <c r="G32" s="171"/>
      <c r="H32" s="171"/>
      <c r="I32" s="171"/>
      <c r="J32" s="17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70" t="s">
        <v>13</v>
      </c>
      <c r="I33" s="171"/>
      <c r="J33" s="17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4">
        <f t="shared" ref="H34:H39" si="2">F34*G34</f>
        <v>0</v>
      </c>
      <c r="I34" s="165"/>
      <c r="J34" s="16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68</v>
      </c>
      <c r="C35" s="52"/>
      <c r="D35" s="30">
        <f>C35*84</f>
        <v>0</v>
      </c>
      <c r="F35" s="58">
        <v>500</v>
      </c>
      <c r="G35" s="41"/>
      <c r="H35" s="164">
        <f t="shared" si="2"/>
        <v>0</v>
      </c>
      <c r="I35" s="165"/>
      <c r="J35" s="16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70</v>
      </c>
      <c r="C36" s="10"/>
      <c r="D36" s="12">
        <f>C36*1.5</f>
        <v>0</v>
      </c>
      <c r="F36" s="12">
        <v>200</v>
      </c>
      <c r="G36" s="37"/>
      <c r="H36" s="164">
        <f t="shared" si="2"/>
        <v>0</v>
      </c>
      <c r="I36" s="165"/>
      <c r="J36" s="16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4">
        <f t="shared" si="2"/>
        <v>0</v>
      </c>
      <c r="I37" s="165"/>
      <c r="J37" s="16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68</v>
      </c>
      <c r="C38" s="54"/>
      <c r="D38" s="12">
        <f>C38*84</f>
        <v>0</v>
      </c>
      <c r="F38" s="30">
        <v>50</v>
      </c>
      <c r="G38" s="39"/>
      <c r="H38" s="164">
        <f t="shared" si="2"/>
        <v>0</v>
      </c>
      <c r="I38" s="165"/>
      <c r="J38" s="16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70</v>
      </c>
      <c r="C39" s="52"/>
      <c r="D39" s="31">
        <f>C39*4.5</f>
        <v>0</v>
      </c>
      <c r="F39" s="12">
        <v>20</v>
      </c>
      <c r="G39" s="37"/>
      <c r="H39" s="164">
        <f t="shared" si="2"/>
        <v>0</v>
      </c>
      <c r="I39" s="165"/>
      <c r="J39" s="16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4"/>
      <c r="I40" s="165"/>
      <c r="J40" s="16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68</v>
      </c>
      <c r="C41" s="10"/>
      <c r="D41" s="12">
        <f>C41*84</f>
        <v>0</v>
      </c>
      <c r="F41" s="12">
        <v>5</v>
      </c>
      <c r="G41" s="42"/>
      <c r="H41" s="164"/>
      <c r="I41" s="165"/>
      <c r="J41" s="16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70</v>
      </c>
      <c r="C42" s="11"/>
      <c r="D42" s="12">
        <f>C42*2.25</f>
        <v>0</v>
      </c>
      <c r="F42" s="39" t="s">
        <v>79</v>
      </c>
      <c r="G42" s="164"/>
      <c r="H42" s="165"/>
      <c r="I42" s="165"/>
      <c r="J42" s="16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4" t="s">
        <v>81</v>
      </c>
      <c r="C43" s="11"/>
      <c r="D43" s="12"/>
      <c r="F43" s="59" t="s">
        <v>82</v>
      </c>
      <c r="G43" s="104" t="s">
        <v>83</v>
      </c>
      <c r="H43" s="156" t="s">
        <v>13</v>
      </c>
      <c r="I43" s="157"/>
      <c r="J43" s="15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5"/>
      <c r="B44" s="27" t="s">
        <v>66</v>
      </c>
      <c r="C44" s="10"/>
      <c r="D44" s="12">
        <f>C44*120</f>
        <v>0</v>
      </c>
      <c r="F44" s="37"/>
      <c r="G44" s="62"/>
      <c r="H44" s="159"/>
      <c r="I44" s="159"/>
      <c r="J44" s="15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5"/>
      <c r="B45" s="27" t="s">
        <v>68</v>
      </c>
      <c r="C45" s="33"/>
      <c r="D45" s="12">
        <f>C45*84</f>
        <v>0</v>
      </c>
      <c r="F45" s="37"/>
      <c r="G45" s="62"/>
      <c r="H45" s="159"/>
      <c r="I45" s="159"/>
      <c r="J45" s="159"/>
      <c r="K45" s="21"/>
      <c r="P45" s="4"/>
      <c r="Q45" s="4"/>
      <c r="R45" s="5"/>
    </row>
    <row r="46" spans="1:18" ht="15.75" x14ac:dyDescent="0.25">
      <c r="A46" s="135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6"/>
      <c r="B47" s="27"/>
      <c r="C47" s="11"/>
      <c r="D47" s="12"/>
      <c r="F47" s="59"/>
      <c r="G47" s="59"/>
      <c r="H47" s="137"/>
      <c r="I47" s="138"/>
      <c r="J47" s="139"/>
      <c r="K47" s="21"/>
      <c r="P47" s="4"/>
      <c r="Q47" s="4"/>
      <c r="R47" s="5"/>
    </row>
    <row r="48" spans="1:18" ht="15" customHeight="1" x14ac:dyDescent="0.25">
      <c r="A48" s="134" t="s">
        <v>32</v>
      </c>
      <c r="B48" s="27" t="s">
        <v>66</v>
      </c>
      <c r="C48" s="10"/>
      <c r="D48" s="12">
        <f>C48*78</f>
        <v>0</v>
      </c>
      <c r="F48" s="59"/>
      <c r="G48" s="59"/>
      <c r="H48" s="137"/>
      <c r="I48" s="138"/>
      <c r="J48" s="1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5"/>
      <c r="B49" s="29" t="s">
        <v>68</v>
      </c>
      <c r="C49" s="33"/>
      <c r="D49" s="12">
        <f>C49*42</f>
        <v>0</v>
      </c>
      <c r="F49" s="140" t="s">
        <v>86</v>
      </c>
      <c r="G49" s="142">
        <f>H34+H35+H36+H37+H38+H39+H40+H41+G42+H44+H45+H46</f>
        <v>0</v>
      </c>
      <c r="H49" s="143"/>
      <c r="I49" s="143"/>
      <c r="J49" s="14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5"/>
      <c r="B50" s="32" t="s">
        <v>70</v>
      </c>
      <c r="C50" s="11"/>
      <c r="D50" s="12">
        <f>C50*1.5</f>
        <v>0</v>
      </c>
      <c r="F50" s="141"/>
      <c r="G50" s="145"/>
      <c r="H50" s="146"/>
      <c r="I50" s="146"/>
      <c r="J50" s="147"/>
      <c r="P50" s="4"/>
      <c r="Q50" s="4"/>
      <c r="R50" s="5"/>
    </row>
    <row r="51" spans="1:18" ht="15" customHeight="1" x14ac:dyDescent="0.25">
      <c r="A51" s="135"/>
      <c r="B51" s="27"/>
      <c r="C51" s="10"/>
      <c r="D51" s="31"/>
      <c r="F51" s="148" t="s">
        <v>131</v>
      </c>
      <c r="G51" s="253">
        <f>G49-H29</f>
        <v>0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5"/>
      <c r="B52" s="29"/>
      <c r="C52" s="33"/>
      <c r="D52" s="45"/>
      <c r="F52" s="149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0" t="s">
        <v>90</v>
      </c>
      <c r="B54" s="121"/>
      <c r="C54" s="122"/>
      <c r="D54" s="12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3"/>
      <c r="B55" s="124"/>
      <c r="C55" s="125"/>
      <c r="D55" s="1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8" t="s">
        <v>91</v>
      </c>
      <c r="B58" s="129"/>
      <c r="C58" s="129"/>
      <c r="D58" s="130"/>
      <c r="F58" s="128" t="s">
        <v>92</v>
      </c>
      <c r="G58" s="129"/>
      <c r="H58" s="129"/>
      <c r="I58" s="129"/>
      <c r="J58" s="130"/>
    </row>
    <row r="59" spans="1:18" x14ac:dyDescent="0.25">
      <c r="A59" s="131"/>
      <c r="B59" s="132"/>
      <c r="C59" s="132"/>
      <c r="D59" s="133"/>
      <c r="F59" s="131"/>
      <c r="G59" s="132"/>
      <c r="H59" s="132"/>
      <c r="I59" s="132"/>
      <c r="J59" s="1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E21C3-ED0B-4127-A8B9-E623F811C87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6" t="s">
        <v>1</v>
      </c>
      <c r="O1" s="216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7" t="s">
        <v>7</v>
      </c>
      <c r="B4" s="168"/>
      <c r="C4" s="168"/>
      <c r="D4" s="169"/>
      <c r="F4" s="217" t="s">
        <v>8</v>
      </c>
      <c r="G4" s="219">
        <v>2</v>
      </c>
      <c r="H4" s="221" t="s">
        <v>9</v>
      </c>
      <c r="I4" s="223">
        <v>45974</v>
      </c>
      <c r="J4" s="2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218"/>
      <c r="G5" s="220"/>
      <c r="H5" s="222"/>
      <c r="I5" s="225"/>
      <c r="J5" s="2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>
        <v>249</v>
      </c>
      <c r="D6" s="13">
        <f t="shared" ref="D6:D28" si="1">C6*L6</f>
        <v>183513</v>
      </c>
      <c r="F6" s="227" t="s">
        <v>16</v>
      </c>
      <c r="G6" s="229" t="s">
        <v>150</v>
      </c>
      <c r="H6" s="230"/>
      <c r="I6" s="230"/>
      <c r="J6" s="2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/>
      <c r="D7" s="13">
        <f t="shared" si="1"/>
        <v>0</v>
      </c>
      <c r="F7" s="228"/>
      <c r="G7" s="232"/>
      <c r="H7" s="233"/>
      <c r="I7" s="233"/>
      <c r="J7" s="23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/>
      <c r="D8" s="13">
        <f t="shared" si="1"/>
        <v>0</v>
      </c>
      <c r="F8" s="235" t="s">
        <v>21</v>
      </c>
      <c r="G8" s="236" t="s">
        <v>114</v>
      </c>
      <c r="H8" s="237"/>
      <c r="I8" s="237"/>
      <c r="J8" s="23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>
        <v>7</v>
      </c>
      <c r="D9" s="13">
        <f t="shared" si="1"/>
        <v>4949</v>
      </c>
      <c r="F9" s="228"/>
      <c r="G9" s="239"/>
      <c r="H9" s="240"/>
      <c r="I9" s="240"/>
      <c r="J9" s="24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/>
      <c r="D10" s="13">
        <f t="shared" si="1"/>
        <v>0</v>
      </c>
      <c r="F10" s="227" t="s">
        <v>26</v>
      </c>
      <c r="G10" s="242" t="s">
        <v>115</v>
      </c>
      <c r="H10" s="243"/>
      <c r="I10" s="243"/>
      <c r="J10" s="244"/>
      <c r="K10" s="8"/>
      <c r="L10" s="6">
        <f>R36</f>
        <v>972</v>
      </c>
      <c r="P10" s="4"/>
      <c r="Q10" s="4"/>
      <c r="R10" s="5"/>
    </row>
    <row r="11" spans="1:18" ht="15.75" x14ac:dyDescent="0.25">
      <c r="A11" s="162"/>
      <c r="B11" s="17" t="s">
        <v>28</v>
      </c>
      <c r="C11" s="10"/>
      <c r="D11" s="13">
        <f t="shared" si="1"/>
        <v>0</v>
      </c>
      <c r="F11" s="228"/>
      <c r="G11" s="239"/>
      <c r="H11" s="240"/>
      <c r="I11" s="240"/>
      <c r="J11" s="2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/>
      <c r="D12" s="48">
        <f t="shared" si="1"/>
        <v>0</v>
      </c>
      <c r="F12" s="245" t="s">
        <v>33</v>
      </c>
      <c r="G12" s="246"/>
      <c r="H12" s="246"/>
      <c r="I12" s="246"/>
      <c r="J12" s="2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>
        <v>7</v>
      </c>
      <c r="D13" s="48">
        <f t="shared" si="1"/>
        <v>2149</v>
      </c>
      <c r="F13" s="248" t="s">
        <v>36</v>
      </c>
      <c r="G13" s="212"/>
      <c r="H13" s="203">
        <f>D29</f>
        <v>191305.5</v>
      </c>
      <c r="I13" s="204"/>
      <c r="J13" s="20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>
        <v>20</v>
      </c>
      <c r="D14" s="31">
        <f t="shared" si="1"/>
        <v>220</v>
      </c>
      <c r="F14" s="206" t="s">
        <v>39</v>
      </c>
      <c r="G14" s="207"/>
      <c r="H14" s="208">
        <f>D54</f>
        <v>59463</v>
      </c>
      <c r="I14" s="209"/>
      <c r="J14" s="21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38</v>
      </c>
      <c r="C15" s="10"/>
      <c r="D15" s="31">
        <f t="shared" si="1"/>
        <v>0</v>
      </c>
      <c r="F15" s="211" t="s">
        <v>40</v>
      </c>
      <c r="G15" s="212"/>
      <c r="H15" s="213">
        <f>H13-H14</f>
        <v>131842.5</v>
      </c>
      <c r="I15" s="214"/>
      <c r="J15" s="21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3">
        <f>1998</f>
        <v>1998</v>
      </c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t="s">
        <v>93</v>
      </c>
      <c r="C17" s="10"/>
      <c r="D17" s="48">
        <f t="shared" si="1"/>
        <v>0</v>
      </c>
      <c r="F17" s="56"/>
      <c r="G17" s="66" t="s">
        <v>45</v>
      </c>
      <c r="H17" s="184"/>
      <c r="I17" s="184"/>
      <c r="J17" s="184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2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4"/>
      <c r="I20" s="184"/>
      <c r="J20" s="18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2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107</v>
      </c>
      <c r="C23" s="10"/>
      <c r="D23" s="48">
        <f t="shared" si="1"/>
        <v>0</v>
      </c>
      <c r="F23" s="25"/>
      <c r="G23" s="37"/>
      <c r="H23" s="190"/>
      <c r="I23" s="159"/>
      <c r="J23" s="15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123</v>
      </c>
      <c r="C24" s="10"/>
      <c r="D24" s="48">
        <f t="shared" si="1"/>
        <v>0</v>
      </c>
      <c r="F24" s="38"/>
      <c r="G24" s="37"/>
      <c r="H24" s="190"/>
      <c r="I24" s="159"/>
      <c r="J24" s="15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121</v>
      </c>
      <c r="C25" s="10">
        <v>12</v>
      </c>
      <c r="D25" s="48">
        <f t="shared" si="1"/>
        <v>474.5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913/24+1.5</f>
        <v>39.541666666666664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105</v>
      </c>
      <c r="C26" s="10"/>
      <c r="D26" s="48">
        <f t="shared" si="1"/>
        <v>0</v>
      </c>
      <c r="F26" s="64"/>
      <c r="G26" s="10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 t="s">
        <v>109</v>
      </c>
      <c r="C27" s="10"/>
      <c r="D27" s="44">
        <f t="shared" si="1"/>
        <v>0</v>
      </c>
      <c r="F27" s="14"/>
      <c r="G27" s="14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97</v>
      </c>
      <c r="C28" s="10"/>
      <c r="D28" s="48">
        <f t="shared" si="1"/>
        <v>0</v>
      </c>
      <c r="F28" s="101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191305.5</v>
      </c>
      <c r="F29" s="120" t="s">
        <v>55</v>
      </c>
      <c r="G29" s="182"/>
      <c r="H29" s="142">
        <f>H15-H16-H17-H18-H19-H20-H22-H23-H24+H26+H27</f>
        <v>129844.5</v>
      </c>
      <c r="I29" s="143"/>
      <c r="J29" s="14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23"/>
      <c r="G30" s="183"/>
      <c r="H30" s="145"/>
      <c r="I30" s="146"/>
      <c r="J30" s="14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7" t="s">
        <v>58</v>
      </c>
      <c r="B32" s="168"/>
      <c r="C32" s="168"/>
      <c r="D32" s="169"/>
      <c r="F32" s="170" t="s">
        <v>59</v>
      </c>
      <c r="G32" s="171"/>
      <c r="H32" s="171"/>
      <c r="I32" s="171"/>
      <c r="J32" s="17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70" t="s">
        <v>13</v>
      </c>
      <c r="I33" s="171"/>
      <c r="J33" s="17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</v>
      </c>
      <c r="H34" s="164">
        <f>F34*G34</f>
        <v>18000</v>
      </c>
      <c r="I34" s="165"/>
      <c r="J34" s="16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68</v>
      </c>
      <c r="C35" s="52"/>
      <c r="D35" s="30">
        <f>C35*84</f>
        <v>0</v>
      </c>
      <c r="F35" s="58">
        <v>500</v>
      </c>
      <c r="G35" s="41">
        <v>10</v>
      </c>
      <c r="H35" s="164">
        <f t="shared" ref="H35:H39" si="2">F35*G35</f>
        <v>5000</v>
      </c>
      <c r="I35" s="165"/>
      <c r="J35" s="16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70</v>
      </c>
      <c r="C36" s="10"/>
      <c r="D36" s="12">
        <f>C36*1.5</f>
        <v>0</v>
      </c>
      <c r="F36" s="12">
        <v>200</v>
      </c>
      <c r="G36" s="37"/>
      <c r="H36" s="164">
        <f>F36*G36</f>
        <v>0</v>
      </c>
      <c r="I36" s="165"/>
      <c r="J36" s="16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72</v>
      </c>
      <c r="B37" s="28" t="s">
        <v>66</v>
      </c>
      <c r="C37" s="53">
        <v>502</v>
      </c>
      <c r="D37" s="12">
        <f>C37*111</f>
        <v>55722</v>
      </c>
      <c r="F37" s="12">
        <v>100</v>
      </c>
      <c r="G37" s="39">
        <v>22</v>
      </c>
      <c r="H37" s="164">
        <f t="shared" si="2"/>
        <v>2200</v>
      </c>
      <c r="I37" s="165"/>
      <c r="J37" s="16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68</v>
      </c>
      <c r="C38" s="54">
        <v>16</v>
      </c>
      <c r="D38" s="12">
        <f>C38*84</f>
        <v>1344</v>
      </c>
      <c r="F38" s="30">
        <v>50</v>
      </c>
      <c r="G38" s="39">
        <v>6</v>
      </c>
      <c r="H38" s="164">
        <f t="shared" si="2"/>
        <v>300</v>
      </c>
      <c r="I38" s="165"/>
      <c r="J38" s="16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64">
        <f t="shared" si="2"/>
        <v>0</v>
      </c>
      <c r="I39" s="165"/>
      <c r="J39" s="16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64"/>
      <c r="I40" s="165"/>
      <c r="J40" s="16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68</v>
      </c>
      <c r="C41" s="10"/>
      <c r="D41" s="12">
        <f>C41*84</f>
        <v>0</v>
      </c>
      <c r="F41" s="12">
        <v>5</v>
      </c>
      <c r="G41" s="42"/>
      <c r="H41" s="164"/>
      <c r="I41" s="165"/>
      <c r="J41" s="16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70</v>
      </c>
      <c r="C42" s="11">
        <v>2</v>
      </c>
      <c r="D42" s="12">
        <f>C42*2.25</f>
        <v>4.5</v>
      </c>
      <c r="F42" s="39" t="s">
        <v>79</v>
      </c>
      <c r="G42" s="164"/>
      <c r="H42" s="165"/>
      <c r="I42" s="165"/>
      <c r="J42" s="16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4" t="s">
        <v>81</v>
      </c>
      <c r="C43" s="11"/>
      <c r="D43" s="12"/>
      <c r="F43" s="59" t="s">
        <v>82</v>
      </c>
      <c r="G43" s="104" t="s">
        <v>83</v>
      </c>
      <c r="H43" s="156" t="s">
        <v>13</v>
      </c>
      <c r="I43" s="157"/>
      <c r="J43" s="158"/>
      <c r="K43" s="21"/>
      <c r="P43" s="4"/>
      <c r="Q43" s="4"/>
      <c r="R43" s="5"/>
    </row>
    <row r="44" spans="1:18" ht="15.75" x14ac:dyDescent="0.25">
      <c r="A44" s="135"/>
      <c r="B44" s="27" t="s">
        <v>66</v>
      </c>
      <c r="C44" s="10"/>
      <c r="D44" s="12">
        <f>C44*120</f>
        <v>0</v>
      </c>
      <c r="F44" s="37" t="s">
        <v>144</v>
      </c>
      <c r="G44" s="62" t="s">
        <v>171</v>
      </c>
      <c r="H44" s="159">
        <v>104376</v>
      </c>
      <c r="I44" s="159"/>
      <c r="J44" s="159"/>
      <c r="K44" s="21"/>
      <c r="P44" s="4"/>
      <c r="Q44" s="4"/>
      <c r="R44" s="5"/>
    </row>
    <row r="45" spans="1:18" ht="15.75" x14ac:dyDescent="0.25">
      <c r="A45" s="135"/>
      <c r="B45" s="27" t="s">
        <v>68</v>
      </c>
      <c r="C45" s="33"/>
      <c r="D45" s="12">
        <f>C45*84</f>
        <v>0</v>
      </c>
      <c r="F45" s="37"/>
      <c r="G45" s="62"/>
      <c r="H45" s="159"/>
      <c r="I45" s="159"/>
      <c r="J45" s="159"/>
      <c r="K45" s="21"/>
      <c r="P45" s="4"/>
      <c r="Q45" s="4"/>
      <c r="R45" s="5"/>
    </row>
    <row r="46" spans="1:18" ht="15.75" x14ac:dyDescent="0.25">
      <c r="A46" s="135"/>
      <c r="B46" s="49" t="s">
        <v>70</v>
      </c>
      <c r="C46" s="81">
        <v>32</v>
      </c>
      <c r="D46" s="12">
        <f>C46*1.5</f>
        <v>48</v>
      </c>
      <c r="F46" s="37"/>
      <c r="G46" s="103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6"/>
      <c r="B47" s="27"/>
      <c r="C47" s="11"/>
      <c r="D47" s="12"/>
      <c r="F47" s="59"/>
      <c r="G47" s="59"/>
      <c r="H47" s="137"/>
      <c r="I47" s="138"/>
      <c r="J47" s="139"/>
      <c r="K47" s="21"/>
      <c r="P47" s="4"/>
      <c r="Q47" s="4"/>
      <c r="R47" s="5"/>
    </row>
    <row r="48" spans="1:18" ht="15" customHeight="1" x14ac:dyDescent="0.25">
      <c r="A48" s="134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7"/>
      <c r="I48" s="138"/>
      <c r="J48" s="1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5"/>
      <c r="B49" s="29" t="s">
        <v>68</v>
      </c>
      <c r="C49" s="33">
        <v>26</v>
      </c>
      <c r="D49" s="12">
        <f>C49*42</f>
        <v>1092</v>
      </c>
      <c r="F49" s="140" t="s">
        <v>86</v>
      </c>
      <c r="G49" s="142">
        <f>H34+H35+H36+H37+H38+H39+H40+H41+G42+H44+H45+H46</f>
        <v>129876</v>
      </c>
      <c r="H49" s="143"/>
      <c r="I49" s="143"/>
      <c r="J49" s="14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5"/>
      <c r="B50" s="32" t="s">
        <v>70</v>
      </c>
      <c r="C50" s="11">
        <v>12</v>
      </c>
      <c r="D50" s="12">
        <f>C50*1.5</f>
        <v>18</v>
      </c>
      <c r="F50" s="141"/>
      <c r="G50" s="145"/>
      <c r="H50" s="146"/>
      <c r="I50" s="146"/>
      <c r="J50" s="147"/>
      <c r="P50" s="4"/>
      <c r="Q50" s="4"/>
      <c r="R50" s="5"/>
    </row>
    <row r="51" spans="1:18" ht="15" customHeight="1" x14ac:dyDescent="0.25">
      <c r="A51" s="135"/>
      <c r="B51" s="27"/>
      <c r="C51" s="10"/>
      <c r="D51" s="31"/>
      <c r="F51" s="148" t="s">
        <v>156</v>
      </c>
      <c r="G51" s="150">
        <f>G49-H29</f>
        <v>31.5</v>
      </c>
      <c r="H51" s="151"/>
      <c r="I51" s="151"/>
      <c r="J51" s="15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5"/>
      <c r="B52" s="29"/>
      <c r="C52" s="33"/>
      <c r="D52" s="45"/>
      <c r="F52" s="149"/>
      <c r="G52" s="153"/>
      <c r="H52" s="154"/>
      <c r="I52" s="154"/>
      <c r="J52" s="1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0" t="s">
        <v>90</v>
      </c>
      <c r="B54" s="121"/>
      <c r="C54" s="122"/>
      <c r="D54" s="126">
        <f>SUM(D34:D53)</f>
        <v>59463</v>
      </c>
      <c r="F54" s="21"/>
      <c r="J54" s="34"/>
    </row>
    <row r="55" spans="1:18" x14ac:dyDescent="0.25">
      <c r="A55" s="123"/>
      <c r="B55" s="124"/>
      <c r="C55" s="125"/>
      <c r="D55" s="1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173</v>
      </c>
      <c r="D57" s="34"/>
      <c r="F57" s="36"/>
      <c r="G57" s="50"/>
      <c r="H57" s="50"/>
      <c r="I57" s="50"/>
      <c r="J57" s="43"/>
    </row>
    <row r="58" spans="1:18" x14ac:dyDescent="0.25">
      <c r="A58" s="128" t="s">
        <v>91</v>
      </c>
      <c r="B58" s="129"/>
      <c r="C58" s="129"/>
      <c r="D58" s="130"/>
      <c r="F58" s="128" t="s">
        <v>92</v>
      </c>
      <c r="G58" s="129"/>
      <c r="H58" s="129"/>
      <c r="I58" s="129"/>
      <c r="J58" s="130"/>
    </row>
    <row r="59" spans="1:18" x14ac:dyDescent="0.25">
      <c r="A59" s="131"/>
      <c r="B59" s="132"/>
      <c r="C59" s="132"/>
      <c r="D59" s="133"/>
      <c r="F59" s="131"/>
      <c r="G59" s="132"/>
      <c r="H59" s="132"/>
      <c r="I59" s="132"/>
      <c r="J59" s="1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EEA44-7418-4113-AA44-42427A642B3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6" t="s">
        <v>1</v>
      </c>
      <c r="O1" s="216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7" t="s">
        <v>7</v>
      </c>
      <c r="B4" s="168"/>
      <c r="C4" s="168"/>
      <c r="D4" s="169"/>
      <c r="F4" s="217" t="s">
        <v>8</v>
      </c>
      <c r="G4" s="219">
        <v>3</v>
      </c>
      <c r="H4" s="221" t="s">
        <v>9</v>
      </c>
      <c r="I4" s="223">
        <v>45974</v>
      </c>
      <c r="J4" s="2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218"/>
      <c r="G5" s="220"/>
      <c r="H5" s="222"/>
      <c r="I5" s="225"/>
      <c r="J5" s="2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>
        <v>281</v>
      </c>
      <c r="D6" s="13">
        <f t="shared" ref="D6:D28" si="1">C6*L6</f>
        <v>207097</v>
      </c>
      <c r="F6" s="227" t="s">
        <v>16</v>
      </c>
      <c r="G6" s="229" t="s">
        <v>111</v>
      </c>
      <c r="H6" s="230"/>
      <c r="I6" s="230"/>
      <c r="J6" s="2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>
        <v>10</v>
      </c>
      <c r="D7" s="13">
        <f t="shared" si="1"/>
        <v>7250</v>
      </c>
      <c r="F7" s="228"/>
      <c r="G7" s="232"/>
      <c r="H7" s="233"/>
      <c r="I7" s="233"/>
      <c r="J7" s="23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/>
      <c r="D8" s="13">
        <f t="shared" si="1"/>
        <v>0</v>
      </c>
      <c r="F8" s="235" t="s">
        <v>21</v>
      </c>
      <c r="G8" s="236" t="s">
        <v>119</v>
      </c>
      <c r="H8" s="237"/>
      <c r="I8" s="237"/>
      <c r="J8" s="23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>
        <v>59</v>
      </c>
      <c r="D9" s="13">
        <f t="shared" si="1"/>
        <v>41713</v>
      </c>
      <c r="F9" s="228"/>
      <c r="G9" s="239"/>
      <c r="H9" s="240"/>
      <c r="I9" s="240"/>
      <c r="J9" s="24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/>
      <c r="D10" s="13">
        <f t="shared" si="1"/>
        <v>0</v>
      </c>
      <c r="F10" s="227" t="s">
        <v>26</v>
      </c>
      <c r="G10" s="242" t="s">
        <v>137</v>
      </c>
      <c r="H10" s="243"/>
      <c r="I10" s="243"/>
      <c r="J10" s="244"/>
      <c r="K10" s="8"/>
      <c r="L10" s="6">
        <f>R36</f>
        <v>972</v>
      </c>
      <c r="P10" s="4"/>
      <c r="Q10" s="4"/>
      <c r="R10" s="5"/>
    </row>
    <row r="11" spans="1:18" ht="15.75" x14ac:dyDescent="0.25">
      <c r="A11" s="162"/>
      <c r="B11" s="17" t="s">
        <v>28</v>
      </c>
      <c r="C11" s="10">
        <v>5</v>
      </c>
      <c r="D11" s="13">
        <f t="shared" si="1"/>
        <v>5625</v>
      </c>
      <c r="F11" s="228"/>
      <c r="G11" s="239"/>
      <c r="H11" s="240"/>
      <c r="I11" s="240"/>
      <c r="J11" s="2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>
        <v>1</v>
      </c>
      <c r="D12" s="48">
        <f t="shared" si="1"/>
        <v>952</v>
      </c>
      <c r="F12" s="245" t="s">
        <v>33</v>
      </c>
      <c r="G12" s="246"/>
      <c r="H12" s="246"/>
      <c r="I12" s="246"/>
      <c r="J12" s="2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>
        <v>14</v>
      </c>
      <c r="D13" s="48">
        <f t="shared" si="1"/>
        <v>4298</v>
      </c>
      <c r="F13" s="248" t="s">
        <v>36</v>
      </c>
      <c r="G13" s="212"/>
      <c r="H13" s="203">
        <f>D29</f>
        <v>266979</v>
      </c>
      <c r="I13" s="204"/>
      <c r="J13" s="20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>
        <v>4</v>
      </c>
      <c r="D14" s="31">
        <f t="shared" si="1"/>
        <v>44</v>
      </c>
      <c r="F14" s="206" t="s">
        <v>39</v>
      </c>
      <c r="G14" s="207"/>
      <c r="H14" s="208">
        <f>D54</f>
        <v>20738.25</v>
      </c>
      <c r="I14" s="209"/>
      <c r="J14" s="21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38</v>
      </c>
      <c r="C15" s="10"/>
      <c r="D15" s="31">
        <f t="shared" si="1"/>
        <v>0</v>
      </c>
      <c r="F15" s="211" t="s">
        <v>40</v>
      </c>
      <c r="G15" s="212"/>
      <c r="H15" s="213">
        <f>H13-H14</f>
        <v>246240.75</v>
      </c>
      <c r="I15" s="214"/>
      <c r="J15" s="21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3">
        <f>1590+312</f>
        <v>1902</v>
      </c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t="s">
        <v>113</v>
      </c>
      <c r="C17" s="10"/>
      <c r="D17" s="48">
        <f t="shared" si="1"/>
        <v>0</v>
      </c>
      <c r="F17" s="56"/>
      <c r="G17" s="66" t="s">
        <v>45</v>
      </c>
      <c r="H17" s="184"/>
      <c r="I17" s="184"/>
      <c r="J17" s="18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2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2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107</v>
      </c>
      <c r="C23" s="10"/>
      <c r="D23" s="48">
        <f t="shared" si="1"/>
        <v>0</v>
      </c>
      <c r="F23" s="78"/>
      <c r="G23" s="79"/>
      <c r="H23" s="190"/>
      <c r="I23" s="159"/>
      <c r="J23" s="15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101</v>
      </c>
      <c r="C24" s="10"/>
      <c r="D24" s="48">
        <f t="shared" si="1"/>
        <v>0</v>
      </c>
      <c r="F24" s="38"/>
      <c r="G24" s="37"/>
      <c r="H24" s="190"/>
      <c r="I24" s="159"/>
      <c r="J24" s="15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105</v>
      </c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 t="s">
        <v>109</v>
      </c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97</v>
      </c>
      <c r="C28" s="10"/>
      <c r="D28" s="48">
        <f t="shared" si="1"/>
        <v>0</v>
      </c>
      <c r="F28" s="101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266979</v>
      </c>
      <c r="F29" s="120" t="s">
        <v>55</v>
      </c>
      <c r="G29" s="182"/>
      <c r="H29" s="142">
        <f>H15-H16-H17-H18-H19-H20-H22-H23-H24+H26+H27</f>
        <v>244338.75</v>
      </c>
      <c r="I29" s="143"/>
      <c r="J29" s="14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23"/>
      <c r="G30" s="183"/>
      <c r="H30" s="145"/>
      <c r="I30" s="146"/>
      <c r="J30" s="14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7" t="s">
        <v>58</v>
      </c>
      <c r="B32" s="168"/>
      <c r="C32" s="168"/>
      <c r="D32" s="169"/>
      <c r="F32" s="170" t="s">
        <v>59</v>
      </c>
      <c r="G32" s="171"/>
      <c r="H32" s="171"/>
      <c r="I32" s="171"/>
      <c r="J32" s="17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70" t="s">
        <v>13</v>
      </c>
      <c r="I33" s="171"/>
      <c r="J33" s="17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44</v>
      </c>
      <c r="H34" s="164">
        <f>F34*G34</f>
        <v>44000</v>
      </c>
      <c r="I34" s="165"/>
      <c r="J34" s="16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68</v>
      </c>
      <c r="C35" s="52"/>
      <c r="D35" s="30">
        <f>C35*84</f>
        <v>0</v>
      </c>
      <c r="F35" s="58">
        <v>500</v>
      </c>
      <c r="G35" s="41">
        <v>39</v>
      </c>
      <c r="H35" s="164">
        <f>F35*G35</f>
        <v>19500</v>
      </c>
      <c r="I35" s="165"/>
      <c r="J35" s="16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70</v>
      </c>
      <c r="C36" s="10"/>
      <c r="D36" s="12">
        <f>C36*1.5</f>
        <v>0</v>
      </c>
      <c r="F36" s="12">
        <v>200</v>
      </c>
      <c r="G36" s="37"/>
      <c r="H36" s="164">
        <f t="shared" ref="H36:H39" si="2">F36*G36</f>
        <v>0</v>
      </c>
      <c r="I36" s="165"/>
      <c r="J36" s="16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72</v>
      </c>
      <c r="B37" s="28" t="s">
        <v>66</v>
      </c>
      <c r="C37" s="53">
        <v>173</v>
      </c>
      <c r="D37" s="12">
        <f>C37*111</f>
        <v>19203</v>
      </c>
      <c r="F37" s="12">
        <v>100</v>
      </c>
      <c r="G37" s="39">
        <v>4</v>
      </c>
      <c r="H37" s="164">
        <f t="shared" si="2"/>
        <v>400</v>
      </c>
      <c r="I37" s="165"/>
      <c r="J37" s="16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2</v>
      </c>
      <c r="H38" s="164">
        <f t="shared" si="2"/>
        <v>100</v>
      </c>
      <c r="I38" s="165"/>
      <c r="J38" s="16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64">
        <f t="shared" si="2"/>
        <v>20</v>
      </c>
      <c r="I39" s="165"/>
      <c r="J39" s="16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64"/>
      <c r="I40" s="165"/>
      <c r="J40" s="16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4"/>
      <c r="I41" s="165"/>
      <c r="J41" s="16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70</v>
      </c>
      <c r="C42" s="11">
        <v>9</v>
      </c>
      <c r="D42" s="12">
        <f>C42*2.25</f>
        <v>20.25</v>
      </c>
      <c r="F42" s="39" t="s">
        <v>79</v>
      </c>
      <c r="G42" s="164">
        <v>33</v>
      </c>
      <c r="H42" s="165"/>
      <c r="I42" s="165"/>
      <c r="J42" s="16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4" t="s">
        <v>81</v>
      </c>
      <c r="C43" s="11"/>
      <c r="D43" s="12"/>
      <c r="F43" s="59" t="s">
        <v>82</v>
      </c>
      <c r="G43" s="104" t="s">
        <v>83</v>
      </c>
      <c r="H43" s="156" t="s">
        <v>13</v>
      </c>
      <c r="I43" s="157"/>
      <c r="J43" s="158"/>
      <c r="K43" s="21"/>
      <c r="P43" s="4"/>
      <c r="Q43" s="4"/>
      <c r="R43" s="5"/>
    </row>
    <row r="44" spans="1:18" ht="15.75" x14ac:dyDescent="0.25">
      <c r="A44" s="135"/>
      <c r="B44" s="27" t="s">
        <v>66</v>
      </c>
      <c r="C44" s="10"/>
      <c r="D44" s="12">
        <f>C44*120</f>
        <v>0</v>
      </c>
      <c r="F44" s="37" t="s">
        <v>148</v>
      </c>
      <c r="G44" s="76" t="s">
        <v>172</v>
      </c>
      <c r="H44" s="159">
        <v>180501</v>
      </c>
      <c r="I44" s="159"/>
      <c r="J44" s="159"/>
      <c r="K44" s="21"/>
      <c r="P44" s="4"/>
      <c r="Q44" s="4"/>
      <c r="R44" s="5"/>
    </row>
    <row r="45" spans="1:18" ht="15.75" x14ac:dyDescent="0.25">
      <c r="A45" s="135"/>
      <c r="B45" s="27" t="s">
        <v>68</v>
      </c>
      <c r="C45" s="33">
        <v>1</v>
      </c>
      <c r="D45" s="12">
        <f>C45*84</f>
        <v>84</v>
      </c>
      <c r="F45" s="37"/>
      <c r="G45" s="76"/>
      <c r="H45" s="159"/>
      <c r="I45" s="159"/>
      <c r="J45" s="159"/>
      <c r="K45" s="21"/>
      <c r="P45" s="4"/>
      <c r="Q45" s="4"/>
      <c r="R45" s="5"/>
    </row>
    <row r="46" spans="1:18" ht="15.75" x14ac:dyDescent="0.25">
      <c r="A46" s="135"/>
      <c r="B46" s="49" t="s">
        <v>70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6"/>
      <c r="B47" s="27"/>
      <c r="C47" s="11"/>
      <c r="D47" s="12"/>
      <c r="F47" s="59"/>
      <c r="G47" s="59"/>
      <c r="H47" s="137"/>
      <c r="I47" s="138"/>
      <c r="J47" s="139"/>
      <c r="K47" s="21"/>
      <c r="P47" s="4"/>
      <c r="Q47" s="4"/>
      <c r="R47" s="5"/>
    </row>
    <row r="48" spans="1:18" ht="15" customHeight="1" x14ac:dyDescent="0.25">
      <c r="A48" s="134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37"/>
      <c r="I48" s="138"/>
      <c r="J48" s="1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5"/>
      <c r="B49" s="29" t="s">
        <v>68</v>
      </c>
      <c r="C49" s="33"/>
      <c r="D49" s="12">
        <f>C49*42</f>
        <v>0</v>
      </c>
      <c r="F49" s="140" t="s">
        <v>86</v>
      </c>
      <c r="G49" s="142">
        <f>H34+H35+H36+H37+H38+H39+H40+H41+G42+H44+H45+H46</f>
        <v>244554</v>
      </c>
      <c r="H49" s="143"/>
      <c r="I49" s="143"/>
      <c r="J49" s="14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5"/>
      <c r="B50" s="32" t="s">
        <v>70</v>
      </c>
      <c r="C50" s="11">
        <v>40</v>
      </c>
      <c r="D50" s="12">
        <f>C50*1.5</f>
        <v>60</v>
      </c>
      <c r="F50" s="141"/>
      <c r="G50" s="145"/>
      <c r="H50" s="146"/>
      <c r="I50" s="146"/>
      <c r="J50" s="147"/>
      <c r="P50" s="4"/>
      <c r="Q50" s="4"/>
      <c r="R50" s="5"/>
    </row>
    <row r="51" spans="1:18" ht="15" customHeight="1" x14ac:dyDescent="0.25">
      <c r="A51" s="135"/>
      <c r="B51" s="27"/>
      <c r="C51" s="10"/>
      <c r="D51" s="31"/>
      <c r="F51" s="148" t="s">
        <v>143</v>
      </c>
      <c r="G51" s="150">
        <f>G49-H29</f>
        <v>215.25</v>
      </c>
      <c r="H51" s="151"/>
      <c r="I51" s="151"/>
      <c r="J51" s="15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5"/>
      <c r="B52" s="29"/>
      <c r="C52" s="33"/>
      <c r="D52" s="45"/>
      <c r="F52" s="149"/>
      <c r="G52" s="153"/>
      <c r="H52" s="154"/>
      <c r="I52" s="154"/>
      <c r="J52" s="1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0" t="s">
        <v>90</v>
      </c>
      <c r="B54" s="121"/>
      <c r="C54" s="122"/>
      <c r="D54" s="126">
        <f>SUM(D34:D53)</f>
        <v>20738.25</v>
      </c>
      <c r="F54" s="21"/>
      <c r="J54" s="34"/>
    </row>
    <row r="55" spans="1:18" x14ac:dyDescent="0.25">
      <c r="A55" s="123"/>
      <c r="B55" s="124"/>
      <c r="C55" s="125"/>
      <c r="D55" s="1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8" t="s">
        <v>91</v>
      </c>
      <c r="B58" s="129"/>
      <c r="C58" s="129"/>
      <c r="D58" s="130"/>
      <c r="F58" s="128" t="s">
        <v>92</v>
      </c>
      <c r="G58" s="129"/>
      <c r="H58" s="129"/>
      <c r="I58" s="129"/>
      <c r="J58" s="130"/>
    </row>
    <row r="59" spans="1:18" x14ac:dyDescent="0.25">
      <c r="A59" s="131"/>
      <c r="B59" s="132"/>
      <c r="C59" s="132"/>
      <c r="D59" s="133"/>
      <c r="F59" s="131"/>
      <c r="G59" s="132"/>
      <c r="H59" s="132"/>
      <c r="I59" s="132"/>
      <c r="J59" s="1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7BCA35-CEB0-4210-ABE4-D1EDD8D738E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6" t="s">
        <v>1</v>
      </c>
      <c r="O1" s="216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7" t="s">
        <v>7</v>
      </c>
      <c r="B4" s="168"/>
      <c r="C4" s="168"/>
      <c r="D4" s="169"/>
      <c r="F4" s="217" t="s">
        <v>8</v>
      </c>
      <c r="G4" s="219"/>
      <c r="H4" s="221" t="s">
        <v>9</v>
      </c>
      <c r="I4" s="223"/>
      <c r="J4" s="2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218"/>
      <c r="G5" s="220"/>
      <c r="H5" s="222"/>
      <c r="I5" s="225"/>
      <c r="J5" s="2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2"/>
      <c r="B6" s="16"/>
      <c r="C6" s="10"/>
      <c r="D6" s="13">
        <f t="shared" ref="D6:D28" si="1">C6*L6</f>
        <v>0</v>
      </c>
      <c r="F6" s="227" t="s">
        <v>16</v>
      </c>
      <c r="G6" s="229"/>
      <c r="H6" s="230"/>
      <c r="I6" s="230"/>
      <c r="J6" s="2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2"/>
      <c r="B7" s="16"/>
      <c r="C7" s="10"/>
      <c r="D7" s="13">
        <f t="shared" si="1"/>
        <v>0</v>
      </c>
      <c r="F7" s="228"/>
      <c r="G7" s="232"/>
      <c r="H7" s="233"/>
      <c r="I7" s="233"/>
      <c r="J7" s="23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2"/>
      <c r="B8" s="16"/>
      <c r="C8" s="10"/>
      <c r="D8" s="13">
        <f t="shared" si="1"/>
        <v>0</v>
      </c>
      <c r="F8" s="235" t="s">
        <v>21</v>
      </c>
      <c r="G8" s="236"/>
      <c r="H8" s="237"/>
      <c r="I8" s="237"/>
      <c r="J8" s="23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2"/>
      <c r="B9" s="16"/>
      <c r="C9" s="10"/>
      <c r="D9" s="13">
        <f t="shared" si="1"/>
        <v>0</v>
      </c>
      <c r="F9" s="228"/>
      <c r="G9" s="239"/>
      <c r="H9" s="240"/>
      <c r="I9" s="240"/>
      <c r="J9" s="24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2"/>
      <c r="C10" s="10"/>
      <c r="D10" s="13">
        <f t="shared" si="1"/>
        <v>0</v>
      </c>
      <c r="F10" s="227" t="s">
        <v>26</v>
      </c>
      <c r="G10" s="242"/>
      <c r="H10" s="243"/>
      <c r="I10" s="243"/>
      <c r="J10" s="244"/>
      <c r="K10" s="8"/>
      <c r="L10" s="6">
        <f>R36</f>
        <v>972</v>
      </c>
      <c r="P10" s="4"/>
      <c r="Q10" s="4"/>
      <c r="R10" s="5"/>
    </row>
    <row r="11" spans="1:19" ht="15.75" x14ac:dyDescent="0.25">
      <c r="A11" s="162"/>
      <c r="B11" s="17"/>
      <c r="C11" s="10"/>
      <c r="D11" s="13">
        <f t="shared" si="1"/>
        <v>0</v>
      </c>
      <c r="F11" s="228"/>
      <c r="G11" s="239"/>
      <c r="H11" s="240"/>
      <c r="I11" s="240"/>
      <c r="J11" s="2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2"/>
      <c r="B12" s="17"/>
      <c r="C12" s="10"/>
      <c r="D12" s="48">
        <f t="shared" si="1"/>
        <v>0</v>
      </c>
      <c r="F12" s="245" t="s">
        <v>33</v>
      </c>
      <c r="G12" s="246"/>
      <c r="H12" s="246"/>
      <c r="I12" s="246"/>
      <c r="J12" s="2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2"/>
      <c r="B13" s="17"/>
      <c r="C13" s="10"/>
      <c r="D13" s="48">
        <f t="shared" si="1"/>
        <v>0</v>
      </c>
      <c r="F13" s="248" t="s">
        <v>36</v>
      </c>
      <c r="G13" s="212"/>
      <c r="H13" s="203">
        <f>D29</f>
        <v>0</v>
      </c>
      <c r="I13" s="204"/>
      <c r="J13" s="20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2"/>
      <c r="B14" s="14"/>
      <c r="C14" s="10"/>
      <c r="D14" s="31">
        <f t="shared" si="1"/>
        <v>0</v>
      </c>
      <c r="F14" s="206" t="s">
        <v>39</v>
      </c>
      <c r="G14" s="207"/>
      <c r="H14" s="208">
        <f>D54</f>
        <v>0</v>
      </c>
      <c r="I14" s="209"/>
      <c r="J14" s="21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2"/>
      <c r="B15" s="14"/>
      <c r="C15" s="10"/>
      <c r="D15" s="31">
        <f t="shared" si="1"/>
        <v>0</v>
      </c>
      <c r="F15" s="211" t="s">
        <v>40</v>
      </c>
      <c r="G15" s="212"/>
      <c r="H15" s="213">
        <f>H13-H14</f>
        <v>0</v>
      </c>
      <c r="I15" s="214"/>
      <c r="J15" s="21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C17" s="10"/>
      <c r="D17" s="48">
        <f t="shared" si="1"/>
        <v>0</v>
      </c>
      <c r="F17" s="56"/>
      <c r="G17" s="66" t="s">
        <v>45</v>
      </c>
      <c r="H17" s="184"/>
      <c r="I17" s="184"/>
      <c r="J17" s="18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/>
      <c r="C18" s="10"/>
      <c r="D18" s="48">
        <f t="shared" si="1"/>
        <v>0</v>
      </c>
      <c r="F18" s="56"/>
      <c r="G18" s="66" t="s">
        <v>47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2"/>
      <c r="B20" s="46"/>
      <c r="C20" s="10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/>
      <c r="C23" s="10"/>
      <c r="D23" s="48">
        <f t="shared" si="1"/>
        <v>0</v>
      </c>
      <c r="F23" s="78"/>
      <c r="G23" s="79"/>
      <c r="H23" s="190"/>
      <c r="I23" s="159"/>
      <c r="J23" s="15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/>
      <c r="C24" s="10"/>
      <c r="D24" s="48">
        <f t="shared" si="1"/>
        <v>0</v>
      </c>
      <c r="F24" s="38"/>
      <c r="G24" s="37"/>
      <c r="H24" s="190"/>
      <c r="I24" s="159"/>
      <c r="J24" s="15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/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/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/>
      <c r="C28" s="10"/>
      <c r="D28" s="48">
        <f t="shared" si="1"/>
        <v>0</v>
      </c>
      <c r="F28" s="101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0</v>
      </c>
      <c r="F29" s="120" t="s">
        <v>55</v>
      </c>
      <c r="G29" s="182"/>
      <c r="H29" s="142">
        <f>H15-H16-H17-H18-H19-H20-H22-H23-H24+H26+H27</f>
        <v>0</v>
      </c>
      <c r="I29" s="143"/>
      <c r="J29" s="14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23"/>
      <c r="G30" s="183"/>
      <c r="H30" s="145"/>
      <c r="I30" s="146"/>
      <c r="J30" s="14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7" t="s">
        <v>58</v>
      </c>
      <c r="B32" s="168"/>
      <c r="C32" s="168"/>
      <c r="D32" s="169"/>
      <c r="F32" s="170" t="s">
        <v>59</v>
      </c>
      <c r="G32" s="171"/>
      <c r="H32" s="171"/>
      <c r="I32" s="171"/>
      <c r="J32" s="17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70" t="s">
        <v>13</v>
      </c>
      <c r="I33" s="171"/>
      <c r="J33" s="17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4"/>
      <c r="I34" s="165"/>
      <c r="J34" s="16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68</v>
      </c>
      <c r="C35" s="52"/>
      <c r="D35" s="30">
        <f>C35*84</f>
        <v>0</v>
      </c>
      <c r="F35" s="58">
        <v>500</v>
      </c>
      <c r="G35" s="41"/>
      <c r="H35" s="164"/>
      <c r="I35" s="165"/>
      <c r="J35" s="16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70</v>
      </c>
      <c r="C36" s="10"/>
      <c r="D36" s="12">
        <f>C36*1.5</f>
        <v>0</v>
      </c>
      <c r="F36" s="12">
        <v>200</v>
      </c>
      <c r="G36" s="37"/>
      <c r="H36" s="164"/>
      <c r="I36" s="165"/>
      <c r="J36" s="16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4"/>
      <c r="I37" s="165"/>
      <c r="J37" s="16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68</v>
      </c>
      <c r="C38" s="54"/>
      <c r="D38" s="12">
        <f>C38*84</f>
        <v>0</v>
      </c>
      <c r="F38" s="30">
        <v>50</v>
      </c>
      <c r="G38" s="39"/>
      <c r="H38" s="164"/>
      <c r="I38" s="165"/>
      <c r="J38" s="16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70</v>
      </c>
      <c r="C39" s="52"/>
      <c r="D39" s="31">
        <f>C39*4.5</f>
        <v>0</v>
      </c>
      <c r="F39" s="12">
        <v>20</v>
      </c>
      <c r="G39" s="37"/>
      <c r="H39" s="164"/>
      <c r="I39" s="165"/>
      <c r="J39" s="16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4"/>
      <c r="I40" s="165"/>
      <c r="J40" s="16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68</v>
      </c>
      <c r="C41" s="10"/>
      <c r="D41" s="12">
        <f>C41*84</f>
        <v>0</v>
      </c>
      <c r="F41" s="12">
        <v>5</v>
      </c>
      <c r="G41" s="42"/>
      <c r="H41" s="164"/>
      <c r="I41" s="165"/>
      <c r="J41" s="16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70</v>
      </c>
      <c r="C42" s="11"/>
      <c r="D42" s="12">
        <f>C42*2.25</f>
        <v>0</v>
      </c>
      <c r="F42" s="39" t="s">
        <v>79</v>
      </c>
      <c r="G42" s="164"/>
      <c r="H42" s="165"/>
      <c r="I42" s="165"/>
      <c r="J42" s="16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4" t="s">
        <v>81</v>
      </c>
      <c r="C43" s="11"/>
      <c r="D43" s="12"/>
      <c r="F43" s="59" t="s">
        <v>82</v>
      </c>
      <c r="G43" s="104" t="s">
        <v>83</v>
      </c>
      <c r="H43" s="156" t="s">
        <v>13</v>
      </c>
      <c r="I43" s="157"/>
      <c r="J43" s="158"/>
      <c r="K43" s="21"/>
      <c r="P43" s="4"/>
      <c r="Q43" s="4"/>
      <c r="R43" s="5"/>
    </row>
    <row r="44" spans="1:18" ht="15.75" x14ac:dyDescent="0.25">
      <c r="A44" s="135"/>
      <c r="B44" s="27" t="s">
        <v>66</v>
      </c>
      <c r="C44" s="10"/>
      <c r="D44" s="12">
        <f>C44*120</f>
        <v>0</v>
      </c>
      <c r="F44" s="37"/>
      <c r="G44" s="76"/>
      <c r="H44" s="159"/>
      <c r="I44" s="159"/>
      <c r="J44" s="159"/>
      <c r="K44" s="21"/>
      <c r="P44" s="4"/>
      <c r="Q44" s="4"/>
      <c r="R44" s="5"/>
    </row>
    <row r="45" spans="1:18" ht="15.75" x14ac:dyDescent="0.25">
      <c r="A45" s="135"/>
      <c r="B45" s="27" t="s">
        <v>68</v>
      </c>
      <c r="C45" s="33"/>
      <c r="D45" s="12">
        <f>C45*84</f>
        <v>0</v>
      </c>
      <c r="F45" s="37"/>
      <c r="G45" s="76"/>
      <c r="H45" s="159"/>
      <c r="I45" s="159"/>
      <c r="J45" s="159"/>
      <c r="K45" s="21"/>
      <c r="P45" s="4"/>
      <c r="Q45" s="4"/>
      <c r="R45" s="5"/>
    </row>
    <row r="46" spans="1:18" ht="15.75" x14ac:dyDescent="0.25">
      <c r="A46" s="135"/>
      <c r="B46" s="49" t="s">
        <v>70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6"/>
      <c r="B47" s="27"/>
      <c r="C47" s="11"/>
      <c r="D47" s="12"/>
      <c r="F47" s="59"/>
      <c r="G47" s="59"/>
      <c r="H47" s="137"/>
      <c r="I47" s="138"/>
      <c r="J47" s="139"/>
      <c r="K47" s="21"/>
      <c r="P47" s="4"/>
      <c r="Q47" s="4"/>
      <c r="R47" s="5"/>
    </row>
    <row r="48" spans="1:18" ht="15" customHeight="1" x14ac:dyDescent="0.25">
      <c r="A48" s="134" t="s">
        <v>32</v>
      </c>
      <c r="B48" s="27" t="s">
        <v>66</v>
      </c>
      <c r="C48" s="10"/>
      <c r="D48" s="12">
        <f>C48*78</f>
        <v>0</v>
      </c>
      <c r="F48" s="59"/>
      <c r="G48" s="59"/>
      <c r="H48" s="137"/>
      <c r="I48" s="138"/>
      <c r="J48" s="1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5"/>
      <c r="B49" s="29" t="s">
        <v>68</v>
      </c>
      <c r="C49" s="33"/>
      <c r="D49" s="12">
        <f>C49*42</f>
        <v>0</v>
      </c>
      <c r="F49" s="140" t="s">
        <v>86</v>
      </c>
      <c r="G49" s="142">
        <f>H34+H35+H36+H37+H38+H39+H40+H41+G42+H44+H45+H46</f>
        <v>0</v>
      </c>
      <c r="H49" s="143"/>
      <c r="I49" s="143"/>
      <c r="J49" s="14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5"/>
      <c r="B50" s="32" t="s">
        <v>70</v>
      </c>
      <c r="C50" s="11"/>
      <c r="D50" s="12">
        <f>C50*1.5</f>
        <v>0</v>
      </c>
      <c r="F50" s="141"/>
      <c r="G50" s="145"/>
      <c r="H50" s="146"/>
      <c r="I50" s="146"/>
      <c r="J50" s="147"/>
      <c r="P50" s="4"/>
      <c r="Q50" s="4"/>
      <c r="R50" s="5"/>
    </row>
    <row r="51" spans="1:18" ht="15" customHeight="1" x14ac:dyDescent="0.25">
      <c r="A51" s="135"/>
      <c r="B51" s="27"/>
      <c r="C51" s="10"/>
      <c r="D51" s="31"/>
      <c r="F51" s="148" t="s">
        <v>128</v>
      </c>
      <c r="G51" s="150">
        <f>G49-H29</f>
        <v>0</v>
      </c>
      <c r="H51" s="151"/>
      <c r="I51" s="151"/>
      <c r="J51" s="15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5"/>
      <c r="B52" s="29"/>
      <c r="C52" s="33"/>
      <c r="D52" s="45"/>
      <c r="F52" s="149"/>
      <c r="G52" s="153"/>
      <c r="H52" s="154"/>
      <c r="I52" s="154"/>
      <c r="J52" s="1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0" t="s">
        <v>90</v>
      </c>
      <c r="B54" s="121"/>
      <c r="C54" s="122"/>
      <c r="D54" s="126">
        <f>SUM(D34:D53)</f>
        <v>0</v>
      </c>
      <c r="F54" s="21"/>
      <c r="J54" s="34"/>
    </row>
    <row r="55" spans="1:18" x14ac:dyDescent="0.25">
      <c r="A55" s="123"/>
      <c r="B55" s="124"/>
      <c r="C55" s="125"/>
      <c r="D55" s="1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8" t="s">
        <v>91</v>
      </c>
      <c r="B58" s="129"/>
      <c r="C58" s="129"/>
      <c r="D58" s="130"/>
      <c r="F58" s="128" t="s">
        <v>92</v>
      </c>
      <c r="G58" s="129"/>
      <c r="H58" s="129"/>
      <c r="I58" s="129"/>
      <c r="J58" s="130"/>
    </row>
    <row r="59" spans="1:18" x14ac:dyDescent="0.25">
      <c r="A59" s="131"/>
      <c r="B59" s="132"/>
      <c r="C59" s="132"/>
      <c r="D59" s="133"/>
      <c r="F59" s="131"/>
      <c r="G59" s="132"/>
      <c r="H59" s="132"/>
      <c r="I59" s="132"/>
      <c r="J59" s="1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A818E-75C1-4380-8795-57EE4038AA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6" t="s">
        <v>1</v>
      </c>
      <c r="O1" s="216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7" t="s">
        <v>7</v>
      </c>
      <c r="B4" s="168"/>
      <c r="C4" s="168"/>
      <c r="D4" s="169"/>
      <c r="F4" s="217" t="s">
        <v>8</v>
      </c>
      <c r="G4" s="219">
        <v>1</v>
      </c>
      <c r="H4" s="221" t="s">
        <v>9</v>
      </c>
      <c r="I4" s="223">
        <v>45975</v>
      </c>
      <c r="J4" s="2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218"/>
      <c r="G5" s="220"/>
      <c r="H5" s="222"/>
      <c r="I5" s="225"/>
      <c r="J5" s="2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89">
        <v>45</v>
      </c>
      <c r="D6" s="13">
        <f t="shared" ref="D6:D28" si="1">C6*L6</f>
        <v>33165</v>
      </c>
      <c r="F6" s="227" t="s">
        <v>16</v>
      </c>
      <c r="G6" s="229" t="s">
        <v>129</v>
      </c>
      <c r="H6" s="230"/>
      <c r="I6" s="230"/>
      <c r="J6" s="2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89">
        <v>7</v>
      </c>
      <c r="D7" s="13">
        <f t="shared" si="1"/>
        <v>5075</v>
      </c>
      <c r="F7" s="228"/>
      <c r="G7" s="232"/>
      <c r="H7" s="233"/>
      <c r="I7" s="233"/>
      <c r="J7" s="23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89">
        <v>45</v>
      </c>
      <c r="D8" s="13">
        <f t="shared" si="1"/>
        <v>46485</v>
      </c>
      <c r="F8" s="235" t="s">
        <v>21</v>
      </c>
      <c r="G8" s="236" t="s">
        <v>112</v>
      </c>
      <c r="H8" s="237"/>
      <c r="I8" s="237"/>
      <c r="J8" s="23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89">
        <v>9</v>
      </c>
      <c r="D9" s="13">
        <f t="shared" si="1"/>
        <v>6363</v>
      </c>
      <c r="F9" s="228"/>
      <c r="G9" s="239"/>
      <c r="H9" s="240"/>
      <c r="I9" s="240"/>
      <c r="J9" s="24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89">
        <v>1</v>
      </c>
      <c r="D10" s="13">
        <f t="shared" si="1"/>
        <v>972</v>
      </c>
      <c r="F10" s="227" t="s">
        <v>26</v>
      </c>
      <c r="G10" s="242" t="s">
        <v>130</v>
      </c>
      <c r="H10" s="243"/>
      <c r="I10" s="243"/>
      <c r="J10" s="244"/>
      <c r="K10" s="8"/>
      <c r="L10" s="6">
        <f>R36</f>
        <v>972</v>
      </c>
      <c r="P10" s="4"/>
      <c r="Q10" s="4"/>
      <c r="R10" s="5"/>
    </row>
    <row r="11" spans="1:18" ht="15.75" x14ac:dyDescent="0.25">
      <c r="A11" s="162"/>
      <c r="B11" s="17" t="s">
        <v>28</v>
      </c>
      <c r="C11" s="89">
        <v>6</v>
      </c>
      <c r="D11" s="13">
        <f t="shared" si="1"/>
        <v>6750</v>
      </c>
      <c r="F11" s="228"/>
      <c r="G11" s="239"/>
      <c r="H11" s="240"/>
      <c r="I11" s="240"/>
      <c r="J11" s="2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89">
        <v>7</v>
      </c>
      <c r="D12" s="48">
        <f t="shared" si="1"/>
        <v>6664</v>
      </c>
      <c r="F12" s="245" t="s">
        <v>33</v>
      </c>
      <c r="G12" s="246"/>
      <c r="H12" s="246"/>
      <c r="I12" s="246"/>
      <c r="J12" s="2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89">
        <v>1</v>
      </c>
      <c r="D13" s="48">
        <f t="shared" si="1"/>
        <v>307</v>
      </c>
      <c r="F13" s="248" t="s">
        <v>36</v>
      </c>
      <c r="G13" s="212"/>
      <c r="H13" s="203">
        <f>D29</f>
        <v>109025</v>
      </c>
      <c r="I13" s="204"/>
      <c r="J13" s="20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89">
        <v>2</v>
      </c>
      <c r="D14" s="31">
        <f t="shared" si="1"/>
        <v>22</v>
      </c>
      <c r="F14" s="206" t="s">
        <v>39</v>
      </c>
      <c r="G14" s="207"/>
      <c r="H14" s="208">
        <f>D54</f>
        <v>14175</v>
      </c>
      <c r="I14" s="209"/>
      <c r="J14" s="21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38</v>
      </c>
      <c r="C15" s="89"/>
      <c r="D15" s="31">
        <f t="shared" si="1"/>
        <v>0</v>
      </c>
      <c r="F15" s="211" t="s">
        <v>40</v>
      </c>
      <c r="G15" s="212"/>
      <c r="H15" s="213">
        <f>H13-H14</f>
        <v>94850</v>
      </c>
      <c r="I15" s="214"/>
      <c r="J15" s="21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t="s">
        <v>140</v>
      </c>
      <c r="C17" s="89"/>
      <c r="D17" s="48">
        <f t="shared" si="1"/>
        <v>0</v>
      </c>
      <c r="F17" s="56"/>
      <c r="G17" s="66" t="s">
        <v>45</v>
      </c>
      <c r="H17" s="184"/>
      <c r="I17" s="184"/>
      <c r="J17" s="18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 t="s">
        <v>95</v>
      </c>
      <c r="C18" s="89">
        <v>3</v>
      </c>
      <c r="D18" s="48">
        <f t="shared" si="1"/>
        <v>1860</v>
      </c>
      <c r="F18" s="56"/>
      <c r="G18" s="66" t="s">
        <v>47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v>1102</v>
      </c>
      <c r="Q19" s="4"/>
      <c r="R19" s="5">
        <f t="shared" si="0"/>
        <v>0</v>
      </c>
    </row>
    <row r="20" spans="1:18" ht="15.75" x14ac:dyDescent="0.25">
      <c r="A20" s="162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2"/>
      <c r="B21" s="14" t="s">
        <v>138</v>
      </c>
      <c r="C21" s="89">
        <v>1</v>
      </c>
      <c r="D21" s="48">
        <f t="shared" si="1"/>
        <v>650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 t="s">
        <v>127</v>
      </c>
      <c r="C22" s="89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101</v>
      </c>
      <c r="C23" s="89"/>
      <c r="D23" s="48">
        <f t="shared" si="1"/>
        <v>0</v>
      </c>
      <c r="F23" s="77"/>
      <c r="G23" s="79"/>
      <c r="H23" s="249"/>
      <c r="I23" s="250"/>
      <c r="J23" s="25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121</v>
      </c>
      <c r="C24" s="89"/>
      <c r="D24" s="48">
        <f t="shared" si="1"/>
        <v>0</v>
      </c>
      <c r="F24" s="77"/>
      <c r="G24" s="79"/>
      <c r="H24" s="249"/>
      <c r="I24" s="250"/>
      <c r="J24" s="25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174</v>
      </c>
      <c r="C25" s="89">
        <v>12</v>
      </c>
      <c r="D25" s="48">
        <f t="shared" si="1"/>
        <v>268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500/24+1.5</f>
        <v>22.333333333333332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169</v>
      </c>
      <c r="C26" s="89">
        <v>12</v>
      </c>
      <c r="D26" s="48">
        <f t="shared" si="1"/>
        <v>444</v>
      </c>
      <c r="F26" s="75"/>
      <c r="G26" s="65"/>
      <c r="H26" s="159"/>
      <c r="I26" s="159"/>
      <c r="J26" s="159"/>
      <c r="L26" s="7">
        <f>852/24+1.5</f>
        <v>37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 t="s">
        <v>110</v>
      </c>
      <c r="C27" s="89"/>
      <c r="D27" s="44">
        <f t="shared" si="1"/>
        <v>0</v>
      </c>
      <c r="F27" s="71"/>
      <c r="G27" s="104"/>
      <c r="H27" s="251"/>
      <c r="I27" s="252"/>
      <c r="J27" s="25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97</v>
      </c>
      <c r="C28" s="89"/>
      <c r="D28" s="48">
        <f t="shared" si="1"/>
        <v>0</v>
      </c>
      <c r="F28" s="101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109025</v>
      </c>
      <c r="F29" s="120" t="s">
        <v>55</v>
      </c>
      <c r="G29" s="182"/>
      <c r="H29" s="142">
        <f>H15-H16-H17-H18-H19-H20-H22-H23-H24+H26+H27+H28</f>
        <v>94850</v>
      </c>
      <c r="I29" s="143"/>
      <c r="J29" s="14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23"/>
      <c r="G30" s="183"/>
      <c r="H30" s="145"/>
      <c r="I30" s="146"/>
      <c r="J30" s="14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7" t="s">
        <v>58</v>
      </c>
      <c r="B32" s="168"/>
      <c r="C32" s="168"/>
      <c r="D32" s="169"/>
      <c r="F32" s="170" t="s">
        <v>59</v>
      </c>
      <c r="G32" s="171"/>
      <c r="H32" s="171"/>
      <c r="I32" s="171"/>
      <c r="J32" s="17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70" t="s">
        <v>13</v>
      </c>
      <c r="I33" s="171"/>
      <c r="J33" s="17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76</v>
      </c>
      <c r="H34" s="164">
        <f t="shared" ref="H34:H39" si="2">F34*G34</f>
        <v>76000</v>
      </c>
      <c r="I34" s="165"/>
      <c r="J34" s="16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68</v>
      </c>
      <c r="C35" s="52"/>
      <c r="D35" s="30">
        <f>C35*84</f>
        <v>0</v>
      </c>
      <c r="F35" s="58">
        <v>500</v>
      </c>
      <c r="G35" s="41"/>
      <c r="H35" s="164">
        <f t="shared" si="2"/>
        <v>0</v>
      </c>
      <c r="I35" s="165"/>
      <c r="J35" s="16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70</v>
      </c>
      <c r="C36" s="10">
        <v>12</v>
      </c>
      <c r="D36" s="12">
        <f>C36*1.5</f>
        <v>18</v>
      </c>
      <c r="F36" s="12">
        <v>200</v>
      </c>
      <c r="G36" s="37">
        <v>1</v>
      </c>
      <c r="H36" s="164">
        <f t="shared" si="2"/>
        <v>200</v>
      </c>
      <c r="I36" s="165"/>
      <c r="J36" s="16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72</v>
      </c>
      <c r="B37" s="28" t="s">
        <v>66</v>
      </c>
      <c r="C37" s="53">
        <v>48</v>
      </c>
      <c r="D37" s="12">
        <f>C37*111</f>
        <v>5328</v>
      </c>
      <c r="F37" s="12">
        <v>100</v>
      </c>
      <c r="G37" s="39"/>
      <c r="H37" s="164">
        <f t="shared" si="2"/>
        <v>0</v>
      </c>
      <c r="I37" s="165"/>
      <c r="J37" s="16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1</v>
      </c>
      <c r="H38" s="164">
        <f t="shared" si="2"/>
        <v>50</v>
      </c>
      <c r="I38" s="165"/>
      <c r="J38" s="16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4">
        <f t="shared" si="2"/>
        <v>0</v>
      </c>
      <c r="I39" s="165"/>
      <c r="J39" s="16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64"/>
      <c r="I40" s="165"/>
      <c r="J40" s="16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64"/>
      <c r="I41" s="165"/>
      <c r="J41" s="16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70</v>
      </c>
      <c r="C42" s="11">
        <v>4</v>
      </c>
      <c r="D42" s="12">
        <f>C42*2.25</f>
        <v>9</v>
      </c>
      <c r="F42" s="39" t="s">
        <v>79</v>
      </c>
      <c r="G42" s="164">
        <v>2220</v>
      </c>
      <c r="H42" s="165"/>
      <c r="I42" s="165"/>
      <c r="J42" s="16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4" t="s">
        <v>81</v>
      </c>
      <c r="C43" s="11"/>
      <c r="D43" s="12"/>
      <c r="F43" s="59" t="s">
        <v>82</v>
      </c>
      <c r="G43" s="104" t="s">
        <v>83</v>
      </c>
      <c r="H43" s="156" t="s">
        <v>13</v>
      </c>
      <c r="I43" s="157"/>
      <c r="J43" s="15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5"/>
      <c r="B44" s="27" t="s">
        <v>66</v>
      </c>
      <c r="C44" s="10">
        <v>58</v>
      </c>
      <c r="D44" s="12">
        <f>C44*120</f>
        <v>6960</v>
      </c>
      <c r="F44" s="37" t="s">
        <v>175</v>
      </c>
      <c r="G44" s="62"/>
      <c r="H44" s="159">
        <v>13450</v>
      </c>
      <c r="I44" s="159"/>
      <c r="J44" s="15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5"/>
      <c r="B45" s="27" t="s">
        <v>68</v>
      </c>
      <c r="C45" s="33">
        <v>4</v>
      </c>
      <c r="D45" s="12">
        <f>C45*84</f>
        <v>336</v>
      </c>
      <c r="F45" s="37" t="s">
        <v>175</v>
      </c>
      <c r="G45" s="62"/>
      <c r="H45" s="159">
        <v>3249</v>
      </c>
      <c r="I45" s="159"/>
      <c r="J45" s="159"/>
      <c r="K45" s="21"/>
      <c r="P45" s="4"/>
      <c r="Q45" s="4"/>
      <c r="R45" s="5"/>
    </row>
    <row r="46" spans="1:18" ht="15.75" x14ac:dyDescent="0.25">
      <c r="A46" s="135"/>
      <c r="B46" s="49" t="s">
        <v>70</v>
      </c>
      <c r="C46" s="81">
        <v>39</v>
      </c>
      <c r="D46" s="12">
        <f>C46*1.5</f>
        <v>58.5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6"/>
      <c r="B47" s="27"/>
      <c r="C47" s="11"/>
      <c r="D47" s="12"/>
      <c r="F47" s="59"/>
      <c r="G47" s="59"/>
      <c r="H47" s="137"/>
      <c r="I47" s="138"/>
      <c r="J47" s="139"/>
      <c r="K47" s="21"/>
      <c r="P47" s="4"/>
      <c r="Q47" s="4"/>
      <c r="R47" s="5"/>
    </row>
    <row r="48" spans="1:18" ht="15" customHeight="1" x14ac:dyDescent="0.25">
      <c r="A48" s="134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37"/>
      <c r="I48" s="138"/>
      <c r="J48" s="1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5"/>
      <c r="B49" s="29" t="s">
        <v>68</v>
      </c>
      <c r="C49" s="33"/>
      <c r="D49" s="12">
        <f>C49*42</f>
        <v>0</v>
      </c>
      <c r="F49" s="140" t="s">
        <v>86</v>
      </c>
      <c r="G49" s="142">
        <f>H34+H35+H36+H37+H38+H39+H40+H41+G42+H44+H45+H46</f>
        <v>95169</v>
      </c>
      <c r="H49" s="143"/>
      <c r="I49" s="143"/>
      <c r="J49" s="14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5"/>
      <c r="B50" s="32" t="s">
        <v>70</v>
      </c>
      <c r="C50" s="11">
        <v>21</v>
      </c>
      <c r="D50" s="12">
        <f>C50*1.5</f>
        <v>31.5</v>
      </c>
      <c r="F50" s="141"/>
      <c r="G50" s="145"/>
      <c r="H50" s="146"/>
      <c r="I50" s="146"/>
      <c r="J50" s="147"/>
      <c r="P50" s="4"/>
      <c r="Q50" s="4"/>
      <c r="R50" s="5"/>
    </row>
    <row r="51" spans="1:18" ht="15" customHeight="1" x14ac:dyDescent="0.25">
      <c r="A51" s="135"/>
      <c r="B51" s="27"/>
      <c r="C51" s="10"/>
      <c r="D51" s="31"/>
      <c r="F51" s="148" t="s">
        <v>143</v>
      </c>
      <c r="G51" s="150">
        <f>G49-H29</f>
        <v>319</v>
      </c>
      <c r="H51" s="151"/>
      <c r="I51" s="151"/>
      <c r="J51" s="15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5"/>
      <c r="B52" s="29"/>
      <c r="C52" s="33"/>
      <c r="D52" s="45"/>
      <c r="F52" s="149"/>
      <c r="G52" s="153"/>
      <c r="H52" s="154"/>
      <c r="I52" s="154"/>
      <c r="J52" s="1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0" t="s">
        <v>90</v>
      </c>
      <c r="B54" s="121"/>
      <c r="C54" s="122"/>
      <c r="D54" s="126">
        <f>SUM(D34:D53)</f>
        <v>14175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3"/>
      <c r="B55" s="124"/>
      <c r="C55" s="125"/>
      <c r="D55" s="1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8" t="s">
        <v>91</v>
      </c>
      <c r="B58" s="129"/>
      <c r="C58" s="129"/>
      <c r="D58" s="130"/>
      <c r="F58" s="128" t="s">
        <v>92</v>
      </c>
      <c r="G58" s="129"/>
      <c r="H58" s="129"/>
      <c r="I58" s="129"/>
      <c r="J58" s="130"/>
    </row>
    <row r="59" spans="1:18" x14ac:dyDescent="0.25">
      <c r="A59" s="131"/>
      <c r="B59" s="132"/>
      <c r="C59" s="132"/>
      <c r="D59" s="133"/>
      <c r="F59" s="131"/>
      <c r="G59" s="132"/>
      <c r="H59" s="132"/>
      <c r="I59" s="132"/>
      <c r="J59" s="1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4B7DD-349C-4CED-9BCF-695DF5A455D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6" t="s">
        <v>1</v>
      </c>
      <c r="O1" s="216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7" t="s">
        <v>7</v>
      </c>
      <c r="B4" s="168"/>
      <c r="C4" s="168"/>
      <c r="D4" s="169"/>
      <c r="F4" s="217" t="s">
        <v>8</v>
      </c>
      <c r="G4" s="219">
        <v>2</v>
      </c>
      <c r="H4" s="221" t="s">
        <v>9</v>
      </c>
      <c r="I4" s="223">
        <v>45975</v>
      </c>
      <c r="J4" s="2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218"/>
      <c r="G5" s="220"/>
      <c r="H5" s="222"/>
      <c r="I5" s="225"/>
      <c r="J5" s="2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>
        <v>186</v>
      </c>
      <c r="D6" s="13">
        <f t="shared" ref="D6:D28" si="1">C6*L6</f>
        <v>137082</v>
      </c>
      <c r="F6" s="227" t="s">
        <v>16</v>
      </c>
      <c r="G6" s="229" t="s">
        <v>150</v>
      </c>
      <c r="H6" s="230"/>
      <c r="I6" s="230"/>
      <c r="J6" s="2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>
        <v>9</v>
      </c>
      <c r="D7" s="13">
        <f t="shared" si="1"/>
        <v>6525</v>
      </c>
      <c r="F7" s="228"/>
      <c r="G7" s="232"/>
      <c r="H7" s="233"/>
      <c r="I7" s="233"/>
      <c r="J7" s="23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/>
      <c r="D8" s="13">
        <f t="shared" si="1"/>
        <v>0</v>
      </c>
      <c r="F8" s="235" t="s">
        <v>21</v>
      </c>
      <c r="G8" s="236" t="s">
        <v>114</v>
      </c>
      <c r="H8" s="237"/>
      <c r="I8" s="237"/>
      <c r="J8" s="23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>
        <v>8</v>
      </c>
      <c r="D9" s="13">
        <f t="shared" si="1"/>
        <v>5656</v>
      </c>
      <c r="F9" s="228"/>
      <c r="G9" s="239"/>
      <c r="H9" s="240"/>
      <c r="I9" s="240"/>
      <c r="J9" s="24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/>
      <c r="D10" s="13">
        <f t="shared" si="1"/>
        <v>0</v>
      </c>
      <c r="F10" s="227" t="s">
        <v>26</v>
      </c>
      <c r="G10" s="242" t="s">
        <v>115</v>
      </c>
      <c r="H10" s="243"/>
      <c r="I10" s="243"/>
      <c r="J10" s="244"/>
      <c r="K10" s="8"/>
      <c r="L10" s="6">
        <f>R36</f>
        <v>972</v>
      </c>
      <c r="P10" s="4"/>
      <c r="Q10" s="4"/>
      <c r="R10" s="5"/>
    </row>
    <row r="11" spans="1:18" ht="15.75" x14ac:dyDescent="0.25">
      <c r="A11" s="162"/>
      <c r="B11" s="17" t="s">
        <v>28</v>
      </c>
      <c r="C11" s="10"/>
      <c r="D11" s="13">
        <f t="shared" si="1"/>
        <v>0</v>
      </c>
      <c r="F11" s="228"/>
      <c r="G11" s="239"/>
      <c r="H11" s="240"/>
      <c r="I11" s="240"/>
      <c r="J11" s="2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/>
      <c r="D12" s="48">
        <f t="shared" si="1"/>
        <v>0</v>
      </c>
      <c r="F12" s="245" t="s">
        <v>33</v>
      </c>
      <c r="G12" s="246"/>
      <c r="H12" s="246"/>
      <c r="I12" s="246"/>
      <c r="J12" s="2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>
        <v>7</v>
      </c>
      <c r="D13" s="48">
        <f t="shared" si="1"/>
        <v>2149</v>
      </c>
      <c r="F13" s="248" t="s">
        <v>36</v>
      </c>
      <c r="G13" s="212"/>
      <c r="H13" s="203">
        <f>D29</f>
        <v>151412</v>
      </c>
      <c r="I13" s="204"/>
      <c r="J13" s="20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/>
      <c r="D14" s="31">
        <f t="shared" si="1"/>
        <v>0</v>
      </c>
      <c r="F14" s="206" t="s">
        <v>39</v>
      </c>
      <c r="G14" s="207"/>
      <c r="H14" s="208">
        <f>D54</f>
        <v>23467.5</v>
      </c>
      <c r="I14" s="209"/>
      <c r="J14" s="21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38</v>
      </c>
      <c r="C15" s="10"/>
      <c r="D15" s="31">
        <f t="shared" si="1"/>
        <v>0</v>
      </c>
      <c r="F15" s="211" t="s">
        <v>40</v>
      </c>
      <c r="G15" s="212"/>
      <c r="H15" s="213">
        <f>H13-H14</f>
        <v>127944.5</v>
      </c>
      <c r="I15" s="214"/>
      <c r="J15" s="21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3">
        <f>83*8</f>
        <v>664</v>
      </c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t="s">
        <v>93</v>
      </c>
      <c r="C17" s="10"/>
      <c r="D17" s="48">
        <f t="shared" si="1"/>
        <v>0</v>
      </c>
      <c r="F17" s="56"/>
      <c r="G17" s="66" t="s">
        <v>45</v>
      </c>
      <c r="H17" s="184"/>
      <c r="I17" s="184"/>
      <c r="J17" s="184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2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4"/>
      <c r="I20" s="184"/>
      <c r="J20" s="18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2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107</v>
      </c>
      <c r="C23" s="10"/>
      <c r="D23" s="48">
        <f t="shared" si="1"/>
        <v>0</v>
      </c>
      <c r="F23" s="25"/>
      <c r="G23" s="37"/>
      <c r="H23" s="190"/>
      <c r="I23" s="159"/>
      <c r="J23" s="15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123</v>
      </c>
      <c r="C24" s="10"/>
      <c r="D24" s="48">
        <f t="shared" si="1"/>
        <v>0</v>
      </c>
      <c r="F24" s="38"/>
      <c r="G24" s="37"/>
      <c r="H24" s="190"/>
      <c r="I24" s="159"/>
      <c r="J24" s="15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105</v>
      </c>
      <c r="C26" s="10"/>
      <c r="D26" s="48">
        <f t="shared" si="1"/>
        <v>0</v>
      </c>
      <c r="F26" s="64"/>
      <c r="G26" s="10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 t="s">
        <v>109</v>
      </c>
      <c r="C27" s="10"/>
      <c r="D27" s="44">
        <f t="shared" si="1"/>
        <v>0</v>
      </c>
      <c r="F27" s="14"/>
      <c r="G27" s="14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97</v>
      </c>
      <c r="C28" s="10"/>
      <c r="D28" s="48">
        <f t="shared" si="1"/>
        <v>0</v>
      </c>
      <c r="F28" s="101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151412</v>
      </c>
      <c r="F29" s="120" t="s">
        <v>55</v>
      </c>
      <c r="G29" s="182"/>
      <c r="H29" s="142">
        <f>H15-H16-H17-H18-H19-H20-H22-H23-H24+H26+H27</f>
        <v>127280.5</v>
      </c>
      <c r="I29" s="143"/>
      <c r="J29" s="14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23"/>
      <c r="G30" s="183"/>
      <c r="H30" s="145"/>
      <c r="I30" s="146"/>
      <c r="J30" s="14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7" t="s">
        <v>58</v>
      </c>
      <c r="B32" s="168"/>
      <c r="C32" s="168"/>
      <c r="D32" s="169"/>
      <c r="F32" s="170" t="s">
        <v>59</v>
      </c>
      <c r="G32" s="171"/>
      <c r="H32" s="171"/>
      <c r="I32" s="171"/>
      <c r="J32" s="17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70" t="s">
        <v>13</v>
      </c>
      <c r="I33" s="171"/>
      <c r="J33" s="17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76</v>
      </c>
      <c r="H34" s="164">
        <f>F34*G34</f>
        <v>76000</v>
      </c>
      <c r="I34" s="165"/>
      <c r="J34" s="16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68</v>
      </c>
      <c r="C35" s="52"/>
      <c r="D35" s="30">
        <f>C35*84</f>
        <v>0</v>
      </c>
      <c r="F35" s="58">
        <v>500</v>
      </c>
      <c r="G35" s="41">
        <v>77</v>
      </c>
      <c r="H35" s="164">
        <f t="shared" ref="H35:H39" si="2">F35*G35</f>
        <v>38500</v>
      </c>
      <c r="I35" s="165"/>
      <c r="J35" s="16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64">
        <f>F36*G36</f>
        <v>600</v>
      </c>
      <c r="I36" s="165"/>
      <c r="J36" s="16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72</v>
      </c>
      <c r="B37" s="28" t="s">
        <v>66</v>
      </c>
      <c r="C37" s="53">
        <v>197</v>
      </c>
      <c r="D37" s="12">
        <f>C37*111</f>
        <v>21867</v>
      </c>
      <c r="F37" s="12">
        <v>100</v>
      </c>
      <c r="G37" s="39">
        <v>80</v>
      </c>
      <c r="H37" s="164">
        <f t="shared" si="2"/>
        <v>8000</v>
      </c>
      <c r="I37" s="165"/>
      <c r="J37" s="16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82</v>
      </c>
      <c r="H38" s="164">
        <f t="shared" si="2"/>
        <v>4100</v>
      </c>
      <c r="I38" s="165"/>
      <c r="J38" s="16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164">
        <f t="shared" si="2"/>
        <v>40</v>
      </c>
      <c r="I39" s="165"/>
      <c r="J39" s="16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64"/>
      <c r="I40" s="165"/>
      <c r="J40" s="16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4"/>
      <c r="I41" s="165"/>
      <c r="J41" s="16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70</v>
      </c>
      <c r="C42" s="11"/>
      <c r="D42" s="12">
        <f>C42*2.25</f>
        <v>0</v>
      </c>
      <c r="F42" s="39" t="s">
        <v>79</v>
      </c>
      <c r="G42" s="164">
        <v>60</v>
      </c>
      <c r="H42" s="165"/>
      <c r="I42" s="165"/>
      <c r="J42" s="16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4" t="s">
        <v>81</v>
      </c>
      <c r="C43" s="11"/>
      <c r="D43" s="12"/>
      <c r="F43" s="59" t="s">
        <v>82</v>
      </c>
      <c r="G43" s="104" t="s">
        <v>83</v>
      </c>
      <c r="H43" s="156" t="s">
        <v>13</v>
      </c>
      <c r="I43" s="157"/>
      <c r="J43" s="158"/>
      <c r="K43" s="21"/>
      <c r="P43" s="4"/>
      <c r="Q43" s="4"/>
      <c r="R43" s="5"/>
    </row>
    <row r="44" spans="1:18" ht="15.75" x14ac:dyDescent="0.25">
      <c r="A44" s="135"/>
      <c r="B44" s="27" t="s">
        <v>66</v>
      </c>
      <c r="C44" s="10"/>
      <c r="D44" s="12">
        <f>C44*120</f>
        <v>0</v>
      </c>
      <c r="F44" s="37"/>
      <c r="G44" s="62"/>
      <c r="H44" s="159"/>
      <c r="I44" s="159"/>
      <c r="J44" s="159"/>
      <c r="K44" s="21"/>
      <c r="P44" s="4"/>
      <c r="Q44" s="4"/>
      <c r="R44" s="5"/>
    </row>
    <row r="45" spans="1:18" ht="15.75" x14ac:dyDescent="0.25">
      <c r="A45" s="135"/>
      <c r="B45" s="27" t="s">
        <v>68</v>
      </c>
      <c r="C45" s="33"/>
      <c r="D45" s="12">
        <f>C45*84</f>
        <v>0</v>
      </c>
      <c r="F45" s="37"/>
      <c r="G45" s="62"/>
      <c r="H45" s="159"/>
      <c r="I45" s="159"/>
      <c r="J45" s="159"/>
      <c r="K45" s="21"/>
      <c r="P45" s="4"/>
      <c r="Q45" s="4"/>
      <c r="R45" s="5"/>
    </row>
    <row r="46" spans="1:18" ht="15.75" x14ac:dyDescent="0.25">
      <c r="A46" s="135"/>
      <c r="B46" s="49" t="s">
        <v>70</v>
      </c>
      <c r="C46" s="81">
        <v>11</v>
      </c>
      <c r="D46" s="12">
        <f>C46*1.5</f>
        <v>16.5</v>
      </c>
      <c r="F46" s="37"/>
      <c r="G46" s="103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6"/>
      <c r="B47" s="27"/>
      <c r="C47" s="11"/>
      <c r="D47" s="12"/>
      <c r="F47" s="59"/>
      <c r="G47" s="59"/>
      <c r="H47" s="137"/>
      <c r="I47" s="138"/>
      <c r="J47" s="139"/>
      <c r="K47" s="21"/>
      <c r="P47" s="4"/>
      <c r="Q47" s="4"/>
      <c r="R47" s="5"/>
    </row>
    <row r="48" spans="1:18" ht="15" customHeight="1" x14ac:dyDescent="0.25">
      <c r="A48" s="134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7"/>
      <c r="I48" s="138"/>
      <c r="J48" s="1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5"/>
      <c r="B49" s="29" t="s">
        <v>68</v>
      </c>
      <c r="C49" s="33">
        <v>3</v>
      </c>
      <c r="D49" s="12">
        <f>C49*42</f>
        <v>126</v>
      </c>
      <c r="F49" s="140" t="s">
        <v>86</v>
      </c>
      <c r="G49" s="142">
        <f>H34+H35+H36+H37+H38+H39+H40+H41+G42+H44+H45+H46</f>
        <v>127300</v>
      </c>
      <c r="H49" s="143"/>
      <c r="I49" s="143"/>
      <c r="J49" s="14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5"/>
      <c r="B50" s="32" t="s">
        <v>70</v>
      </c>
      <c r="C50" s="11">
        <v>22</v>
      </c>
      <c r="D50" s="12">
        <f>C50*1.5</f>
        <v>33</v>
      </c>
      <c r="F50" s="141"/>
      <c r="G50" s="145"/>
      <c r="H50" s="146"/>
      <c r="I50" s="146"/>
      <c r="J50" s="147"/>
      <c r="P50" s="4"/>
      <c r="Q50" s="4"/>
      <c r="R50" s="5"/>
    </row>
    <row r="51" spans="1:18" ht="15" customHeight="1" x14ac:dyDescent="0.25">
      <c r="A51" s="135"/>
      <c r="B51" s="27"/>
      <c r="C51" s="10"/>
      <c r="D51" s="31"/>
      <c r="F51" s="148" t="s">
        <v>156</v>
      </c>
      <c r="G51" s="150">
        <f>G49-H29</f>
        <v>19.5</v>
      </c>
      <c r="H51" s="151"/>
      <c r="I51" s="151"/>
      <c r="J51" s="15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5"/>
      <c r="B52" s="29"/>
      <c r="C52" s="33"/>
      <c r="D52" s="45"/>
      <c r="F52" s="149"/>
      <c r="G52" s="153"/>
      <c r="H52" s="154"/>
      <c r="I52" s="154"/>
      <c r="J52" s="1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0" t="s">
        <v>90</v>
      </c>
      <c r="B54" s="121"/>
      <c r="C54" s="122"/>
      <c r="D54" s="126">
        <f>SUM(D34:D53)</f>
        <v>23467.5</v>
      </c>
      <c r="F54" s="21"/>
      <c r="J54" s="34"/>
    </row>
    <row r="55" spans="1:18" x14ac:dyDescent="0.25">
      <c r="A55" s="123"/>
      <c r="B55" s="124"/>
      <c r="C55" s="125"/>
      <c r="D55" s="1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28" t="s">
        <v>91</v>
      </c>
      <c r="B58" s="129"/>
      <c r="C58" s="129"/>
      <c r="D58" s="130"/>
      <c r="F58" s="128" t="s">
        <v>92</v>
      </c>
      <c r="G58" s="129"/>
      <c r="H58" s="129"/>
      <c r="I58" s="129"/>
      <c r="J58" s="130"/>
    </row>
    <row r="59" spans="1:18" x14ac:dyDescent="0.25">
      <c r="A59" s="131"/>
      <c r="B59" s="132"/>
      <c r="C59" s="132"/>
      <c r="D59" s="133"/>
      <c r="F59" s="131"/>
      <c r="G59" s="132"/>
      <c r="H59" s="132"/>
      <c r="I59" s="132"/>
      <c r="J59" s="1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4C29D-8304-4761-BAA7-A7AB3704FA2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6" t="s">
        <v>1</v>
      </c>
      <c r="O1" s="216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7" t="s">
        <v>7</v>
      </c>
      <c r="B4" s="168"/>
      <c r="C4" s="168"/>
      <c r="D4" s="169"/>
      <c r="F4" s="217" t="s">
        <v>8</v>
      </c>
      <c r="G4" s="219">
        <v>3</v>
      </c>
      <c r="H4" s="221" t="s">
        <v>9</v>
      </c>
      <c r="I4" s="223">
        <v>45975</v>
      </c>
      <c r="J4" s="2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218"/>
      <c r="G5" s="220"/>
      <c r="H5" s="222"/>
      <c r="I5" s="225"/>
      <c r="J5" s="2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>
        <v>399</v>
      </c>
      <c r="D6" s="13">
        <f t="shared" ref="D6:D28" si="1">C6*L6</f>
        <v>294063</v>
      </c>
      <c r="F6" s="227" t="s">
        <v>16</v>
      </c>
      <c r="G6" s="229" t="s">
        <v>111</v>
      </c>
      <c r="H6" s="230"/>
      <c r="I6" s="230"/>
      <c r="J6" s="2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>
        <v>15</v>
      </c>
      <c r="D7" s="13">
        <f t="shared" si="1"/>
        <v>10875</v>
      </c>
      <c r="F7" s="228"/>
      <c r="G7" s="232"/>
      <c r="H7" s="233"/>
      <c r="I7" s="233"/>
      <c r="J7" s="23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/>
      <c r="D8" s="13">
        <f t="shared" si="1"/>
        <v>0</v>
      </c>
      <c r="F8" s="235" t="s">
        <v>21</v>
      </c>
      <c r="G8" s="236" t="s">
        <v>119</v>
      </c>
      <c r="H8" s="237"/>
      <c r="I8" s="237"/>
      <c r="J8" s="23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>
        <v>82</v>
      </c>
      <c r="D9" s="13">
        <f t="shared" si="1"/>
        <v>57974</v>
      </c>
      <c r="F9" s="228"/>
      <c r="G9" s="239"/>
      <c r="H9" s="240"/>
      <c r="I9" s="240"/>
      <c r="J9" s="24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>
        <v>2</v>
      </c>
      <c r="D10" s="13">
        <f t="shared" si="1"/>
        <v>1944</v>
      </c>
      <c r="F10" s="227" t="s">
        <v>26</v>
      </c>
      <c r="G10" s="242" t="s">
        <v>137</v>
      </c>
      <c r="H10" s="243"/>
      <c r="I10" s="243"/>
      <c r="J10" s="244"/>
      <c r="K10" s="8"/>
      <c r="L10" s="6">
        <f>R36</f>
        <v>972</v>
      </c>
      <c r="P10" s="4"/>
      <c r="Q10" s="4"/>
      <c r="R10" s="5"/>
    </row>
    <row r="11" spans="1:18" ht="15.75" x14ac:dyDescent="0.25">
      <c r="A11" s="162"/>
      <c r="B11" s="17" t="s">
        <v>28</v>
      </c>
      <c r="C11" s="10"/>
      <c r="D11" s="13">
        <f t="shared" si="1"/>
        <v>0</v>
      </c>
      <c r="F11" s="228"/>
      <c r="G11" s="239"/>
      <c r="H11" s="240"/>
      <c r="I11" s="240"/>
      <c r="J11" s="2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/>
      <c r="D12" s="48">
        <f t="shared" si="1"/>
        <v>0</v>
      </c>
      <c r="F12" s="245" t="s">
        <v>33</v>
      </c>
      <c r="G12" s="246"/>
      <c r="H12" s="246"/>
      <c r="I12" s="246"/>
      <c r="J12" s="2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>
        <v>18</v>
      </c>
      <c r="D13" s="48">
        <f t="shared" si="1"/>
        <v>5526</v>
      </c>
      <c r="F13" s="248" t="s">
        <v>36</v>
      </c>
      <c r="G13" s="212"/>
      <c r="H13" s="203">
        <f>D29</f>
        <v>371682</v>
      </c>
      <c r="I13" s="204"/>
      <c r="J13" s="20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/>
      <c r="D14" s="31">
        <f t="shared" si="1"/>
        <v>0</v>
      </c>
      <c r="F14" s="206" t="s">
        <v>39</v>
      </c>
      <c r="G14" s="207"/>
      <c r="H14" s="208">
        <f>D54</f>
        <v>41797.5</v>
      </c>
      <c r="I14" s="209"/>
      <c r="J14" s="21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38</v>
      </c>
      <c r="C15" s="10"/>
      <c r="D15" s="31">
        <f t="shared" si="1"/>
        <v>0</v>
      </c>
      <c r="F15" s="211" t="s">
        <v>40</v>
      </c>
      <c r="G15" s="212"/>
      <c r="H15" s="213">
        <f>H13-H14</f>
        <v>329884.5</v>
      </c>
      <c r="I15" s="214"/>
      <c r="J15" s="21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3">
        <f>156*6+1752+414</f>
        <v>3102</v>
      </c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t="s">
        <v>113</v>
      </c>
      <c r="C17" s="10"/>
      <c r="D17" s="48">
        <f t="shared" si="1"/>
        <v>0</v>
      </c>
      <c r="F17" s="56"/>
      <c r="G17" s="66" t="s">
        <v>45</v>
      </c>
      <c r="H17" s="184"/>
      <c r="I17" s="184"/>
      <c r="J17" s="18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2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2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 t="s">
        <v>104</v>
      </c>
      <c r="C22" s="10"/>
      <c r="D22" s="48">
        <f t="shared" si="1"/>
        <v>0</v>
      </c>
      <c r="F22" s="77" t="s">
        <v>177</v>
      </c>
      <c r="G22" s="73">
        <v>7126</v>
      </c>
      <c r="H22" s="189">
        <v>110586</v>
      </c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107</v>
      </c>
      <c r="C23" s="10"/>
      <c r="D23" s="48">
        <f t="shared" si="1"/>
        <v>0</v>
      </c>
      <c r="F23" s="78"/>
      <c r="G23" s="79"/>
      <c r="H23" s="190"/>
      <c r="I23" s="159"/>
      <c r="J23" s="15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101</v>
      </c>
      <c r="C24" s="10"/>
      <c r="D24" s="48">
        <f t="shared" si="1"/>
        <v>0</v>
      </c>
      <c r="F24" s="38"/>
      <c r="G24" s="37"/>
      <c r="H24" s="190"/>
      <c r="I24" s="159"/>
      <c r="J24" s="15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105</v>
      </c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 t="s">
        <v>109</v>
      </c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97</v>
      </c>
      <c r="C28" s="10"/>
      <c r="D28" s="48">
        <f t="shared" si="1"/>
        <v>0</v>
      </c>
      <c r="F28" s="101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371682</v>
      </c>
      <c r="F29" s="120" t="s">
        <v>55</v>
      </c>
      <c r="G29" s="182"/>
      <c r="H29" s="142">
        <f>H15-H16-H17-H18-H19-H20-H22-H23-H24+H26+H27</f>
        <v>216196.5</v>
      </c>
      <c r="I29" s="143"/>
      <c r="J29" s="14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23"/>
      <c r="G30" s="183"/>
      <c r="H30" s="145"/>
      <c r="I30" s="146"/>
      <c r="J30" s="14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7" t="s">
        <v>58</v>
      </c>
      <c r="B32" s="168"/>
      <c r="C32" s="168"/>
      <c r="D32" s="169"/>
      <c r="F32" s="170" t="s">
        <v>59</v>
      </c>
      <c r="G32" s="171"/>
      <c r="H32" s="171"/>
      <c r="I32" s="171"/>
      <c r="J32" s="17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70" t="s">
        <v>13</v>
      </c>
      <c r="I33" s="171"/>
      <c r="J33" s="17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33</v>
      </c>
      <c r="H34" s="164">
        <f>F34*G34</f>
        <v>33000</v>
      </c>
      <c r="I34" s="165"/>
      <c r="J34" s="16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164">
        <f>F35*G35</f>
        <v>7000</v>
      </c>
      <c r="I35" s="165"/>
      <c r="J35" s="16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64">
        <f t="shared" ref="H36:H39" si="2">F36*G36</f>
        <v>200</v>
      </c>
      <c r="I36" s="165"/>
      <c r="J36" s="16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72</v>
      </c>
      <c r="B37" s="28" t="s">
        <v>66</v>
      </c>
      <c r="C37" s="53">
        <v>351</v>
      </c>
      <c r="D37" s="12">
        <f>C37*111</f>
        <v>38961</v>
      </c>
      <c r="F37" s="12">
        <v>100</v>
      </c>
      <c r="G37" s="39">
        <v>2</v>
      </c>
      <c r="H37" s="164">
        <f t="shared" si="2"/>
        <v>200</v>
      </c>
      <c r="I37" s="165"/>
      <c r="J37" s="16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164">
        <f t="shared" si="2"/>
        <v>50</v>
      </c>
      <c r="I38" s="165"/>
      <c r="J38" s="16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164">
        <f t="shared" si="2"/>
        <v>20</v>
      </c>
      <c r="I39" s="165"/>
      <c r="J39" s="16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164"/>
      <c r="I40" s="165"/>
      <c r="J40" s="16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4"/>
      <c r="I41" s="165"/>
      <c r="J41" s="16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70</v>
      </c>
      <c r="C42" s="11">
        <v>10</v>
      </c>
      <c r="D42" s="12">
        <f>C42*2.25</f>
        <v>22.5</v>
      </c>
      <c r="F42" s="39" t="s">
        <v>79</v>
      </c>
      <c r="G42" s="164">
        <v>30</v>
      </c>
      <c r="H42" s="165"/>
      <c r="I42" s="165"/>
      <c r="J42" s="16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4" t="s">
        <v>81</v>
      </c>
      <c r="C43" s="11"/>
      <c r="D43" s="12"/>
      <c r="F43" s="59" t="s">
        <v>82</v>
      </c>
      <c r="G43" s="104" t="s">
        <v>83</v>
      </c>
      <c r="H43" s="156" t="s">
        <v>13</v>
      </c>
      <c r="I43" s="157"/>
      <c r="J43" s="158"/>
      <c r="K43" s="21"/>
      <c r="P43" s="4"/>
      <c r="Q43" s="4"/>
      <c r="R43" s="5"/>
    </row>
    <row r="44" spans="1:18" ht="15.75" x14ac:dyDescent="0.25">
      <c r="A44" s="135"/>
      <c r="B44" s="27" t="s">
        <v>66</v>
      </c>
      <c r="C44" s="10"/>
      <c r="D44" s="12">
        <f>C44*120</f>
        <v>0</v>
      </c>
      <c r="F44" s="37" t="s">
        <v>144</v>
      </c>
      <c r="G44" s="76" t="s">
        <v>176</v>
      </c>
      <c r="H44" s="159">
        <v>175156</v>
      </c>
      <c r="I44" s="159"/>
      <c r="J44" s="159"/>
      <c r="K44" s="21"/>
      <c r="P44" s="4"/>
      <c r="Q44" s="4"/>
      <c r="R44" s="5"/>
    </row>
    <row r="45" spans="1:18" ht="15.75" x14ac:dyDescent="0.25">
      <c r="A45" s="135"/>
      <c r="B45" s="27" t="s">
        <v>68</v>
      </c>
      <c r="C45" s="33"/>
      <c r="D45" s="12">
        <f>C45*84</f>
        <v>0</v>
      </c>
      <c r="F45" s="37"/>
      <c r="G45" s="76"/>
      <c r="H45" s="159"/>
      <c r="I45" s="159"/>
      <c r="J45" s="159"/>
      <c r="K45" s="21"/>
      <c r="P45" s="4"/>
      <c r="Q45" s="4"/>
      <c r="R45" s="5"/>
    </row>
    <row r="46" spans="1:18" ht="15.75" x14ac:dyDescent="0.25">
      <c r="A46" s="135"/>
      <c r="B46" s="49" t="s">
        <v>70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6"/>
      <c r="B47" s="27"/>
      <c r="C47" s="11"/>
      <c r="D47" s="12"/>
      <c r="F47" s="59"/>
      <c r="G47" s="59"/>
      <c r="H47" s="137"/>
      <c r="I47" s="138"/>
      <c r="J47" s="139"/>
      <c r="K47" s="21"/>
      <c r="P47" s="4"/>
      <c r="Q47" s="4"/>
      <c r="R47" s="5"/>
    </row>
    <row r="48" spans="1:18" ht="15" customHeight="1" x14ac:dyDescent="0.25">
      <c r="A48" s="134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137"/>
      <c r="I48" s="138"/>
      <c r="J48" s="1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5"/>
      <c r="B49" s="29" t="s">
        <v>68</v>
      </c>
      <c r="C49" s="33"/>
      <c r="D49" s="12">
        <f>C49*42</f>
        <v>0</v>
      </c>
      <c r="F49" s="140" t="s">
        <v>86</v>
      </c>
      <c r="G49" s="142">
        <f>H34+H35+H36+H37+H38+H39+H40+H41+G42+H44+H45+H46</f>
        <v>215656</v>
      </c>
      <c r="H49" s="143"/>
      <c r="I49" s="143"/>
      <c r="J49" s="14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5"/>
      <c r="B50" s="32" t="s">
        <v>70</v>
      </c>
      <c r="C50" s="11"/>
      <c r="D50" s="12">
        <f>C50*1.5</f>
        <v>0</v>
      </c>
      <c r="F50" s="141"/>
      <c r="G50" s="145"/>
      <c r="H50" s="146"/>
      <c r="I50" s="146"/>
      <c r="J50" s="147"/>
      <c r="P50" s="4"/>
      <c r="Q50" s="4"/>
      <c r="R50" s="5"/>
    </row>
    <row r="51" spans="1:18" ht="15" customHeight="1" x14ac:dyDescent="0.25">
      <c r="A51" s="135"/>
      <c r="B51" s="27"/>
      <c r="C51" s="10"/>
      <c r="D51" s="31"/>
      <c r="F51" s="148" t="s">
        <v>142</v>
      </c>
      <c r="G51" s="253">
        <f>G49-H29</f>
        <v>-540.5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5"/>
      <c r="B52" s="29"/>
      <c r="C52" s="33"/>
      <c r="D52" s="45"/>
      <c r="F52" s="149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0" t="s">
        <v>90</v>
      </c>
      <c r="B54" s="121"/>
      <c r="C54" s="122"/>
      <c r="D54" s="126">
        <f>SUM(D34:D53)</f>
        <v>41797.5</v>
      </c>
      <c r="F54" s="21"/>
      <c r="J54" s="34"/>
    </row>
    <row r="55" spans="1:18" x14ac:dyDescent="0.25">
      <c r="A55" s="123"/>
      <c r="B55" s="124"/>
      <c r="C55" s="125"/>
      <c r="D55" s="1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8" t="s">
        <v>91</v>
      </c>
      <c r="B58" s="129"/>
      <c r="C58" s="129"/>
      <c r="D58" s="130"/>
      <c r="F58" s="128" t="s">
        <v>92</v>
      </c>
      <c r="G58" s="129"/>
      <c r="H58" s="129"/>
      <c r="I58" s="129"/>
      <c r="J58" s="130"/>
    </row>
    <row r="59" spans="1:18" x14ac:dyDescent="0.25">
      <c r="A59" s="131"/>
      <c r="B59" s="132"/>
      <c r="C59" s="132"/>
      <c r="D59" s="133"/>
      <c r="F59" s="131"/>
      <c r="G59" s="132"/>
      <c r="H59" s="132"/>
      <c r="I59" s="132"/>
      <c r="J59" s="1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EF3CA-038C-4440-AB16-0724BA34A5D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6" t="s">
        <v>1</v>
      </c>
      <c r="O1" s="216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7" t="s">
        <v>7</v>
      </c>
      <c r="B4" s="168"/>
      <c r="C4" s="168"/>
      <c r="D4" s="169"/>
      <c r="F4" s="217" t="s">
        <v>8</v>
      </c>
      <c r="G4" s="219"/>
      <c r="H4" s="221" t="s">
        <v>9</v>
      </c>
      <c r="I4" s="223"/>
      <c r="J4" s="2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218"/>
      <c r="G5" s="220"/>
      <c r="H5" s="222"/>
      <c r="I5" s="225"/>
      <c r="J5" s="2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2"/>
      <c r="B6" s="16"/>
      <c r="C6" s="10"/>
      <c r="D6" s="13">
        <f t="shared" ref="D6:D28" si="1">C6*L6</f>
        <v>0</v>
      </c>
      <c r="F6" s="227" t="s">
        <v>16</v>
      </c>
      <c r="G6" s="229"/>
      <c r="H6" s="230"/>
      <c r="I6" s="230"/>
      <c r="J6" s="2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2"/>
      <c r="B7" s="16"/>
      <c r="C7" s="10"/>
      <c r="D7" s="13">
        <f t="shared" si="1"/>
        <v>0</v>
      </c>
      <c r="F7" s="228"/>
      <c r="G7" s="232"/>
      <c r="H7" s="233"/>
      <c r="I7" s="233"/>
      <c r="J7" s="23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2"/>
      <c r="B8" s="16"/>
      <c r="C8" s="10"/>
      <c r="D8" s="13">
        <f t="shared" si="1"/>
        <v>0</v>
      </c>
      <c r="F8" s="235" t="s">
        <v>21</v>
      </c>
      <c r="G8" s="236"/>
      <c r="H8" s="237"/>
      <c r="I8" s="237"/>
      <c r="J8" s="23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2"/>
      <c r="B9" s="16"/>
      <c r="C9" s="10"/>
      <c r="D9" s="13">
        <f t="shared" si="1"/>
        <v>0</v>
      </c>
      <c r="F9" s="228"/>
      <c r="G9" s="239"/>
      <c r="H9" s="240"/>
      <c r="I9" s="240"/>
      <c r="J9" s="24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2"/>
      <c r="C10" s="10"/>
      <c r="D10" s="13">
        <f t="shared" si="1"/>
        <v>0</v>
      </c>
      <c r="F10" s="227" t="s">
        <v>26</v>
      </c>
      <c r="G10" s="242"/>
      <c r="H10" s="243"/>
      <c r="I10" s="243"/>
      <c r="J10" s="244"/>
      <c r="K10" s="8"/>
      <c r="L10" s="6">
        <f>R36</f>
        <v>972</v>
      </c>
      <c r="P10" s="4"/>
      <c r="Q10" s="4"/>
      <c r="R10" s="5"/>
    </row>
    <row r="11" spans="1:19" ht="15.75" x14ac:dyDescent="0.25">
      <c r="A11" s="162"/>
      <c r="B11" s="17"/>
      <c r="C11" s="10"/>
      <c r="D11" s="13">
        <f t="shared" si="1"/>
        <v>0</v>
      </c>
      <c r="F11" s="228"/>
      <c r="G11" s="239"/>
      <c r="H11" s="240"/>
      <c r="I11" s="240"/>
      <c r="J11" s="2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2"/>
      <c r="B12" s="17"/>
      <c r="C12" s="10"/>
      <c r="D12" s="48">
        <f t="shared" si="1"/>
        <v>0</v>
      </c>
      <c r="F12" s="245" t="s">
        <v>33</v>
      </c>
      <c r="G12" s="246"/>
      <c r="H12" s="246"/>
      <c r="I12" s="246"/>
      <c r="J12" s="2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2"/>
      <c r="B13" s="17"/>
      <c r="C13" s="10"/>
      <c r="D13" s="48">
        <f t="shared" si="1"/>
        <v>0</v>
      </c>
      <c r="F13" s="248" t="s">
        <v>36</v>
      </c>
      <c r="G13" s="212"/>
      <c r="H13" s="203">
        <f>D29</f>
        <v>0</v>
      </c>
      <c r="I13" s="204"/>
      <c r="J13" s="20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2"/>
      <c r="B14" s="14"/>
      <c r="C14" s="10"/>
      <c r="D14" s="31">
        <f t="shared" si="1"/>
        <v>0</v>
      </c>
      <c r="F14" s="206" t="s">
        <v>39</v>
      </c>
      <c r="G14" s="207"/>
      <c r="H14" s="208">
        <f>D54</f>
        <v>0</v>
      </c>
      <c r="I14" s="209"/>
      <c r="J14" s="21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2"/>
      <c r="B15" s="14"/>
      <c r="C15" s="10"/>
      <c r="D15" s="31">
        <f t="shared" si="1"/>
        <v>0</v>
      </c>
      <c r="F15" s="211" t="s">
        <v>40</v>
      </c>
      <c r="G15" s="212"/>
      <c r="H15" s="213">
        <f>H13-H14</f>
        <v>0</v>
      </c>
      <c r="I15" s="214"/>
      <c r="J15" s="21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C17" s="10"/>
      <c r="D17" s="48">
        <f t="shared" si="1"/>
        <v>0</v>
      </c>
      <c r="F17" s="56"/>
      <c r="G17" s="66" t="s">
        <v>45</v>
      </c>
      <c r="H17" s="184"/>
      <c r="I17" s="184"/>
      <c r="J17" s="18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/>
      <c r="C18" s="10"/>
      <c r="D18" s="48">
        <f t="shared" si="1"/>
        <v>0</v>
      </c>
      <c r="F18" s="56"/>
      <c r="G18" s="66" t="s">
        <v>47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2"/>
      <c r="B20" s="46"/>
      <c r="C20" s="10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/>
      <c r="C23" s="10"/>
      <c r="D23" s="48">
        <f t="shared" si="1"/>
        <v>0</v>
      </c>
      <c r="F23" s="78"/>
      <c r="G23" s="79"/>
      <c r="H23" s="190"/>
      <c r="I23" s="159"/>
      <c r="J23" s="15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/>
      <c r="C24" s="10"/>
      <c r="D24" s="48">
        <f t="shared" si="1"/>
        <v>0</v>
      </c>
      <c r="F24" s="38"/>
      <c r="G24" s="37"/>
      <c r="H24" s="190"/>
      <c r="I24" s="159"/>
      <c r="J24" s="15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/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/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/>
      <c r="C28" s="10"/>
      <c r="D28" s="48">
        <f t="shared" si="1"/>
        <v>0</v>
      </c>
      <c r="F28" s="101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0</v>
      </c>
      <c r="F29" s="120" t="s">
        <v>55</v>
      </c>
      <c r="G29" s="182"/>
      <c r="H29" s="142">
        <f>H15-H16-H17-H18-H19-H20-H22-H23-H24+H26+H27</f>
        <v>0</v>
      </c>
      <c r="I29" s="143"/>
      <c r="J29" s="14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23"/>
      <c r="G30" s="183"/>
      <c r="H30" s="145"/>
      <c r="I30" s="146"/>
      <c r="J30" s="14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7" t="s">
        <v>58</v>
      </c>
      <c r="B32" s="168"/>
      <c r="C32" s="168"/>
      <c r="D32" s="169"/>
      <c r="F32" s="170" t="s">
        <v>59</v>
      </c>
      <c r="G32" s="171"/>
      <c r="H32" s="171"/>
      <c r="I32" s="171"/>
      <c r="J32" s="17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70" t="s">
        <v>13</v>
      </c>
      <c r="I33" s="171"/>
      <c r="J33" s="17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4"/>
      <c r="I34" s="165"/>
      <c r="J34" s="16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68</v>
      </c>
      <c r="C35" s="52"/>
      <c r="D35" s="30">
        <f>C35*84</f>
        <v>0</v>
      </c>
      <c r="F35" s="58">
        <v>500</v>
      </c>
      <c r="G35" s="41"/>
      <c r="H35" s="164"/>
      <c r="I35" s="165"/>
      <c r="J35" s="16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70</v>
      </c>
      <c r="C36" s="10"/>
      <c r="D36" s="12">
        <f>C36*1.5</f>
        <v>0</v>
      </c>
      <c r="F36" s="12">
        <v>200</v>
      </c>
      <c r="G36" s="37"/>
      <c r="H36" s="164"/>
      <c r="I36" s="165"/>
      <c r="J36" s="16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4"/>
      <c r="I37" s="165"/>
      <c r="J37" s="16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68</v>
      </c>
      <c r="C38" s="54"/>
      <c r="D38" s="12">
        <f>C38*84</f>
        <v>0</v>
      </c>
      <c r="F38" s="30">
        <v>50</v>
      </c>
      <c r="G38" s="39"/>
      <c r="H38" s="164"/>
      <c r="I38" s="165"/>
      <c r="J38" s="16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70</v>
      </c>
      <c r="C39" s="52"/>
      <c r="D39" s="31">
        <f>C39*4.5</f>
        <v>0</v>
      </c>
      <c r="F39" s="12">
        <v>20</v>
      </c>
      <c r="G39" s="37"/>
      <c r="H39" s="164"/>
      <c r="I39" s="165"/>
      <c r="J39" s="16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4"/>
      <c r="I40" s="165"/>
      <c r="J40" s="16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68</v>
      </c>
      <c r="C41" s="10"/>
      <c r="D41" s="12">
        <f>C41*84</f>
        <v>0</v>
      </c>
      <c r="F41" s="12">
        <v>5</v>
      </c>
      <c r="G41" s="42"/>
      <c r="H41" s="164"/>
      <c r="I41" s="165"/>
      <c r="J41" s="16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70</v>
      </c>
      <c r="C42" s="11"/>
      <c r="D42" s="12">
        <f>C42*2.25</f>
        <v>0</v>
      </c>
      <c r="F42" s="39" t="s">
        <v>79</v>
      </c>
      <c r="G42" s="164"/>
      <c r="H42" s="165"/>
      <c r="I42" s="165"/>
      <c r="J42" s="16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4" t="s">
        <v>81</v>
      </c>
      <c r="C43" s="11"/>
      <c r="D43" s="12"/>
      <c r="F43" s="59" t="s">
        <v>82</v>
      </c>
      <c r="G43" s="104" t="s">
        <v>83</v>
      </c>
      <c r="H43" s="156" t="s">
        <v>13</v>
      </c>
      <c r="I43" s="157"/>
      <c r="J43" s="158"/>
      <c r="K43" s="21"/>
      <c r="P43" s="4"/>
      <c r="Q43" s="4"/>
      <c r="R43" s="5"/>
    </row>
    <row r="44" spans="1:18" ht="15.75" x14ac:dyDescent="0.25">
      <c r="A44" s="135"/>
      <c r="B44" s="27" t="s">
        <v>66</v>
      </c>
      <c r="C44" s="10"/>
      <c r="D44" s="12">
        <f>C44*120</f>
        <v>0</v>
      </c>
      <c r="F44" s="37"/>
      <c r="G44" s="76"/>
      <c r="H44" s="159"/>
      <c r="I44" s="159"/>
      <c r="J44" s="159"/>
      <c r="K44" s="21"/>
      <c r="P44" s="4"/>
      <c r="Q44" s="4"/>
      <c r="R44" s="5"/>
    </row>
    <row r="45" spans="1:18" ht="15.75" x14ac:dyDescent="0.25">
      <c r="A45" s="135"/>
      <c r="B45" s="27" t="s">
        <v>68</v>
      </c>
      <c r="C45" s="33"/>
      <c r="D45" s="12">
        <f>C45*84</f>
        <v>0</v>
      </c>
      <c r="F45" s="37"/>
      <c r="G45" s="76"/>
      <c r="H45" s="159"/>
      <c r="I45" s="159"/>
      <c r="J45" s="159"/>
      <c r="K45" s="21"/>
      <c r="P45" s="4"/>
      <c r="Q45" s="4"/>
      <c r="R45" s="5"/>
    </row>
    <row r="46" spans="1:18" ht="15.75" x14ac:dyDescent="0.25">
      <c r="A46" s="135"/>
      <c r="B46" s="49" t="s">
        <v>70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6"/>
      <c r="B47" s="27"/>
      <c r="C47" s="11"/>
      <c r="D47" s="12"/>
      <c r="F47" s="59"/>
      <c r="G47" s="59"/>
      <c r="H47" s="137"/>
      <c r="I47" s="138"/>
      <c r="J47" s="139"/>
      <c r="K47" s="21"/>
      <c r="P47" s="4"/>
      <c r="Q47" s="4"/>
      <c r="R47" s="5"/>
    </row>
    <row r="48" spans="1:18" ht="15" customHeight="1" x14ac:dyDescent="0.25">
      <c r="A48" s="134" t="s">
        <v>32</v>
      </c>
      <c r="B48" s="27" t="s">
        <v>66</v>
      </c>
      <c r="C48" s="10"/>
      <c r="D48" s="12">
        <f>C48*78</f>
        <v>0</v>
      </c>
      <c r="F48" s="59"/>
      <c r="G48" s="59"/>
      <c r="H48" s="137"/>
      <c r="I48" s="138"/>
      <c r="J48" s="1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5"/>
      <c r="B49" s="29" t="s">
        <v>68</v>
      </c>
      <c r="C49" s="33"/>
      <c r="D49" s="12">
        <f>C49*42</f>
        <v>0</v>
      </c>
      <c r="F49" s="140" t="s">
        <v>86</v>
      </c>
      <c r="G49" s="142">
        <f>H34+H35+H36+H37+H38+H39+H40+H41+G42+H44+H45+H46</f>
        <v>0</v>
      </c>
      <c r="H49" s="143"/>
      <c r="I49" s="143"/>
      <c r="J49" s="14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5"/>
      <c r="B50" s="32" t="s">
        <v>70</v>
      </c>
      <c r="C50" s="11"/>
      <c r="D50" s="12">
        <f>C50*1.5</f>
        <v>0</v>
      </c>
      <c r="F50" s="141"/>
      <c r="G50" s="145"/>
      <c r="H50" s="146"/>
      <c r="I50" s="146"/>
      <c r="J50" s="147"/>
      <c r="P50" s="4"/>
      <c r="Q50" s="4"/>
      <c r="R50" s="5"/>
    </row>
    <row r="51" spans="1:18" ht="15" customHeight="1" x14ac:dyDescent="0.25">
      <c r="A51" s="135"/>
      <c r="B51" s="27"/>
      <c r="C51" s="10"/>
      <c r="D51" s="31"/>
      <c r="F51" s="148" t="s">
        <v>128</v>
      </c>
      <c r="G51" s="150">
        <f>G49-H29</f>
        <v>0</v>
      </c>
      <c r="H51" s="151"/>
      <c r="I51" s="151"/>
      <c r="J51" s="15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5"/>
      <c r="B52" s="29"/>
      <c r="C52" s="33"/>
      <c r="D52" s="45"/>
      <c r="F52" s="149"/>
      <c r="G52" s="153"/>
      <c r="H52" s="154"/>
      <c r="I52" s="154"/>
      <c r="J52" s="1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0" t="s">
        <v>90</v>
      </c>
      <c r="B54" s="121"/>
      <c r="C54" s="122"/>
      <c r="D54" s="126">
        <f>SUM(D34:D53)</f>
        <v>0</v>
      </c>
      <c r="F54" s="21"/>
      <c r="J54" s="34"/>
    </row>
    <row r="55" spans="1:18" x14ac:dyDescent="0.25">
      <c r="A55" s="123"/>
      <c r="B55" s="124"/>
      <c r="C55" s="125"/>
      <c r="D55" s="1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8" t="s">
        <v>91</v>
      </c>
      <c r="B58" s="129"/>
      <c r="C58" s="129"/>
      <c r="D58" s="130"/>
      <c r="F58" s="128" t="s">
        <v>92</v>
      </c>
      <c r="G58" s="129"/>
      <c r="H58" s="129"/>
      <c r="I58" s="129"/>
      <c r="J58" s="130"/>
    </row>
    <row r="59" spans="1:18" x14ac:dyDescent="0.25">
      <c r="A59" s="131"/>
      <c r="B59" s="132"/>
      <c r="C59" s="132"/>
      <c r="D59" s="133"/>
      <c r="F59" s="131"/>
      <c r="G59" s="132"/>
      <c r="H59" s="132"/>
      <c r="I59" s="132"/>
      <c r="J59" s="1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DD14A-175E-458E-929B-1D101A57AF8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6" t="s">
        <v>1</v>
      </c>
      <c r="O1" s="216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7" t="s">
        <v>7</v>
      </c>
      <c r="B4" s="168"/>
      <c r="C4" s="168"/>
      <c r="D4" s="169"/>
      <c r="F4" s="217" t="s">
        <v>8</v>
      </c>
      <c r="G4" s="219">
        <v>1</v>
      </c>
      <c r="H4" s="221" t="s">
        <v>9</v>
      </c>
      <c r="I4" s="223">
        <v>45976</v>
      </c>
      <c r="J4" s="2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218"/>
      <c r="G5" s="220"/>
      <c r="H5" s="222"/>
      <c r="I5" s="225"/>
      <c r="J5" s="2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>
        <v>205</v>
      </c>
      <c r="D6" s="13">
        <f t="shared" ref="D6:D28" si="1">C6*L6</f>
        <v>151085</v>
      </c>
      <c r="F6" s="227" t="s">
        <v>16</v>
      </c>
      <c r="G6" s="229" t="s">
        <v>150</v>
      </c>
      <c r="H6" s="230"/>
      <c r="I6" s="230"/>
      <c r="J6" s="2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>
        <v>4</v>
      </c>
      <c r="D7" s="13">
        <f t="shared" si="1"/>
        <v>2900</v>
      </c>
      <c r="F7" s="228"/>
      <c r="G7" s="232"/>
      <c r="H7" s="233"/>
      <c r="I7" s="233"/>
      <c r="J7" s="23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>
        <v>1</v>
      </c>
      <c r="D8" s="13">
        <f t="shared" si="1"/>
        <v>1033</v>
      </c>
      <c r="F8" s="235" t="s">
        <v>21</v>
      </c>
      <c r="G8" s="236" t="s">
        <v>114</v>
      </c>
      <c r="H8" s="237"/>
      <c r="I8" s="237"/>
      <c r="J8" s="23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>
        <v>29</v>
      </c>
      <c r="D9" s="13">
        <f t="shared" si="1"/>
        <v>20503</v>
      </c>
      <c r="F9" s="228"/>
      <c r="G9" s="239"/>
      <c r="H9" s="240"/>
      <c r="I9" s="240"/>
      <c r="J9" s="24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>
        <v>2</v>
      </c>
      <c r="D10" s="13">
        <f t="shared" si="1"/>
        <v>1944</v>
      </c>
      <c r="F10" s="227" t="s">
        <v>26</v>
      </c>
      <c r="G10" s="242" t="s">
        <v>115</v>
      </c>
      <c r="H10" s="243"/>
      <c r="I10" s="243"/>
      <c r="J10" s="244"/>
      <c r="K10" s="8"/>
      <c r="L10" s="6">
        <f>R36</f>
        <v>972</v>
      </c>
      <c r="P10" s="4"/>
      <c r="Q10" s="4"/>
      <c r="R10" s="5"/>
    </row>
    <row r="11" spans="1:18" ht="15.75" x14ac:dyDescent="0.25">
      <c r="A11" s="162"/>
      <c r="B11" s="17" t="s">
        <v>28</v>
      </c>
      <c r="C11" s="10"/>
      <c r="D11" s="13">
        <f t="shared" si="1"/>
        <v>0</v>
      </c>
      <c r="F11" s="228"/>
      <c r="G11" s="239"/>
      <c r="H11" s="240"/>
      <c r="I11" s="240"/>
      <c r="J11" s="2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/>
      <c r="D12" s="48">
        <f t="shared" si="1"/>
        <v>0</v>
      </c>
      <c r="F12" s="245" t="s">
        <v>33</v>
      </c>
      <c r="G12" s="246"/>
      <c r="H12" s="246"/>
      <c r="I12" s="246"/>
      <c r="J12" s="2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>
        <v>6</v>
      </c>
      <c r="D13" s="48">
        <f t="shared" si="1"/>
        <v>1842</v>
      </c>
      <c r="F13" s="248" t="s">
        <v>36</v>
      </c>
      <c r="G13" s="212"/>
      <c r="H13" s="203">
        <f>D29</f>
        <v>181692</v>
      </c>
      <c r="I13" s="204"/>
      <c r="J13" s="20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>
        <v>15</v>
      </c>
      <c r="D14" s="31">
        <f t="shared" si="1"/>
        <v>165</v>
      </c>
      <c r="F14" s="206" t="s">
        <v>39</v>
      </c>
      <c r="G14" s="207"/>
      <c r="H14" s="208">
        <f>D54</f>
        <v>27591.75</v>
      </c>
      <c r="I14" s="209"/>
      <c r="J14" s="21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38</v>
      </c>
      <c r="C15" s="10"/>
      <c r="D15" s="31">
        <f t="shared" si="1"/>
        <v>0</v>
      </c>
      <c r="F15" s="211" t="s">
        <v>40</v>
      </c>
      <c r="G15" s="212"/>
      <c r="H15" s="213">
        <f>H13-H14</f>
        <v>154100.25</v>
      </c>
      <c r="I15" s="214"/>
      <c r="J15" s="21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t="s">
        <v>93</v>
      </c>
      <c r="C17" s="10"/>
      <c r="D17" s="48">
        <f t="shared" si="1"/>
        <v>0</v>
      </c>
      <c r="F17" s="56"/>
      <c r="G17" s="66" t="s">
        <v>45</v>
      </c>
      <c r="H17" s="184"/>
      <c r="I17" s="184"/>
      <c r="J17" s="184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2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4"/>
      <c r="I20" s="184"/>
      <c r="J20" s="18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2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107</v>
      </c>
      <c r="C23" s="10"/>
      <c r="D23" s="48">
        <f t="shared" si="1"/>
        <v>0</v>
      </c>
      <c r="F23" s="25"/>
      <c r="G23" s="37"/>
      <c r="H23" s="190"/>
      <c r="I23" s="159"/>
      <c r="J23" s="15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123</v>
      </c>
      <c r="C24" s="10"/>
      <c r="D24" s="48">
        <f t="shared" si="1"/>
        <v>0</v>
      </c>
      <c r="F24" s="38"/>
      <c r="G24" s="37"/>
      <c r="H24" s="190"/>
      <c r="I24" s="159"/>
      <c r="J24" s="15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105</v>
      </c>
      <c r="C26" s="10"/>
      <c r="D26" s="48">
        <f t="shared" si="1"/>
        <v>0</v>
      </c>
      <c r="F26" s="64"/>
      <c r="G26" s="10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 t="s">
        <v>109</v>
      </c>
      <c r="C27" s="10"/>
      <c r="D27" s="44">
        <f t="shared" si="1"/>
        <v>0</v>
      </c>
      <c r="F27" s="14"/>
      <c r="G27" s="14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97</v>
      </c>
      <c r="C28" s="10">
        <v>2</v>
      </c>
      <c r="D28" s="48">
        <f t="shared" si="1"/>
        <v>1570</v>
      </c>
      <c r="F28" s="101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181692</v>
      </c>
      <c r="F29" s="120" t="s">
        <v>55</v>
      </c>
      <c r="G29" s="182"/>
      <c r="H29" s="142">
        <f>H15-H16-H17-H18-H19-H20-H22-H23-H24+H26+H27</f>
        <v>154100.25</v>
      </c>
      <c r="I29" s="143"/>
      <c r="J29" s="14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23"/>
      <c r="G30" s="183"/>
      <c r="H30" s="145"/>
      <c r="I30" s="146"/>
      <c r="J30" s="14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7" t="s">
        <v>58</v>
      </c>
      <c r="B32" s="168"/>
      <c r="C32" s="168"/>
      <c r="D32" s="169"/>
      <c r="F32" s="170" t="s">
        <v>59</v>
      </c>
      <c r="G32" s="171"/>
      <c r="H32" s="171"/>
      <c r="I32" s="171"/>
      <c r="J32" s="17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70" t="s">
        <v>13</v>
      </c>
      <c r="I33" s="171"/>
      <c r="J33" s="17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95</v>
      </c>
      <c r="H34" s="164">
        <f>F34*G34</f>
        <v>95000</v>
      </c>
      <c r="I34" s="165"/>
      <c r="J34" s="16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68</v>
      </c>
      <c r="C35" s="52"/>
      <c r="D35" s="30">
        <f>C35*84</f>
        <v>0</v>
      </c>
      <c r="F35" s="58">
        <v>500</v>
      </c>
      <c r="G35" s="41">
        <v>61</v>
      </c>
      <c r="H35" s="164">
        <f t="shared" ref="H35:H39" si="2">F35*G35</f>
        <v>30500</v>
      </c>
      <c r="I35" s="165"/>
      <c r="J35" s="16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70</v>
      </c>
      <c r="C36" s="10"/>
      <c r="D36" s="12">
        <f>C36*1.5</f>
        <v>0</v>
      </c>
      <c r="F36" s="12">
        <v>200</v>
      </c>
      <c r="G36" s="37">
        <v>6</v>
      </c>
      <c r="H36" s="164">
        <f>F36*G36</f>
        <v>1200</v>
      </c>
      <c r="I36" s="165"/>
      <c r="J36" s="16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72</v>
      </c>
      <c r="B37" s="28" t="s">
        <v>66</v>
      </c>
      <c r="C37" s="53">
        <v>237</v>
      </c>
      <c r="D37" s="12">
        <f>C37*111</f>
        <v>26307</v>
      </c>
      <c r="F37" s="12">
        <v>100</v>
      </c>
      <c r="G37" s="39">
        <v>17</v>
      </c>
      <c r="H37" s="164">
        <f t="shared" si="2"/>
        <v>1700</v>
      </c>
      <c r="I37" s="165"/>
      <c r="J37" s="16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14</v>
      </c>
      <c r="H38" s="164">
        <f t="shared" si="2"/>
        <v>700</v>
      </c>
      <c r="I38" s="165"/>
      <c r="J38" s="16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70</v>
      </c>
      <c r="C39" s="52">
        <v>23</v>
      </c>
      <c r="D39" s="31">
        <f>C39*4.5</f>
        <v>103.5</v>
      </c>
      <c r="F39" s="12">
        <v>20</v>
      </c>
      <c r="G39" s="37"/>
      <c r="H39" s="164">
        <f t="shared" si="2"/>
        <v>0</v>
      </c>
      <c r="I39" s="165"/>
      <c r="J39" s="16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64"/>
      <c r="I40" s="165"/>
      <c r="J40" s="16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64"/>
      <c r="I41" s="165"/>
      <c r="J41" s="16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70</v>
      </c>
      <c r="C42" s="11">
        <v>21</v>
      </c>
      <c r="D42" s="12">
        <f>C42*2.25</f>
        <v>47.25</v>
      </c>
      <c r="F42" s="39" t="s">
        <v>79</v>
      </c>
      <c r="G42" s="164">
        <v>2431</v>
      </c>
      <c r="H42" s="165"/>
      <c r="I42" s="165"/>
      <c r="J42" s="16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4" t="s">
        <v>81</v>
      </c>
      <c r="C43" s="11"/>
      <c r="D43" s="12"/>
      <c r="F43" s="59" t="s">
        <v>82</v>
      </c>
      <c r="G43" s="104" t="s">
        <v>83</v>
      </c>
      <c r="H43" s="156" t="s">
        <v>13</v>
      </c>
      <c r="I43" s="157"/>
      <c r="J43" s="158"/>
      <c r="K43" s="21"/>
      <c r="P43" s="4"/>
      <c r="Q43" s="4"/>
      <c r="R43" s="5"/>
    </row>
    <row r="44" spans="1:18" ht="15.75" x14ac:dyDescent="0.25">
      <c r="A44" s="135"/>
      <c r="B44" s="27" t="s">
        <v>66</v>
      </c>
      <c r="C44" s="10">
        <v>1</v>
      </c>
      <c r="D44" s="12">
        <f>C44*120</f>
        <v>120</v>
      </c>
      <c r="F44" s="37" t="s">
        <v>163</v>
      </c>
      <c r="G44" s="62" t="s">
        <v>179</v>
      </c>
      <c r="H44" s="159">
        <v>22576</v>
      </c>
      <c r="I44" s="159"/>
      <c r="J44" s="159"/>
      <c r="K44" s="21"/>
      <c r="P44" s="4"/>
      <c r="Q44" s="4"/>
      <c r="R44" s="5"/>
    </row>
    <row r="45" spans="1:18" ht="15.75" x14ac:dyDescent="0.25">
      <c r="A45" s="135"/>
      <c r="B45" s="27" t="s">
        <v>68</v>
      </c>
      <c r="C45" s="33"/>
      <c r="D45" s="12">
        <f>C45*84</f>
        <v>0</v>
      </c>
      <c r="F45" s="37"/>
      <c r="G45" s="62"/>
      <c r="H45" s="159"/>
      <c r="I45" s="159"/>
      <c r="J45" s="159"/>
      <c r="K45" s="21"/>
      <c r="P45" s="4"/>
      <c r="Q45" s="4"/>
      <c r="R45" s="5"/>
    </row>
    <row r="46" spans="1:18" ht="15.75" x14ac:dyDescent="0.25">
      <c r="A46" s="135"/>
      <c r="B46" s="49" t="s">
        <v>70</v>
      </c>
      <c r="C46" s="81">
        <v>4</v>
      </c>
      <c r="D46" s="12">
        <f>C46*1.5</f>
        <v>6</v>
      </c>
      <c r="F46" s="37"/>
      <c r="G46" s="103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6"/>
      <c r="B47" s="27"/>
      <c r="C47" s="11"/>
      <c r="D47" s="12"/>
      <c r="F47" s="59"/>
      <c r="G47" s="59"/>
      <c r="H47" s="137"/>
      <c r="I47" s="138"/>
      <c r="J47" s="139"/>
      <c r="K47" s="21"/>
      <c r="P47" s="4"/>
      <c r="Q47" s="4"/>
      <c r="R47" s="5"/>
    </row>
    <row r="48" spans="1:18" ht="15" customHeight="1" x14ac:dyDescent="0.25">
      <c r="A48" s="134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7"/>
      <c r="I48" s="138"/>
      <c r="J48" s="1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5"/>
      <c r="B49" s="29" t="s">
        <v>68</v>
      </c>
      <c r="C49" s="33">
        <v>1</v>
      </c>
      <c r="D49" s="12">
        <f>C49*42</f>
        <v>42</v>
      </c>
      <c r="F49" s="140" t="s">
        <v>86</v>
      </c>
      <c r="G49" s="142">
        <f>H34+H35+H36+H37+H38+H39+H40+H41+G42+H44+H45+H46</f>
        <v>154107</v>
      </c>
      <c r="H49" s="143"/>
      <c r="I49" s="143"/>
      <c r="J49" s="14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5"/>
      <c r="B50" s="32" t="s">
        <v>70</v>
      </c>
      <c r="C50" s="11">
        <v>16</v>
      </c>
      <c r="D50" s="12">
        <f>C50*1.5</f>
        <v>24</v>
      </c>
      <c r="F50" s="141"/>
      <c r="G50" s="145"/>
      <c r="H50" s="146"/>
      <c r="I50" s="146"/>
      <c r="J50" s="147"/>
      <c r="P50" s="4"/>
      <c r="Q50" s="4"/>
      <c r="R50" s="5"/>
    </row>
    <row r="51" spans="1:18" ht="15" customHeight="1" x14ac:dyDescent="0.25">
      <c r="A51" s="135"/>
      <c r="B51" s="27"/>
      <c r="C51" s="10"/>
      <c r="D51" s="31"/>
      <c r="F51" s="148" t="s">
        <v>156</v>
      </c>
      <c r="G51" s="150">
        <f>G49-H29</f>
        <v>6.75</v>
      </c>
      <c r="H51" s="151"/>
      <c r="I51" s="151"/>
      <c r="J51" s="15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5"/>
      <c r="B52" s="29"/>
      <c r="C52" s="33"/>
      <c r="D52" s="45"/>
      <c r="F52" s="149"/>
      <c r="G52" s="153"/>
      <c r="H52" s="154"/>
      <c r="I52" s="154"/>
      <c r="J52" s="1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0" t="s">
        <v>90</v>
      </c>
      <c r="B54" s="121"/>
      <c r="C54" s="122"/>
      <c r="D54" s="126">
        <f>SUM(D34:D53)</f>
        <v>27591.75</v>
      </c>
      <c r="F54" s="21"/>
      <c r="J54" s="34"/>
    </row>
    <row r="55" spans="1:18" x14ac:dyDescent="0.25">
      <c r="A55" s="123"/>
      <c r="B55" s="124"/>
      <c r="C55" s="125"/>
      <c r="D55" s="1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178</v>
      </c>
      <c r="D57" s="34"/>
      <c r="F57" s="36"/>
      <c r="G57" s="50"/>
      <c r="H57" s="50"/>
      <c r="I57" s="50"/>
      <c r="J57" s="43"/>
    </row>
    <row r="58" spans="1:18" x14ac:dyDescent="0.25">
      <c r="A58" s="128" t="s">
        <v>91</v>
      </c>
      <c r="B58" s="129"/>
      <c r="C58" s="129"/>
      <c r="D58" s="130"/>
      <c r="F58" s="128" t="s">
        <v>92</v>
      </c>
      <c r="G58" s="129"/>
      <c r="H58" s="129"/>
      <c r="I58" s="129"/>
      <c r="J58" s="130"/>
    </row>
    <row r="59" spans="1:18" x14ac:dyDescent="0.25">
      <c r="A59" s="131"/>
      <c r="B59" s="132"/>
      <c r="C59" s="132"/>
      <c r="D59" s="133"/>
      <c r="F59" s="131"/>
      <c r="G59" s="132"/>
      <c r="H59" s="132"/>
      <c r="I59" s="132"/>
      <c r="J59" s="1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B278A-5BE5-4192-A0AB-03C6D7B00179}">
  <dimension ref="A1:R59"/>
  <sheetViews>
    <sheetView zoomScaleNormal="100" zoomScaleSheetLayoutView="85" workbookViewId="0">
      <selection activeCell="G4" sqref="G4:G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6" t="s">
        <v>1</v>
      </c>
      <c r="O1" s="216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7" t="s">
        <v>7</v>
      </c>
      <c r="B4" s="168"/>
      <c r="C4" s="168"/>
      <c r="D4" s="169"/>
      <c r="F4" s="217" t="s">
        <v>8</v>
      </c>
      <c r="G4" s="219">
        <v>2</v>
      </c>
      <c r="H4" s="221" t="s">
        <v>9</v>
      </c>
      <c r="I4" s="223">
        <v>45976</v>
      </c>
      <c r="J4" s="2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218"/>
      <c r="G5" s="220"/>
      <c r="H5" s="222"/>
      <c r="I5" s="225"/>
      <c r="J5" s="2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89"/>
      <c r="D6" s="13">
        <f t="shared" ref="D6:D28" si="1">C6*L6</f>
        <v>0</v>
      </c>
      <c r="F6" s="227" t="s">
        <v>16</v>
      </c>
      <c r="G6" s="229" t="s">
        <v>129</v>
      </c>
      <c r="H6" s="230"/>
      <c r="I6" s="230"/>
      <c r="J6" s="2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89"/>
      <c r="D7" s="13">
        <f t="shared" si="1"/>
        <v>0</v>
      </c>
      <c r="F7" s="228"/>
      <c r="G7" s="232"/>
      <c r="H7" s="233"/>
      <c r="I7" s="233"/>
      <c r="J7" s="23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89"/>
      <c r="D8" s="13">
        <f t="shared" si="1"/>
        <v>0</v>
      </c>
      <c r="F8" s="235" t="s">
        <v>21</v>
      </c>
      <c r="G8" s="236" t="s">
        <v>112</v>
      </c>
      <c r="H8" s="237"/>
      <c r="I8" s="237"/>
      <c r="J8" s="23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89"/>
      <c r="D9" s="13">
        <f t="shared" si="1"/>
        <v>0</v>
      </c>
      <c r="F9" s="228"/>
      <c r="G9" s="239"/>
      <c r="H9" s="240"/>
      <c r="I9" s="240"/>
      <c r="J9" s="24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89"/>
      <c r="D10" s="13">
        <f t="shared" si="1"/>
        <v>0</v>
      </c>
      <c r="F10" s="227" t="s">
        <v>26</v>
      </c>
      <c r="G10" s="242" t="s">
        <v>130</v>
      </c>
      <c r="H10" s="243"/>
      <c r="I10" s="243"/>
      <c r="J10" s="244"/>
      <c r="K10" s="8"/>
      <c r="L10" s="6">
        <f>R36</f>
        <v>972</v>
      </c>
      <c r="P10" s="4"/>
      <c r="Q10" s="4"/>
      <c r="R10" s="5"/>
    </row>
    <row r="11" spans="1:18" ht="15.75" x14ac:dyDescent="0.25">
      <c r="A11" s="162"/>
      <c r="B11" s="17" t="s">
        <v>28</v>
      </c>
      <c r="C11" s="89"/>
      <c r="D11" s="13">
        <f t="shared" si="1"/>
        <v>0</v>
      </c>
      <c r="F11" s="228"/>
      <c r="G11" s="239"/>
      <c r="H11" s="240"/>
      <c r="I11" s="240"/>
      <c r="J11" s="2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89"/>
      <c r="D12" s="48">
        <f t="shared" si="1"/>
        <v>0</v>
      </c>
      <c r="F12" s="245" t="s">
        <v>33</v>
      </c>
      <c r="G12" s="246"/>
      <c r="H12" s="246"/>
      <c r="I12" s="246"/>
      <c r="J12" s="2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89"/>
      <c r="D13" s="48">
        <f t="shared" si="1"/>
        <v>0</v>
      </c>
      <c r="F13" s="248" t="s">
        <v>36</v>
      </c>
      <c r="G13" s="212"/>
      <c r="H13" s="203">
        <f>D29</f>
        <v>0</v>
      </c>
      <c r="I13" s="204"/>
      <c r="J13" s="20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89"/>
      <c r="D14" s="31">
        <f t="shared" si="1"/>
        <v>0</v>
      </c>
      <c r="F14" s="206" t="s">
        <v>39</v>
      </c>
      <c r="G14" s="207"/>
      <c r="H14" s="208">
        <f>D54</f>
        <v>0</v>
      </c>
      <c r="I14" s="209"/>
      <c r="J14" s="21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38</v>
      </c>
      <c r="C15" s="89"/>
      <c r="D15" s="31">
        <f t="shared" si="1"/>
        <v>0</v>
      </c>
      <c r="F15" s="211" t="s">
        <v>40</v>
      </c>
      <c r="G15" s="212"/>
      <c r="H15" s="213">
        <f>H13-H14</f>
        <v>0</v>
      </c>
      <c r="I15" s="214"/>
      <c r="J15" s="21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t="s">
        <v>140</v>
      </c>
      <c r="C17" s="89"/>
      <c r="D17" s="48">
        <f t="shared" si="1"/>
        <v>0</v>
      </c>
      <c r="F17" s="56"/>
      <c r="G17" s="66" t="s">
        <v>45</v>
      </c>
      <c r="H17" s="184"/>
      <c r="I17" s="184"/>
      <c r="J17" s="18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v>1102</v>
      </c>
      <c r="Q19" s="4"/>
      <c r="R19" s="5">
        <f t="shared" si="0"/>
        <v>0</v>
      </c>
    </row>
    <row r="20" spans="1:18" ht="15.75" x14ac:dyDescent="0.25">
      <c r="A20" s="162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2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 t="s">
        <v>127</v>
      </c>
      <c r="C22" s="89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101</v>
      </c>
      <c r="C23" s="89"/>
      <c r="D23" s="48">
        <f t="shared" si="1"/>
        <v>0</v>
      </c>
      <c r="F23" s="77"/>
      <c r="G23" s="79"/>
      <c r="H23" s="249"/>
      <c r="I23" s="250"/>
      <c r="J23" s="25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121</v>
      </c>
      <c r="C24" s="89"/>
      <c r="D24" s="48">
        <f t="shared" si="1"/>
        <v>0</v>
      </c>
      <c r="F24" s="77"/>
      <c r="G24" s="79"/>
      <c r="H24" s="249"/>
      <c r="I24" s="250"/>
      <c r="J24" s="25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139</v>
      </c>
      <c r="C26" s="89"/>
      <c r="D26" s="48">
        <f t="shared" si="1"/>
        <v>0</v>
      </c>
      <c r="F26" s="75"/>
      <c r="G26" s="65"/>
      <c r="H26" s="159"/>
      <c r="I26" s="159"/>
      <c r="J26" s="15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 t="s">
        <v>110</v>
      </c>
      <c r="C27" s="89"/>
      <c r="D27" s="44">
        <f t="shared" si="1"/>
        <v>0</v>
      </c>
      <c r="F27" s="71"/>
      <c r="G27" s="104"/>
      <c r="H27" s="251"/>
      <c r="I27" s="252"/>
      <c r="J27" s="25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97</v>
      </c>
      <c r="C28" s="89"/>
      <c r="D28" s="48">
        <f t="shared" si="1"/>
        <v>0</v>
      </c>
      <c r="F28" s="101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0</v>
      </c>
      <c r="F29" s="120" t="s">
        <v>55</v>
      </c>
      <c r="G29" s="182"/>
      <c r="H29" s="142">
        <f>H15-H16-H17-H18-H19-H20-H22-H23-H24+H26+H27+H28</f>
        <v>0</v>
      </c>
      <c r="I29" s="143"/>
      <c r="J29" s="14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23"/>
      <c r="G30" s="183"/>
      <c r="H30" s="145"/>
      <c r="I30" s="146"/>
      <c r="J30" s="14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7" t="s">
        <v>58</v>
      </c>
      <c r="B32" s="168"/>
      <c r="C32" s="168"/>
      <c r="D32" s="169"/>
      <c r="F32" s="170" t="s">
        <v>59</v>
      </c>
      <c r="G32" s="171"/>
      <c r="H32" s="171"/>
      <c r="I32" s="171"/>
      <c r="J32" s="17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70" t="s">
        <v>13</v>
      </c>
      <c r="I33" s="171"/>
      <c r="J33" s="17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4">
        <f t="shared" ref="H34:H39" si="2">F34*G34</f>
        <v>0</v>
      </c>
      <c r="I34" s="165"/>
      <c r="J34" s="16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68</v>
      </c>
      <c r="C35" s="52"/>
      <c r="D35" s="30">
        <f>C35*84</f>
        <v>0</v>
      </c>
      <c r="F35" s="58">
        <v>500</v>
      </c>
      <c r="G35" s="41"/>
      <c r="H35" s="164">
        <f t="shared" si="2"/>
        <v>0</v>
      </c>
      <c r="I35" s="165"/>
      <c r="J35" s="16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70</v>
      </c>
      <c r="C36" s="10"/>
      <c r="D36" s="12">
        <f>C36*1.5</f>
        <v>0</v>
      </c>
      <c r="F36" s="12">
        <v>200</v>
      </c>
      <c r="G36" s="37"/>
      <c r="H36" s="164">
        <f t="shared" si="2"/>
        <v>0</v>
      </c>
      <c r="I36" s="165"/>
      <c r="J36" s="16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4">
        <f t="shared" si="2"/>
        <v>0</v>
      </c>
      <c r="I37" s="165"/>
      <c r="J37" s="16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68</v>
      </c>
      <c r="C38" s="54"/>
      <c r="D38" s="12">
        <f>C38*84</f>
        <v>0</v>
      </c>
      <c r="F38" s="30">
        <v>50</v>
      </c>
      <c r="G38" s="39"/>
      <c r="H38" s="164">
        <f t="shared" si="2"/>
        <v>0</v>
      </c>
      <c r="I38" s="165"/>
      <c r="J38" s="16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70</v>
      </c>
      <c r="C39" s="52"/>
      <c r="D39" s="31">
        <f>C39*4.5</f>
        <v>0</v>
      </c>
      <c r="F39" s="12">
        <v>20</v>
      </c>
      <c r="G39" s="37"/>
      <c r="H39" s="164">
        <f t="shared" si="2"/>
        <v>0</v>
      </c>
      <c r="I39" s="165"/>
      <c r="J39" s="16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4"/>
      <c r="I40" s="165"/>
      <c r="J40" s="16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68</v>
      </c>
      <c r="C41" s="10"/>
      <c r="D41" s="12">
        <f>C41*84</f>
        <v>0</v>
      </c>
      <c r="F41" s="12">
        <v>5</v>
      </c>
      <c r="G41" s="42"/>
      <c r="H41" s="164"/>
      <c r="I41" s="165"/>
      <c r="J41" s="16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70</v>
      </c>
      <c r="C42" s="11"/>
      <c r="D42" s="12">
        <f>C42*2.25</f>
        <v>0</v>
      </c>
      <c r="F42" s="39" t="s">
        <v>79</v>
      </c>
      <c r="G42" s="164"/>
      <c r="H42" s="165"/>
      <c r="I42" s="165"/>
      <c r="J42" s="16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4" t="s">
        <v>81</v>
      </c>
      <c r="C43" s="11"/>
      <c r="D43" s="12"/>
      <c r="F43" s="59" t="s">
        <v>82</v>
      </c>
      <c r="G43" s="104" t="s">
        <v>83</v>
      </c>
      <c r="H43" s="156" t="s">
        <v>13</v>
      </c>
      <c r="I43" s="157"/>
      <c r="J43" s="15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5"/>
      <c r="B44" s="27" t="s">
        <v>66</v>
      </c>
      <c r="C44" s="10"/>
      <c r="D44" s="12">
        <f>C44*120</f>
        <v>0</v>
      </c>
      <c r="F44" s="37"/>
      <c r="G44" s="62"/>
      <c r="H44" s="159"/>
      <c r="I44" s="159"/>
      <c r="J44" s="15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5"/>
      <c r="B45" s="27" t="s">
        <v>68</v>
      </c>
      <c r="C45" s="33"/>
      <c r="D45" s="12">
        <f>C45*84</f>
        <v>0</v>
      </c>
      <c r="F45" s="37"/>
      <c r="G45" s="62"/>
      <c r="H45" s="159"/>
      <c r="I45" s="159"/>
      <c r="J45" s="159"/>
      <c r="K45" s="21"/>
      <c r="P45" s="4"/>
      <c r="Q45" s="4"/>
      <c r="R45" s="5"/>
    </row>
    <row r="46" spans="1:18" ht="15.75" x14ac:dyDescent="0.25">
      <c r="A46" s="135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6"/>
      <c r="B47" s="27"/>
      <c r="C47" s="11"/>
      <c r="D47" s="12"/>
      <c r="F47" s="59"/>
      <c r="G47" s="59"/>
      <c r="H47" s="137"/>
      <c r="I47" s="138"/>
      <c r="J47" s="139"/>
      <c r="K47" s="21"/>
      <c r="P47" s="4"/>
      <c r="Q47" s="4"/>
      <c r="R47" s="5"/>
    </row>
    <row r="48" spans="1:18" ht="15" customHeight="1" x14ac:dyDescent="0.25">
      <c r="A48" s="134" t="s">
        <v>32</v>
      </c>
      <c r="B48" s="27" t="s">
        <v>66</v>
      </c>
      <c r="C48" s="10"/>
      <c r="D48" s="12">
        <f>C48*78</f>
        <v>0</v>
      </c>
      <c r="F48" s="59"/>
      <c r="G48" s="59"/>
      <c r="H48" s="137"/>
      <c r="I48" s="138"/>
      <c r="J48" s="1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5"/>
      <c r="B49" s="29" t="s">
        <v>68</v>
      </c>
      <c r="C49" s="33"/>
      <c r="D49" s="12">
        <f>C49*42</f>
        <v>0</v>
      </c>
      <c r="F49" s="140" t="s">
        <v>86</v>
      </c>
      <c r="G49" s="142">
        <f>H34+H35+H36+H37+H38+H39+H40+H41+G42+H44+H45+H46</f>
        <v>0</v>
      </c>
      <c r="H49" s="143"/>
      <c r="I49" s="143"/>
      <c r="J49" s="14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5"/>
      <c r="B50" s="32" t="s">
        <v>70</v>
      </c>
      <c r="C50" s="11"/>
      <c r="D50" s="12">
        <f>C50*1.5</f>
        <v>0</v>
      </c>
      <c r="F50" s="141"/>
      <c r="G50" s="145"/>
      <c r="H50" s="146"/>
      <c r="I50" s="146"/>
      <c r="J50" s="147"/>
      <c r="P50" s="4"/>
      <c r="Q50" s="4"/>
      <c r="R50" s="5"/>
    </row>
    <row r="51" spans="1:18" ht="15" customHeight="1" x14ac:dyDescent="0.25">
      <c r="A51" s="135"/>
      <c r="B51" s="27"/>
      <c r="C51" s="10"/>
      <c r="D51" s="31"/>
      <c r="F51" s="148" t="s">
        <v>131</v>
      </c>
      <c r="G51" s="253">
        <f>G49-H29</f>
        <v>0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5"/>
      <c r="B52" s="29"/>
      <c r="C52" s="33"/>
      <c r="D52" s="45"/>
      <c r="F52" s="149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0" t="s">
        <v>90</v>
      </c>
      <c r="B54" s="121"/>
      <c r="C54" s="122"/>
      <c r="D54" s="12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3"/>
      <c r="B55" s="124"/>
      <c r="C55" s="125"/>
      <c r="D55" s="1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8" t="s">
        <v>91</v>
      </c>
      <c r="B58" s="129"/>
      <c r="C58" s="129"/>
      <c r="D58" s="130"/>
      <c r="F58" s="128" t="s">
        <v>92</v>
      </c>
      <c r="G58" s="129"/>
      <c r="H58" s="129"/>
      <c r="I58" s="129"/>
      <c r="J58" s="130"/>
    </row>
    <row r="59" spans="1:18" x14ac:dyDescent="0.25">
      <c r="A59" s="131"/>
      <c r="B59" s="132"/>
      <c r="C59" s="132"/>
      <c r="D59" s="133"/>
      <c r="F59" s="131"/>
      <c r="G59" s="132"/>
      <c r="H59" s="132"/>
      <c r="I59" s="132"/>
      <c r="J59" s="1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EECA62-7D92-453B-90AE-0176B1EE51D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6" t="s">
        <v>1</v>
      </c>
      <c r="O1" s="216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7" t="s">
        <v>7</v>
      </c>
      <c r="B4" s="168"/>
      <c r="C4" s="168"/>
      <c r="D4" s="169"/>
      <c r="F4" s="217" t="s">
        <v>8</v>
      </c>
      <c r="G4" s="219">
        <v>3</v>
      </c>
      <c r="H4" s="221" t="s">
        <v>9</v>
      </c>
      <c r="I4" s="223">
        <v>45976</v>
      </c>
      <c r="J4" s="2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218"/>
      <c r="G5" s="220"/>
      <c r="H5" s="222"/>
      <c r="I5" s="225"/>
      <c r="J5" s="2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>
        <v>521</v>
      </c>
      <c r="D6" s="13">
        <f t="shared" ref="D6:D28" si="1">C6*L6</f>
        <v>383977</v>
      </c>
      <c r="F6" s="227" t="s">
        <v>16</v>
      </c>
      <c r="G6" s="229" t="s">
        <v>111</v>
      </c>
      <c r="H6" s="230"/>
      <c r="I6" s="230"/>
      <c r="J6" s="2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/>
      <c r="D7" s="13">
        <f t="shared" si="1"/>
        <v>0</v>
      </c>
      <c r="F7" s="228"/>
      <c r="G7" s="232"/>
      <c r="H7" s="233"/>
      <c r="I7" s="233"/>
      <c r="J7" s="23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/>
      <c r="D8" s="13">
        <f t="shared" si="1"/>
        <v>0</v>
      </c>
      <c r="F8" s="235" t="s">
        <v>21</v>
      </c>
      <c r="G8" s="236" t="s">
        <v>119</v>
      </c>
      <c r="H8" s="237"/>
      <c r="I8" s="237"/>
      <c r="J8" s="23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>
        <v>180</v>
      </c>
      <c r="D9" s="13">
        <f t="shared" si="1"/>
        <v>127260</v>
      </c>
      <c r="F9" s="228"/>
      <c r="G9" s="239"/>
      <c r="H9" s="240"/>
      <c r="I9" s="240"/>
      <c r="J9" s="24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/>
      <c r="D10" s="13">
        <f t="shared" si="1"/>
        <v>0</v>
      </c>
      <c r="F10" s="227" t="s">
        <v>26</v>
      </c>
      <c r="G10" s="242" t="s">
        <v>137</v>
      </c>
      <c r="H10" s="243"/>
      <c r="I10" s="243"/>
      <c r="J10" s="244"/>
      <c r="K10" s="8"/>
      <c r="L10" s="6">
        <f>R36</f>
        <v>972</v>
      </c>
      <c r="P10" s="4"/>
      <c r="Q10" s="4"/>
      <c r="R10" s="5"/>
    </row>
    <row r="11" spans="1:18" ht="15.75" x14ac:dyDescent="0.25">
      <c r="A11" s="162"/>
      <c r="B11" s="17" t="s">
        <v>28</v>
      </c>
      <c r="C11" s="10"/>
      <c r="D11" s="13">
        <f t="shared" si="1"/>
        <v>0</v>
      </c>
      <c r="F11" s="228"/>
      <c r="G11" s="239"/>
      <c r="H11" s="240"/>
      <c r="I11" s="240"/>
      <c r="J11" s="2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>
        <v>1</v>
      </c>
      <c r="D12" s="48">
        <f t="shared" si="1"/>
        <v>952</v>
      </c>
      <c r="F12" s="245" t="s">
        <v>33</v>
      </c>
      <c r="G12" s="246"/>
      <c r="H12" s="246"/>
      <c r="I12" s="246"/>
      <c r="J12" s="2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>
        <v>27</v>
      </c>
      <c r="D13" s="48">
        <f t="shared" si="1"/>
        <v>8289</v>
      </c>
      <c r="F13" s="248" t="s">
        <v>36</v>
      </c>
      <c r="G13" s="212"/>
      <c r="H13" s="203">
        <f>D29</f>
        <v>523772</v>
      </c>
      <c r="I13" s="204"/>
      <c r="J13" s="20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>
        <v>14</v>
      </c>
      <c r="D14" s="31">
        <f t="shared" si="1"/>
        <v>154</v>
      </c>
      <c r="F14" s="206" t="s">
        <v>39</v>
      </c>
      <c r="G14" s="207"/>
      <c r="H14" s="208">
        <f>D54</f>
        <v>42216</v>
      </c>
      <c r="I14" s="209"/>
      <c r="J14" s="21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38</v>
      </c>
      <c r="C15" s="10"/>
      <c r="D15" s="31">
        <f t="shared" si="1"/>
        <v>0</v>
      </c>
      <c r="F15" s="211" t="s">
        <v>40</v>
      </c>
      <c r="G15" s="212"/>
      <c r="H15" s="213">
        <f>H13-H14</f>
        <v>481556</v>
      </c>
      <c r="I15" s="214"/>
      <c r="J15" s="21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3">
        <f>750+312+3120</f>
        <v>4182</v>
      </c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t="s">
        <v>113</v>
      </c>
      <c r="C17" s="10"/>
      <c r="D17" s="48">
        <f t="shared" si="1"/>
        <v>0</v>
      </c>
      <c r="F17" s="56"/>
      <c r="G17" s="66" t="s">
        <v>45</v>
      </c>
      <c r="H17" s="184"/>
      <c r="I17" s="184"/>
      <c r="J17" s="18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2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2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107</v>
      </c>
      <c r="C23" s="10"/>
      <c r="D23" s="48">
        <f t="shared" si="1"/>
        <v>0</v>
      </c>
      <c r="F23" s="78"/>
      <c r="G23" s="79"/>
      <c r="H23" s="190"/>
      <c r="I23" s="159"/>
      <c r="J23" s="15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101</v>
      </c>
      <c r="C24" s="10"/>
      <c r="D24" s="48">
        <f t="shared" si="1"/>
        <v>0</v>
      </c>
      <c r="F24" s="38"/>
      <c r="G24" s="37"/>
      <c r="H24" s="190"/>
      <c r="I24" s="159"/>
      <c r="J24" s="15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105</v>
      </c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 t="s">
        <v>109</v>
      </c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97</v>
      </c>
      <c r="C28" s="10">
        <v>4</v>
      </c>
      <c r="D28" s="48">
        <f t="shared" si="1"/>
        <v>3140</v>
      </c>
      <c r="F28" s="101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523772</v>
      </c>
      <c r="F29" s="120" t="s">
        <v>55</v>
      </c>
      <c r="G29" s="182"/>
      <c r="H29" s="142">
        <f>H15-H16-H17-H18-H19-H20-H22-H23-H24+H26+H27</f>
        <v>477374</v>
      </c>
      <c r="I29" s="143"/>
      <c r="J29" s="14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23"/>
      <c r="G30" s="183"/>
      <c r="H30" s="145"/>
      <c r="I30" s="146"/>
      <c r="J30" s="14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7" t="s">
        <v>58</v>
      </c>
      <c r="B32" s="168"/>
      <c r="C32" s="168"/>
      <c r="D32" s="169"/>
      <c r="F32" s="170" t="s">
        <v>59</v>
      </c>
      <c r="G32" s="171"/>
      <c r="H32" s="171"/>
      <c r="I32" s="171"/>
      <c r="J32" s="17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70" t="s">
        <v>13</v>
      </c>
      <c r="I33" s="171"/>
      <c r="J33" s="17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97</v>
      </c>
      <c r="H34" s="164">
        <f>F34*G34</f>
        <v>97000</v>
      </c>
      <c r="I34" s="165"/>
      <c r="J34" s="16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68</v>
      </c>
      <c r="C35" s="52"/>
      <c r="D35" s="30">
        <f>C35*84</f>
        <v>0</v>
      </c>
      <c r="F35" s="58">
        <v>500</v>
      </c>
      <c r="G35" s="41">
        <v>28</v>
      </c>
      <c r="H35" s="164">
        <f>F35*G35</f>
        <v>14000</v>
      </c>
      <c r="I35" s="165"/>
      <c r="J35" s="16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70</v>
      </c>
      <c r="C36" s="10"/>
      <c r="D36" s="12">
        <f>C36*1.5</f>
        <v>0</v>
      </c>
      <c r="F36" s="12">
        <v>200</v>
      </c>
      <c r="G36" s="37"/>
      <c r="H36" s="164">
        <f t="shared" ref="H36:H39" si="2">F36*G36</f>
        <v>0</v>
      </c>
      <c r="I36" s="165"/>
      <c r="J36" s="16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72</v>
      </c>
      <c r="B37" s="28" t="s">
        <v>66</v>
      </c>
      <c r="C37" s="53">
        <v>364</v>
      </c>
      <c r="D37" s="12">
        <f>C37*111</f>
        <v>40404</v>
      </c>
      <c r="F37" s="12">
        <v>100</v>
      </c>
      <c r="G37" s="39">
        <v>100</v>
      </c>
      <c r="H37" s="164">
        <f t="shared" si="2"/>
        <v>10000</v>
      </c>
      <c r="I37" s="165"/>
      <c r="J37" s="16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9</v>
      </c>
      <c r="H38" s="164">
        <f t="shared" si="2"/>
        <v>450</v>
      </c>
      <c r="I38" s="165"/>
      <c r="J38" s="16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70</v>
      </c>
      <c r="C39" s="52"/>
      <c r="D39" s="31">
        <f>C39*4.5</f>
        <v>0</v>
      </c>
      <c r="F39" s="12">
        <v>20</v>
      </c>
      <c r="G39" s="37"/>
      <c r="H39" s="164">
        <f t="shared" si="2"/>
        <v>0</v>
      </c>
      <c r="I39" s="165"/>
      <c r="J39" s="16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64"/>
      <c r="I40" s="165"/>
      <c r="J40" s="16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68</v>
      </c>
      <c r="C41" s="10"/>
      <c r="D41" s="12">
        <f>C41*84</f>
        <v>0</v>
      </c>
      <c r="F41" s="12">
        <v>5</v>
      </c>
      <c r="G41" s="42"/>
      <c r="H41" s="164"/>
      <c r="I41" s="165"/>
      <c r="J41" s="16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70</v>
      </c>
      <c r="C42" s="11">
        <v>2</v>
      </c>
      <c r="D42" s="12">
        <f>C42*2.25</f>
        <v>4.5</v>
      </c>
      <c r="F42" s="39" t="s">
        <v>79</v>
      </c>
      <c r="G42" s="164">
        <v>149</v>
      </c>
      <c r="H42" s="165"/>
      <c r="I42" s="165"/>
      <c r="J42" s="16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4" t="s">
        <v>81</v>
      </c>
      <c r="C43" s="11"/>
      <c r="D43" s="12"/>
      <c r="F43" s="59" t="s">
        <v>82</v>
      </c>
      <c r="G43" s="104" t="s">
        <v>83</v>
      </c>
      <c r="H43" s="156" t="s">
        <v>13</v>
      </c>
      <c r="I43" s="157"/>
      <c r="J43" s="158"/>
      <c r="K43" s="21"/>
      <c r="P43" s="4"/>
      <c r="Q43" s="4"/>
      <c r="R43" s="5"/>
    </row>
    <row r="44" spans="1:18" ht="15.75" x14ac:dyDescent="0.25">
      <c r="A44" s="135"/>
      <c r="B44" s="27" t="s">
        <v>66</v>
      </c>
      <c r="C44" s="10">
        <v>1</v>
      </c>
      <c r="D44" s="12">
        <f>C44*120</f>
        <v>120</v>
      </c>
      <c r="F44" s="37" t="s">
        <v>148</v>
      </c>
      <c r="G44" s="76" t="s">
        <v>180</v>
      </c>
      <c r="H44" s="159">
        <v>351432</v>
      </c>
      <c r="I44" s="159"/>
      <c r="J44" s="159"/>
      <c r="K44" s="21"/>
      <c r="P44" s="4"/>
      <c r="Q44" s="4"/>
      <c r="R44" s="5"/>
    </row>
    <row r="45" spans="1:18" ht="15.75" x14ac:dyDescent="0.25">
      <c r="A45" s="135"/>
      <c r="B45" s="27" t="s">
        <v>68</v>
      </c>
      <c r="C45" s="33"/>
      <c r="D45" s="12">
        <f>C45*84</f>
        <v>0</v>
      </c>
      <c r="F45" s="37"/>
      <c r="G45" s="76"/>
      <c r="H45" s="159"/>
      <c r="I45" s="159"/>
      <c r="J45" s="159"/>
      <c r="K45" s="21"/>
      <c r="P45" s="4"/>
      <c r="Q45" s="4"/>
      <c r="R45" s="5"/>
    </row>
    <row r="46" spans="1:18" ht="15.75" x14ac:dyDescent="0.25">
      <c r="A46" s="135"/>
      <c r="B46" s="49" t="s">
        <v>70</v>
      </c>
      <c r="C46" s="81">
        <v>6</v>
      </c>
      <c r="D46" s="12">
        <f>C46*1.5</f>
        <v>9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6"/>
      <c r="B47" s="27"/>
      <c r="C47" s="11"/>
      <c r="D47" s="12"/>
      <c r="F47" s="59"/>
      <c r="G47" s="59"/>
      <c r="H47" s="137"/>
      <c r="I47" s="138"/>
      <c r="J47" s="139"/>
      <c r="K47" s="21"/>
      <c r="P47" s="4"/>
      <c r="Q47" s="4"/>
      <c r="R47" s="5"/>
    </row>
    <row r="48" spans="1:18" ht="15" customHeight="1" x14ac:dyDescent="0.25">
      <c r="A48" s="134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7"/>
      <c r="I48" s="138"/>
      <c r="J48" s="1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5"/>
      <c r="B49" s="29" t="s">
        <v>68</v>
      </c>
      <c r="C49" s="33">
        <v>6</v>
      </c>
      <c r="D49" s="12">
        <f>C49*42</f>
        <v>252</v>
      </c>
      <c r="F49" s="140" t="s">
        <v>86</v>
      </c>
      <c r="G49" s="142">
        <f>H34+H35+H36+H37+H38+H39+H40+H41+G42+H44+H45+H46</f>
        <v>473031</v>
      </c>
      <c r="H49" s="143"/>
      <c r="I49" s="143"/>
      <c r="J49" s="14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5"/>
      <c r="B50" s="32" t="s">
        <v>70</v>
      </c>
      <c r="C50" s="11">
        <v>21</v>
      </c>
      <c r="D50" s="12">
        <f>C50*1.5</f>
        <v>31.5</v>
      </c>
      <c r="F50" s="141"/>
      <c r="G50" s="145"/>
      <c r="H50" s="146"/>
      <c r="I50" s="146"/>
      <c r="J50" s="147"/>
      <c r="P50" s="4"/>
      <c r="Q50" s="4"/>
      <c r="R50" s="5"/>
    </row>
    <row r="51" spans="1:18" ht="15" customHeight="1" x14ac:dyDescent="0.25">
      <c r="A51" s="135"/>
      <c r="B51" s="27"/>
      <c r="C51" s="10"/>
      <c r="D51" s="31"/>
      <c r="F51" s="148" t="s">
        <v>142</v>
      </c>
      <c r="G51" s="253">
        <f>G49-H29</f>
        <v>-4343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5"/>
      <c r="B52" s="29"/>
      <c r="C52" s="33"/>
      <c r="D52" s="45"/>
      <c r="F52" s="149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0" t="s">
        <v>90</v>
      </c>
      <c r="B54" s="121"/>
      <c r="C54" s="122"/>
      <c r="D54" s="126">
        <f>SUM(D34:D53)</f>
        <v>42216</v>
      </c>
      <c r="F54" s="21"/>
      <c r="J54" s="34"/>
    </row>
    <row r="55" spans="1:18" x14ac:dyDescent="0.25">
      <c r="A55" s="123"/>
      <c r="B55" s="124"/>
      <c r="C55" s="125"/>
      <c r="D55" s="1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8" t="s">
        <v>91</v>
      </c>
      <c r="B58" s="129"/>
      <c r="C58" s="129"/>
      <c r="D58" s="130"/>
      <c r="F58" s="128" t="s">
        <v>92</v>
      </c>
      <c r="G58" s="129"/>
      <c r="H58" s="129"/>
      <c r="I58" s="129"/>
      <c r="J58" s="130"/>
    </row>
    <row r="59" spans="1:18" x14ac:dyDescent="0.25">
      <c r="A59" s="131"/>
      <c r="B59" s="132"/>
      <c r="C59" s="132"/>
      <c r="D59" s="133"/>
      <c r="F59" s="131"/>
      <c r="G59" s="132"/>
      <c r="H59" s="132"/>
      <c r="I59" s="132"/>
      <c r="J59" s="1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7A16B0-7AF6-41D1-9FC2-F17C5F8F5B3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6" t="s">
        <v>1</v>
      </c>
      <c r="O1" s="216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7" t="s">
        <v>7</v>
      </c>
      <c r="B4" s="168"/>
      <c r="C4" s="168"/>
      <c r="D4" s="169"/>
      <c r="F4" s="217" t="s">
        <v>8</v>
      </c>
      <c r="G4" s="219"/>
      <c r="H4" s="221" t="s">
        <v>9</v>
      </c>
      <c r="I4" s="223"/>
      <c r="J4" s="2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218"/>
      <c r="G5" s="220"/>
      <c r="H5" s="222"/>
      <c r="I5" s="225"/>
      <c r="J5" s="2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2"/>
      <c r="B6" s="16"/>
      <c r="C6" s="10"/>
      <c r="D6" s="13">
        <f t="shared" ref="D6:D28" si="1">C6*L6</f>
        <v>0</v>
      </c>
      <c r="F6" s="227" t="s">
        <v>16</v>
      </c>
      <c r="G6" s="229"/>
      <c r="H6" s="230"/>
      <c r="I6" s="230"/>
      <c r="J6" s="2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2"/>
      <c r="B7" s="16"/>
      <c r="C7" s="10"/>
      <c r="D7" s="13">
        <f t="shared" si="1"/>
        <v>0</v>
      </c>
      <c r="F7" s="228"/>
      <c r="G7" s="232"/>
      <c r="H7" s="233"/>
      <c r="I7" s="233"/>
      <c r="J7" s="23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2"/>
      <c r="B8" s="16"/>
      <c r="C8" s="10"/>
      <c r="D8" s="13">
        <f t="shared" si="1"/>
        <v>0</v>
      </c>
      <c r="F8" s="235" t="s">
        <v>21</v>
      </c>
      <c r="G8" s="236"/>
      <c r="H8" s="237"/>
      <c r="I8" s="237"/>
      <c r="J8" s="23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2"/>
      <c r="B9" s="16"/>
      <c r="C9" s="10"/>
      <c r="D9" s="13">
        <f t="shared" si="1"/>
        <v>0</v>
      </c>
      <c r="F9" s="228"/>
      <c r="G9" s="239"/>
      <c r="H9" s="240"/>
      <c r="I9" s="240"/>
      <c r="J9" s="24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2"/>
      <c r="C10" s="10"/>
      <c r="D10" s="13">
        <f t="shared" si="1"/>
        <v>0</v>
      </c>
      <c r="F10" s="227" t="s">
        <v>26</v>
      </c>
      <c r="G10" s="242"/>
      <c r="H10" s="243"/>
      <c r="I10" s="243"/>
      <c r="J10" s="244"/>
      <c r="K10" s="8"/>
      <c r="L10" s="6">
        <f>R36</f>
        <v>972</v>
      </c>
      <c r="P10" s="4"/>
      <c r="Q10" s="4"/>
      <c r="R10" s="5"/>
    </row>
    <row r="11" spans="1:19" ht="15.75" x14ac:dyDescent="0.25">
      <c r="A11" s="162"/>
      <c r="B11" s="17"/>
      <c r="C11" s="10"/>
      <c r="D11" s="13">
        <f t="shared" si="1"/>
        <v>0</v>
      </c>
      <c r="F11" s="228"/>
      <c r="G11" s="239"/>
      <c r="H11" s="240"/>
      <c r="I11" s="240"/>
      <c r="J11" s="2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2"/>
      <c r="B12" s="17"/>
      <c r="C12" s="10"/>
      <c r="D12" s="48">
        <f t="shared" si="1"/>
        <v>0</v>
      </c>
      <c r="F12" s="245" t="s">
        <v>33</v>
      </c>
      <c r="G12" s="246"/>
      <c r="H12" s="246"/>
      <c r="I12" s="246"/>
      <c r="J12" s="2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2"/>
      <c r="B13" s="17"/>
      <c r="C13" s="10"/>
      <c r="D13" s="48">
        <f t="shared" si="1"/>
        <v>0</v>
      </c>
      <c r="F13" s="248" t="s">
        <v>36</v>
      </c>
      <c r="G13" s="212"/>
      <c r="H13" s="203">
        <f>D29</f>
        <v>0</v>
      </c>
      <c r="I13" s="204"/>
      <c r="J13" s="20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2"/>
      <c r="B14" s="14"/>
      <c r="C14" s="10"/>
      <c r="D14" s="31">
        <f t="shared" si="1"/>
        <v>0</v>
      </c>
      <c r="F14" s="206" t="s">
        <v>39</v>
      </c>
      <c r="G14" s="207"/>
      <c r="H14" s="208">
        <f>D54</f>
        <v>0</v>
      </c>
      <c r="I14" s="209"/>
      <c r="J14" s="21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2"/>
      <c r="B15" s="14"/>
      <c r="C15" s="10"/>
      <c r="D15" s="31">
        <f t="shared" si="1"/>
        <v>0</v>
      </c>
      <c r="F15" s="211" t="s">
        <v>40</v>
      </c>
      <c r="G15" s="212"/>
      <c r="H15" s="213">
        <f>H13-H14</f>
        <v>0</v>
      </c>
      <c r="I15" s="214"/>
      <c r="J15" s="21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C17" s="10"/>
      <c r="D17" s="48">
        <f t="shared" si="1"/>
        <v>0</v>
      </c>
      <c r="F17" s="56"/>
      <c r="G17" s="66" t="s">
        <v>45</v>
      </c>
      <c r="H17" s="184"/>
      <c r="I17" s="184"/>
      <c r="J17" s="18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/>
      <c r="C18" s="10"/>
      <c r="D18" s="48">
        <f t="shared" si="1"/>
        <v>0</v>
      </c>
      <c r="F18" s="56"/>
      <c r="G18" s="66" t="s">
        <v>47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2"/>
      <c r="B20" s="46"/>
      <c r="C20" s="10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/>
      <c r="C23" s="10"/>
      <c r="D23" s="48">
        <f t="shared" si="1"/>
        <v>0</v>
      </c>
      <c r="F23" s="78"/>
      <c r="G23" s="79"/>
      <c r="H23" s="190"/>
      <c r="I23" s="159"/>
      <c r="J23" s="15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/>
      <c r="C24" s="10"/>
      <c r="D24" s="48">
        <f t="shared" si="1"/>
        <v>0</v>
      </c>
      <c r="F24" s="38"/>
      <c r="G24" s="37"/>
      <c r="H24" s="190"/>
      <c r="I24" s="159"/>
      <c r="J24" s="15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/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/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/>
      <c r="C28" s="10"/>
      <c r="D28" s="48">
        <f t="shared" si="1"/>
        <v>0</v>
      </c>
      <c r="F28" s="101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0</v>
      </c>
      <c r="F29" s="120" t="s">
        <v>55</v>
      </c>
      <c r="G29" s="182"/>
      <c r="H29" s="142">
        <f>H15-H16-H17-H18-H19-H20-H22-H23-H24+H26+H27</f>
        <v>0</v>
      </c>
      <c r="I29" s="143"/>
      <c r="J29" s="14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23"/>
      <c r="G30" s="183"/>
      <c r="H30" s="145"/>
      <c r="I30" s="146"/>
      <c r="J30" s="14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7" t="s">
        <v>58</v>
      </c>
      <c r="B32" s="168"/>
      <c r="C32" s="168"/>
      <c r="D32" s="169"/>
      <c r="F32" s="170" t="s">
        <v>59</v>
      </c>
      <c r="G32" s="171"/>
      <c r="H32" s="171"/>
      <c r="I32" s="171"/>
      <c r="J32" s="17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70" t="s">
        <v>13</v>
      </c>
      <c r="I33" s="171"/>
      <c r="J33" s="17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4"/>
      <c r="I34" s="165"/>
      <c r="J34" s="16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68</v>
      </c>
      <c r="C35" s="52"/>
      <c r="D35" s="30">
        <f>C35*84</f>
        <v>0</v>
      </c>
      <c r="F35" s="58">
        <v>500</v>
      </c>
      <c r="G35" s="41"/>
      <c r="H35" s="164"/>
      <c r="I35" s="165"/>
      <c r="J35" s="16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70</v>
      </c>
      <c r="C36" s="10"/>
      <c r="D36" s="12">
        <f>C36*1.5</f>
        <v>0</v>
      </c>
      <c r="F36" s="12">
        <v>200</v>
      </c>
      <c r="G36" s="37"/>
      <c r="H36" s="164"/>
      <c r="I36" s="165"/>
      <c r="J36" s="16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4"/>
      <c r="I37" s="165"/>
      <c r="J37" s="16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68</v>
      </c>
      <c r="C38" s="54"/>
      <c r="D38" s="12">
        <f>C38*84</f>
        <v>0</v>
      </c>
      <c r="F38" s="30">
        <v>50</v>
      </c>
      <c r="G38" s="39"/>
      <c r="H38" s="164"/>
      <c r="I38" s="165"/>
      <c r="J38" s="16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70</v>
      </c>
      <c r="C39" s="52"/>
      <c r="D39" s="31">
        <f>C39*4.5</f>
        <v>0</v>
      </c>
      <c r="F39" s="12">
        <v>20</v>
      </c>
      <c r="G39" s="37"/>
      <c r="H39" s="164"/>
      <c r="I39" s="165"/>
      <c r="J39" s="16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4"/>
      <c r="I40" s="165"/>
      <c r="J40" s="16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68</v>
      </c>
      <c r="C41" s="10"/>
      <c r="D41" s="12">
        <f>C41*84</f>
        <v>0</v>
      </c>
      <c r="F41" s="12">
        <v>5</v>
      </c>
      <c r="G41" s="42"/>
      <c r="H41" s="164"/>
      <c r="I41" s="165"/>
      <c r="J41" s="16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70</v>
      </c>
      <c r="C42" s="11"/>
      <c r="D42" s="12">
        <f>C42*2.25</f>
        <v>0</v>
      </c>
      <c r="F42" s="39" t="s">
        <v>79</v>
      </c>
      <c r="G42" s="164"/>
      <c r="H42" s="165"/>
      <c r="I42" s="165"/>
      <c r="J42" s="16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4" t="s">
        <v>81</v>
      </c>
      <c r="C43" s="11"/>
      <c r="D43" s="12"/>
      <c r="F43" s="59" t="s">
        <v>82</v>
      </c>
      <c r="G43" s="104" t="s">
        <v>83</v>
      </c>
      <c r="H43" s="156" t="s">
        <v>13</v>
      </c>
      <c r="I43" s="157"/>
      <c r="J43" s="158"/>
      <c r="K43" s="21"/>
      <c r="P43" s="4"/>
      <c r="Q43" s="4"/>
      <c r="R43" s="5"/>
    </row>
    <row r="44" spans="1:18" ht="15.75" x14ac:dyDescent="0.25">
      <c r="A44" s="135"/>
      <c r="B44" s="27" t="s">
        <v>66</v>
      </c>
      <c r="C44" s="10"/>
      <c r="D44" s="12">
        <f>C44*120</f>
        <v>0</v>
      </c>
      <c r="F44" s="37"/>
      <c r="G44" s="76"/>
      <c r="H44" s="159"/>
      <c r="I44" s="159"/>
      <c r="J44" s="159"/>
      <c r="K44" s="21"/>
      <c r="P44" s="4"/>
      <c r="Q44" s="4"/>
      <c r="R44" s="5"/>
    </row>
    <row r="45" spans="1:18" ht="15.75" x14ac:dyDescent="0.25">
      <c r="A45" s="135"/>
      <c r="B45" s="27" t="s">
        <v>68</v>
      </c>
      <c r="C45" s="33"/>
      <c r="D45" s="12">
        <f>C45*84</f>
        <v>0</v>
      </c>
      <c r="F45" s="37"/>
      <c r="G45" s="76"/>
      <c r="H45" s="159"/>
      <c r="I45" s="159"/>
      <c r="J45" s="159"/>
      <c r="K45" s="21"/>
      <c r="P45" s="4"/>
      <c r="Q45" s="4"/>
      <c r="R45" s="5"/>
    </row>
    <row r="46" spans="1:18" ht="15.75" x14ac:dyDescent="0.25">
      <c r="A46" s="135"/>
      <c r="B46" s="49" t="s">
        <v>70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6"/>
      <c r="B47" s="27"/>
      <c r="C47" s="11"/>
      <c r="D47" s="12"/>
      <c r="F47" s="59"/>
      <c r="G47" s="59"/>
      <c r="H47" s="137"/>
      <c r="I47" s="138"/>
      <c r="J47" s="139"/>
      <c r="K47" s="21"/>
      <c r="P47" s="4"/>
      <c r="Q47" s="4"/>
      <c r="R47" s="5"/>
    </row>
    <row r="48" spans="1:18" ht="15" customHeight="1" x14ac:dyDescent="0.25">
      <c r="A48" s="134" t="s">
        <v>32</v>
      </c>
      <c r="B48" s="27" t="s">
        <v>66</v>
      </c>
      <c r="C48" s="10"/>
      <c r="D48" s="12">
        <f>C48*78</f>
        <v>0</v>
      </c>
      <c r="F48" s="59"/>
      <c r="G48" s="59"/>
      <c r="H48" s="137"/>
      <c r="I48" s="138"/>
      <c r="J48" s="1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5"/>
      <c r="B49" s="29" t="s">
        <v>68</v>
      </c>
      <c r="C49" s="33"/>
      <c r="D49" s="12">
        <f>C49*42</f>
        <v>0</v>
      </c>
      <c r="F49" s="140" t="s">
        <v>86</v>
      </c>
      <c r="G49" s="142">
        <f>H34+H35+H36+H37+H38+H39+H40+H41+G42+H44+H45+H46</f>
        <v>0</v>
      </c>
      <c r="H49" s="143"/>
      <c r="I49" s="143"/>
      <c r="J49" s="14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5"/>
      <c r="B50" s="32" t="s">
        <v>70</v>
      </c>
      <c r="C50" s="11"/>
      <c r="D50" s="12">
        <f>C50*1.5</f>
        <v>0</v>
      </c>
      <c r="F50" s="141"/>
      <c r="G50" s="145"/>
      <c r="H50" s="146"/>
      <c r="I50" s="146"/>
      <c r="J50" s="147"/>
      <c r="P50" s="4"/>
      <c r="Q50" s="4"/>
      <c r="R50" s="5"/>
    </row>
    <row r="51" spans="1:18" ht="15" customHeight="1" x14ac:dyDescent="0.25">
      <c r="A51" s="135"/>
      <c r="B51" s="27"/>
      <c r="C51" s="10"/>
      <c r="D51" s="31"/>
      <c r="F51" s="148" t="s">
        <v>128</v>
      </c>
      <c r="G51" s="150">
        <f>G49-H29</f>
        <v>0</v>
      </c>
      <c r="H51" s="151"/>
      <c r="I51" s="151"/>
      <c r="J51" s="15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5"/>
      <c r="B52" s="29"/>
      <c r="C52" s="33"/>
      <c r="D52" s="45"/>
      <c r="F52" s="149"/>
      <c r="G52" s="153"/>
      <c r="H52" s="154"/>
      <c r="I52" s="154"/>
      <c r="J52" s="1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0" t="s">
        <v>90</v>
      </c>
      <c r="B54" s="121"/>
      <c r="C54" s="122"/>
      <c r="D54" s="126">
        <f>SUM(D34:D53)</f>
        <v>0</v>
      </c>
      <c r="F54" s="21"/>
      <c r="J54" s="34"/>
    </row>
    <row r="55" spans="1:18" x14ac:dyDescent="0.25">
      <c r="A55" s="123"/>
      <c r="B55" s="124"/>
      <c r="C55" s="125"/>
      <c r="D55" s="1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8" t="s">
        <v>91</v>
      </c>
      <c r="B58" s="129"/>
      <c r="C58" s="129"/>
      <c r="D58" s="130"/>
      <c r="F58" s="128" t="s">
        <v>92</v>
      </c>
      <c r="G58" s="129"/>
      <c r="H58" s="129"/>
      <c r="I58" s="129"/>
      <c r="J58" s="130"/>
    </row>
    <row r="59" spans="1:18" x14ac:dyDescent="0.25">
      <c r="A59" s="131"/>
      <c r="B59" s="132"/>
      <c r="C59" s="132"/>
      <c r="D59" s="133"/>
      <c r="F59" s="131"/>
      <c r="G59" s="132"/>
      <c r="H59" s="132"/>
      <c r="I59" s="132"/>
      <c r="J59" s="1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706FA-EA3E-45EC-82C1-E9A6C3473B8E}">
  <dimension ref="A1:R59"/>
  <sheetViews>
    <sheetView topLeftCell="A7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6" t="s">
        <v>1</v>
      </c>
      <c r="O1" s="216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7" t="s">
        <v>7</v>
      </c>
      <c r="B4" s="168"/>
      <c r="C4" s="168"/>
      <c r="D4" s="169"/>
      <c r="F4" s="217" t="s">
        <v>8</v>
      </c>
      <c r="G4" s="219">
        <v>1</v>
      </c>
      <c r="H4" s="221" t="s">
        <v>9</v>
      </c>
      <c r="I4" s="223">
        <v>45978</v>
      </c>
      <c r="J4" s="2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218"/>
      <c r="G5" s="220"/>
      <c r="H5" s="222"/>
      <c r="I5" s="225"/>
      <c r="J5" s="2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89">
        <v>266</v>
      </c>
      <c r="D6" s="13">
        <f t="shared" ref="D6:D28" si="1">C6*L6</f>
        <v>196042</v>
      </c>
      <c r="F6" s="227" t="s">
        <v>16</v>
      </c>
      <c r="G6" s="229" t="s">
        <v>129</v>
      </c>
      <c r="H6" s="230"/>
      <c r="I6" s="230"/>
      <c r="J6" s="2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89">
        <v>9</v>
      </c>
      <c r="D7" s="13">
        <f t="shared" si="1"/>
        <v>6525</v>
      </c>
      <c r="F7" s="228"/>
      <c r="G7" s="232"/>
      <c r="H7" s="233"/>
      <c r="I7" s="233"/>
      <c r="J7" s="23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89"/>
      <c r="D8" s="13">
        <f t="shared" si="1"/>
        <v>0</v>
      </c>
      <c r="F8" s="235" t="s">
        <v>21</v>
      </c>
      <c r="G8" s="236" t="s">
        <v>112</v>
      </c>
      <c r="H8" s="237"/>
      <c r="I8" s="237"/>
      <c r="J8" s="23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89">
        <v>16</v>
      </c>
      <c r="D9" s="13">
        <f t="shared" si="1"/>
        <v>11312</v>
      </c>
      <c r="F9" s="228"/>
      <c r="G9" s="239"/>
      <c r="H9" s="240"/>
      <c r="I9" s="240"/>
      <c r="J9" s="24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89">
        <v>1</v>
      </c>
      <c r="D10" s="13">
        <f t="shared" si="1"/>
        <v>972</v>
      </c>
      <c r="F10" s="227" t="s">
        <v>26</v>
      </c>
      <c r="G10" s="242" t="s">
        <v>130</v>
      </c>
      <c r="H10" s="243"/>
      <c r="I10" s="243"/>
      <c r="J10" s="244"/>
      <c r="K10" s="8"/>
      <c r="L10" s="6">
        <f>R36</f>
        <v>972</v>
      </c>
      <c r="P10" s="4"/>
      <c r="Q10" s="4"/>
      <c r="R10" s="5"/>
    </row>
    <row r="11" spans="1:18" ht="15.75" x14ac:dyDescent="0.25">
      <c r="A11" s="162"/>
      <c r="B11" s="17" t="s">
        <v>28</v>
      </c>
      <c r="C11" s="89">
        <v>1</v>
      </c>
      <c r="D11" s="13">
        <f t="shared" si="1"/>
        <v>1125</v>
      </c>
      <c r="F11" s="228"/>
      <c r="G11" s="239"/>
      <c r="H11" s="240"/>
      <c r="I11" s="240"/>
      <c r="J11" s="2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89"/>
      <c r="D12" s="48">
        <f t="shared" si="1"/>
        <v>0</v>
      </c>
      <c r="F12" s="245" t="s">
        <v>33</v>
      </c>
      <c r="G12" s="246"/>
      <c r="H12" s="246"/>
      <c r="I12" s="246"/>
      <c r="J12" s="2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89">
        <v>7</v>
      </c>
      <c r="D13" s="48">
        <f t="shared" si="1"/>
        <v>2149</v>
      </c>
      <c r="F13" s="248" t="s">
        <v>36</v>
      </c>
      <c r="G13" s="212"/>
      <c r="H13" s="203">
        <f>D29</f>
        <v>220870</v>
      </c>
      <c r="I13" s="204"/>
      <c r="J13" s="20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89">
        <v>15</v>
      </c>
      <c r="D14" s="31">
        <f t="shared" si="1"/>
        <v>165</v>
      </c>
      <c r="F14" s="206" t="s">
        <v>39</v>
      </c>
      <c r="G14" s="207"/>
      <c r="H14" s="208">
        <f>D54</f>
        <v>31911</v>
      </c>
      <c r="I14" s="209"/>
      <c r="J14" s="21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38</v>
      </c>
      <c r="C15" s="89">
        <v>1</v>
      </c>
      <c r="D15" s="31">
        <f t="shared" si="1"/>
        <v>620</v>
      </c>
      <c r="F15" s="211" t="s">
        <v>40</v>
      </c>
      <c r="G15" s="212"/>
      <c r="H15" s="213">
        <f>H13-H14</f>
        <v>188959</v>
      </c>
      <c r="I15" s="214"/>
      <c r="J15" s="21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t="s">
        <v>140</v>
      </c>
      <c r="C17" s="89"/>
      <c r="D17" s="48">
        <f t="shared" si="1"/>
        <v>0</v>
      </c>
      <c r="F17" s="56"/>
      <c r="G17" s="66" t="s">
        <v>45</v>
      </c>
      <c r="H17" s="184"/>
      <c r="I17" s="184"/>
      <c r="J17" s="18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v>1102</v>
      </c>
      <c r="Q19" s="4"/>
      <c r="R19" s="5">
        <f t="shared" si="0"/>
        <v>0</v>
      </c>
    </row>
    <row r="20" spans="1:18" ht="15.75" x14ac:dyDescent="0.25">
      <c r="A20" s="162"/>
      <c r="B20" s="83" t="s">
        <v>125</v>
      </c>
      <c r="C20" s="89">
        <v>1</v>
      </c>
      <c r="D20" s="13">
        <f t="shared" si="1"/>
        <v>1175</v>
      </c>
      <c r="F20" s="57"/>
      <c r="G20" s="70" t="s">
        <v>120</v>
      </c>
      <c r="H20" s="173"/>
      <c r="I20" s="173"/>
      <c r="J20" s="17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2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 t="s">
        <v>127</v>
      </c>
      <c r="C22" s="89"/>
      <c r="D22" s="48">
        <f t="shared" si="1"/>
        <v>0</v>
      </c>
      <c r="F22" s="77" t="s">
        <v>147</v>
      </c>
      <c r="G22" s="73">
        <v>7265</v>
      </c>
      <c r="H22" s="189">
        <v>81964</v>
      </c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101</v>
      </c>
      <c r="C23" s="89"/>
      <c r="D23" s="48">
        <f t="shared" si="1"/>
        <v>0</v>
      </c>
      <c r="F23" s="77"/>
      <c r="G23" s="79"/>
      <c r="H23" s="249"/>
      <c r="I23" s="250"/>
      <c r="J23" s="25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121</v>
      </c>
      <c r="C24" s="89"/>
      <c r="D24" s="48">
        <f t="shared" si="1"/>
        <v>0</v>
      </c>
      <c r="F24" s="77"/>
      <c r="G24" s="79"/>
      <c r="H24" s="249"/>
      <c r="I24" s="250"/>
      <c r="J24" s="25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139</v>
      </c>
      <c r="C26" s="89"/>
      <c r="D26" s="48">
        <f t="shared" si="1"/>
        <v>0</v>
      </c>
      <c r="F26" s="75" t="s">
        <v>147</v>
      </c>
      <c r="G26" s="65">
        <v>7074</v>
      </c>
      <c r="H26" s="159">
        <v>66744</v>
      </c>
      <c r="I26" s="159"/>
      <c r="J26" s="15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 t="s">
        <v>110</v>
      </c>
      <c r="C27" s="89"/>
      <c r="D27" s="44">
        <f t="shared" si="1"/>
        <v>0</v>
      </c>
      <c r="F27" s="71"/>
      <c r="G27" s="104"/>
      <c r="H27" s="251"/>
      <c r="I27" s="252"/>
      <c r="J27" s="25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97</v>
      </c>
      <c r="C28" s="89">
        <v>1</v>
      </c>
      <c r="D28" s="48">
        <f t="shared" si="1"/>
        <v>785</v>
      </c>
      <c r="F28" s="101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220870</v>
      </c>
      <c r="F29" s="120" t="s">
        <v>55</v>
      </c>
      <c r="G29" s="182"/>
      <c r="H29" s="142">
        <f>H15-H16-H17-H18-H19-H20-H22-H23-H24+H26+H27+H28</f>
        <v>173739</v>
      </c>
      <c r="I29" s="143"/>
      <c r="J29" s="14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23"/>
      <c r="G30" s="183"/>
      <c r="H30" s="145"/>
      <c r="I30" s="146"/>
      <c r="J30" s="14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7" t="s">
        <v>58</v>
      </c>
      <c r="B32" s="168"/>
      <c r="C32" s="168"/>
      <c r="D32" s="169"/>
      <c r="F32" s="170" t="s">
        <v>59</v>
      </c>
      <c r="G32" s="171"/>
      <c r="H32" s="171"/>
      <c r="I32" s="171"/>
      <c r="J32" s="17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70" t="s">
        <v>13</v>
      </c>
      <c r="I33" s="171"/>
      <c r="J33" s="17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78</v>
      </c>
      <c r="H34" s="164">
        <f t="shared" ref="H34:H39" si="2">F34*G34</f>
        <v>78000</v>
      </c>
      <c r="I34" s="165"/>
      <c r="J34" s="16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68</v>
      </c>
      <c r="C35" s="52"/>
      <c r="D35" s="30">
        <f>C35*84</f>
        <v>0</v>
      </c>
      <c r="F35" s="58">
        <v>500</v>
      </c>
      <c r="G35" s="41">
        <v>36</v>
      </c>
      <c r="H35" s="164">
        <f t="shared" si="2"/>
        <v>18000</v>
      </c>
      <c r="I35" s="165"/>
      <c r="J35" s="16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64">
        <f t="shared" si="2"/>
        <v>0</v>
      </c>
      <c r="I36" s="165"/>
      <c r="J36" s="16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72</v>
      </c>
      <c r="B37" s="28" t="s">
        <v>66</v>
      </c>
      <c r="C37" s="53">
        <v>243</v>
      </c>
      <c r="D37" s="12">
        <f>C37*111</f>
        <v>26973</v>
      </c>
      <c r="F37" s="12">
        <v>100</v>
      </c>
      <c r="G37" s="39">
        <v>11</v>
      </c>
      <c r="H37" s="164">
        <f t="shared" si="2"/>
        <v>1100</v>
      </c>
      <c r="I37" s="165"/>
      <c r="J37" s="16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68</v>
      </c>
      <c r="C38" s="54">
        <v>34</v>
      </c>
      <c r="D38" s="12">
        <f>C38*84</f>
        <v>2856</v>
      </c>
      <c r="F38" s="30">
        <v>50</v>
      </c>
      <c r="G38" s="39">
        <v>6</v>
      </c>
      <c r="H38" s="164">
        <f t="shared" si="2"/>
        <v>300</v>
      </c>
      <c r="I38" s="165"/>
      <c r="J38" s="16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64">
        <f t="shared" si="2"/>
        <v>0</v>
      </c>
      <c r="I39" s="165"/>
      <c r="J39" s="16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64"/>
      <c r="I40" s="165"/>
      <c r="J40" s="16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64"/>
      <c r="I41" s="165"/>
      <c r="J41" s="16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70</v>
      </c>
      <c r="C42" s="11">
        <v>16</v>
      </c>
      <c r="D42" s="12">
        <f>C42*2.25</f>
        <v>36</v>
      </c>
      <c r="F42" s="39" t="s">
        <v>79</v>
      </c>
      <c r="G42" s="164">
        <v>17</v>
      </c>
      <c r="H42" s="165"/>
      <c r="I42" s="165"/>
      <c r="J42" s="16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4" t="s">
        <v>81</v>
      </c>
      <c r="C43" s="11"/>
      <c r="D43" s="12"/>
      <c r="F43" s="59" t="s">
        <v>82</v>
      </c>
      <c r="G43" s="104" t="s">
        <v>83</v>
      </c>
      <c r="H43" s="156" t="s">
        <v>13</v>
      </c>
      <c r="I43" s="157"/>
      <c r="J43" s="15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5"/>
      <c r="B44" s="27" t="s">
        <v>66</v>
      </c>
      <c r="C44" s="10">
        <v>3</v>
      </c>
      <c r="D44" s="12">
        <f>C44*120</f>
        <v>360</v>
      </c>
      <c r="F44" s="37" t="s">
        <v>157</v>
      </c>
      <c r="G44" s="62"/>
      <c r="H44" s="159">
        <v>1906</v>
      </c>
      <c r="I44" s="159"/>
      <c r="J44" s="15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5"/>
      <c r="B45" s="27" t="s">
        <v>68</v>
      </c>
      <c r="C45" s="33"/>
      <c r="D45" s="12">
        <f>C45*84</f>
        <v>0</v>
      </c>
      <c r="F45" s="37" t="s">
        <v>157</v>
      </c>
      <c r="G45" s="62"/>
      <c r="H45" s="159">
        <v>6179</v>
      </c>
      <c r="I45" s="159"/>
      <c r="J45" s="159"/>
      <c r="K45" s="21"/>
      <c r="P45" s="4"/>
      <c r="Q45" s="4"/>
      <c r="R45" s="5"/>
    </row>
    <row r="46" spans="1:18" ht="15.75" x14ac:dyDescent="0.25">
      <c r="A46" s="135"/>
      <c r="B46" s="49" t="s">
        <v>70</v>
      </c>
      <c r="C46" s="81">
        <v>29</v>
      </c>
      <c r="D46" s="12">
        <f>C46*1.5</f>
        <v>43.5</v>
      </c>
      <c r="F46" s="37" t="s">
        <v>181</v>
      </c>
      <c r="G46" s="99" t="s">
        <v>149</v>
      </c>
      <c r="H46" s="159">
        <v>66744</v>
      </c>
      <c r="I46" s="159"/>
      <c r="J46" s="159"/>
      <c r="K46" s="21"/>
      <c r="P46" s="4"/>
      <c r="Q46" s="4"/>
      <c r="R46" s="5"/>
    </row>
    <row r="47" spans="1:18" ht="15.75" x14ac:dyDescent="0.25">
      <c r="A47" s="136"/>
      <c r="B47" s="27"/>
      <c r="C47" s="11"/>
      <c r="D47" s="12"/>
      <c r="F47" s="59"/>
      <c r="G47" s="59"/>
      <c r="H47" s="137"/>
      <c r="I47" s="138"/>
      <c r="J47" s="139"/>
      <c r="K47" s="21"/>
      <c r="P47" s="4"/>
      <c r="Q47" s="4"/>
      <c r="R47" s="5"/>
    </row>
    <row r="48" spans="1:18" ht="15" customHeight="1" x14ac:dyDescent="0.25">
      <c r="A48" s="134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7"/>
      <c r="I48" s="138"/>
      <c r="J48" s="1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5"/>
      <c r="B49" s="29" t="s">
        <v>68</v>
      </c>
      <c r="C49" s="33">
        <v>2</v>
      </c>
      <c r="D49" s="12">
        <f>C49*42</f>
        <v>84</v>
      </c>
      <c r="F49" s="140" t="s">
        <v>86</v>
      </c>
      <c r="G49" s="142">
        <f>H34+H35+H36+H37+H38+H39+H40+H41+G42+H44+H45+H46</f>
        <v>172246</v>
      </c>
      <c r="H49" s="143"/>
      <c r="I49" s="143"/>
      <c r="J49" s="14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5"/>
      <c r="B50" s="32" t="s">
        <v>70</v>
      </c>
      <c r="C50" s="11">
        <v>30</v>
      </c>
      <c r="D50" s="12">
        <f>C50*1.5</f>
        <v>45</v>
      </c>
      <c r="F50" s="141"/>
      <c r="G50" s="145"/>
      <c r="H50" s="146"/>
      <c r="I50" s="146"/>
      <c r="J50" s="147"/>
      <c r="P50" s="4"/>
      <c r="Q50" s="4"/>
      <c r="R50" s="5"/>
    </row>
    <row r="51" spans="1:18" ht="15" customHeight="1" x14ac:dyDescent="0.25">
      <c r="A51" s="135"/>
      <c r="B51" s="27"/>
      <c r="C51" s="10"/>
      <c r="D51" s="31"/>
      <c r="F51" s="148" t="s">
        <v>131</v>
      </c>
      <c r="G51" s="253">
        <f>G49-H29</f>
        <v>-1493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5"/>
      <c r="B52" s="29"/>
      <c r="C52" s="33"/>
      <c r="D52" s="45"/>
      <c r="F52" s="149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0" t="s">
        <v>90</v>
      </c>
      <c r="B54" s="121"/>
      <c r="C54" s="122"/>
      <c r="D54" s="126">
        <f>SUM(D34:D53)</f>
        <v>31911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3"/>
      <c r="B55" s="124"/>
      <c r="C55" s="125"/>
      <c r="D55" s="1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8" t="s">
        <v>91</v>
      </c>
      <c r="B58" s="129"/>
      <c r="C58" s="129"/>
      <c r="D58" s="130"/>
      <c r="F58" s="128" t="s">
        <v>92</v>
      </c>
      <c r="G58" s="129"/>
      <c r="H58" s="129"/>
      <c r="I58" s="129"/>
      <c r="J58" s="130"/>
    </row>
    <row r="59" spans="1:18" x14ac:dyDescent="0.25">
      <c r="A59" s="131"/>
      <c r="B59" s="132"/>
      <c r="C59" s="132"/>
      <c r="D59" s="133"/>
      <c r="F59" s="131"/>
      <c r="G59" s="132"/>
      <c r="H59" s="132"/>
      <c r="I59" s="132"/>
      <c r="J59" s="1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EB459-F8E3-483C-A9E7-75832FA4839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6" t="s">
        <v>1</v>
      </c>
      <c r="O1" s="216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7" t="s">
        <v>7</v>
      </c>
      <c r="B4" s="168"/>
      <c r="C4" s="168"/>
      <c r="D4" s="169"/>
      <c r="F4" s="217" t="s">
        <v>8</v>
      </c>
      <c r="G4" s="219">
        <v>2</v>
      </c>
      <c r="H4" s="221" t="s">
        <v>9</v>
      </c>
      <c r="I4" s="223">
        <v>45978</v>
      </c>
      <c r="J4" s="2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218"/>
      <c r="G5" s="220"/>
      <c r="H5" s="222"/>
      <c r="I5" s="225"/>
      <c r="J5" s="2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>
        <v>169</v>
      </c>
      <c r="D6" s="13">
        <f t="shared" ref="D6:D28" si="1">C6*L6</f>
        <v>124553</v>
      </c>
      <c r="F6" s="227" t="s">
        <v>16</v>
      </c>
      <c r="G6" s="229" t="s">
        <v>150</v>
      </c>
      <c r="H6" s="230"/>
      <c r="I6" s="230"/>
      <c r="J6" s="2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>
        <v>4</v>
      </c>
      <c r="D7" s="13">
        <f t="shared" si="1"/>
        <v>2900</v>
      </c>
      <c r="F7" s="228"/>
      <c r="G7" s="232"/>
      <c r="H7" s="233"/>
      <c r="I7" s="233"/>
      <c r="J7" s="23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/>
      <c r="D8" s="13">
        <f t="shared" si="1"/>
        <v>0</v>
      </c>
      <c r="F8" s="235" t="s">
        <v>21</v>
      </c>
      <c r="G8" s="236" t="s">
        <v>114</v>
      </c>
      <c r="H8" s="237"/>
      <c r="I8" s="237"/>
      <c r="J8" s="23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>
        <v>33</v>
      </c>
      <c r="D9" s="13">
        <f t="shared" si="1"/>
        <v>23331</v>
      </c>
      <c r="F9" s="228"/>
      <c r="G9" s="239"/>
      <c r="H9" s="240"/>
      <c r="I9" s="240"/>
      <c r="J9" s="24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/>
      <c r="D10" s="13">
        <f t="shared" si="1"/>
        <v>0</v>
      </c>
      <c r="F10" s="227" t="s">
        <v>26</v>
      </c>
      <c r="G10" s="242" t="s">
        <v>115</v>
      </c>
      <c r="H10" s="243"/>
      <c r="I10" s="243"/>
      <c r="J10" s="244"/>
      <c r="K10" s="8"/>
      <c r="L10" s="6">
        <f>R36</f>
        <v>972</v>
      </c>
      <c r="P10" s="4"/>
      <c r="Q10" s="4"/>
      <c r="R10" s="5"/>
    </row>
    <row r="11" spans="1:18" ht="15.75" x14ac:dyDescent="0.25">
      <c r="A11" s="162"/>
      <c r="B11" s="17" t="s">
        <v>28</v>
      </c>
      <c r="C11" s="10"/>
      <c r="D11" s="13">
        <f t="shared" si="1"/>
        <v>0</v>
      </c>
      <c r="F11" s="228"/>
      <c r="G11" s="239"/>
      <c r="H11" s="240"/>
      <c r="I11" s="240"/>
      <c r="J11" s="2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>
        <v>1</v>
      </c>
      <c r="D12" s="48">
        <f t="shared" si="1"/>
        <v>952</v>
      </c>
      <c r="F12" s="245" t="s">
        <v>33</v>
      </c>
      <c r="G12" s="246"/>
      <c r="H12" s="246"/>
      <c r="I12" s="246"/>
      <c r="J12" s="2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>
        <v>3</v>
      </c>
      <c r="D13" s="48">
        <f t="shared" si="1"/>
        <v>921</v>
      </c>
      <c r="F13" s="248" t="s">
        <v>36</v>
      </c>
      <c r="G13" s="212"/>
      <c r="H13" s="203">
        <f>D29</f>
        <v>152888</v>
      </c>
      <c r="I13" s="204"/>
      <c r="J13" s="20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>
        <v>21</v>
      </c>
      <c r="D14" s="31">
        <f t="shared" si="1"/>
        <v>231</v>
      </c>
      <c r="F14" s="206" t="s">
        <v>39</v>
      </c>
      <c r="G14" s="207"/>
      <c r="H14" s="208">
        <f>D54</f>
        <v>23528.25</v>
      </c>
      <c r="I14" s="209"/>
      <c r="J14" s="21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38</v>
      </c>
      <c r="C15" s="10"/>
      <c r="D15" s="31">
        <f t="shared" si="1"/>
        <v>0</v>
      </c>
      <c r="F15" s="211" t="s">
        <v>40</v>
      </c>
      <c r="G15" s="212"/>
      <c r="H15" s="213">
        <f>H13-H14</f>
        <v>129359.75</v>
      </c>
      <c r="I15" s="214"/>
      <c r="J15" s="21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3">
        <f>424</f>
        <v>424</v>
      </c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t="s">
        <v>93</v>
      </c>
      <c r="C17" s="10"/>
      <c r="D17" s="48">
        <f t="shared" si="1"/>
        <v>0</v>
      </c>
      <c r="F17" s="56"/>
      <c r="G17" s="66" t="s">
        <v>45</v>
      </c>
      <c r="H17" s="184"/>
      <c r="I17" s="184"/>
      <c r="J17" s="184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2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4"/>
      <c r="I20" s="184"/>
      <c r="J20" s="18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2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107</v>
      </c>
      <c r="C23" s="10"/>
      <c r="D23" s="48">
        <f t="shared" si="1"/>
        <v>0</v>
      </c>
      <c r="F23" s="25"/>
      <c r="G23" s="37"/>
      <c r="H23" s="190"/>
      <c r="I23" s="159"/>
      <c r="J23" s="15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123</v>
      </c>
      <c r="C24" s="10"/>
      <c r="D24" s="48">
        <f t="shared" si="1"/>
        <v>0</v>
      </c>
      <c r="F24" s="38"/>
      <c r="G24" s="37"/>
      <c r="H24" s="190"/>
      <c r="I24" s="159"/>
      <c r="J24" s="15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105</v>
      </c>
      <c r="C26" s="10"/>
      <c r="D26" s="48">
        <f t="shared" si="1"/>
        <v>0</v>
      </c>
      <c r="F26" s="64"/>
      <c r="G26" s="10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 t="s">
        <v>109</v>
      </c>
      <c r="C27" s="10"/>
      <c r="D27" s="44">
        <f t="shared" si="1"/>
        <v>0</v>
      </c>
      <c r="F27" s="14"/>
      <c r="G27" s="14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97</v>
      </c>
      <c r="C28" s="10"/>
      <c r="D28" s="48">
        <f t="shared" si="1"/>
        <v>0</v>
      </c>
      <c r="F28" s="101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152888</v>
      </c>
      <c r="F29" s="120" t="s">
        <v>55</v>
      </c>
      <c r="G29" s="182"/>
      <c r="H29" s="142">
        <f>H15-H16-H17-H18-H19-H20-H22-H23-H24+H26+H27</f>
        <v>128935.75</v>
      </c>
      <c r="I29" s="143"/>
      <c r="J29" s="14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23"/>
      <c r="G30" s="183"/>
      <c r="H30" s="145"/>
      <c r="I30" s="146"/>
      <c r="J30" s="14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7" t="s">
        <v>58</v>
      </c>
      <c r="B32" s="168"/>
      <c r="C32" s="168"/>
      <c r="D32" s="169"/>
      <c r="F32" s="170" t="s">
        <v>59</v>
      </c>
      <c r="G32" s="171"/>
      <c r="H32" s="171"/>
      <c r="I32" s="171"/>
      <c r="J32" s="17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70" t="s">
        <v>13</v>
      </c>
      <c r="I33" s="171"/>
      <c r="J33" s="17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119</v>
      </c>
      <c r="H34" s="164">
        <f>F34*G34</f>
        <v>119000</v>
      </c>
      <c r="I34" s="165"/>
      <c r="J34" s="16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164">
        <f t="shared" ref="H35:H39" si="2">F35*G35</f>
        <v>7000</v>
      </c>
      <c r="I35" s="165"/>
      <c r="J35" s="16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70</v>
      </c>
      <c r="C36" s="10"/>
      <c r="D36" s="12">
        <f>C36*1.5</f>
        <v>0</v>
      </c>
      <c r="F36" s="12">
        <v>200</v>
      </c>
      <c r="G36" s="37"/>
      <c r="H36" s="164">
        <f>F36*G36</f>
        <v>0</v>
      </c>
      <c r="I36" s="165"/>
      <c r="J36" s="16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72</v>
      </c>
      <c r="B37" s="28" t="s">
        <v>66</v>
      </c>
      <c r="C37" s="53">
        <v>194</v>
      </c>
      <c r="D37" s="12">
        <f>C37*111</f>
        <v>21534</v>
      </c>
      <c r="F37" s="12">
        <v>100</v>
      </c>
      <c r="G37" s="39">
        <v>8</v>
      </c>
      <c r="H37" s="164">
        <f t="shared" si="2"/>
        <v>800</v>
      </c>
      <c r="I37" s="165"/>
      <c r="J37" s="16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68</v>
      </c>
      <c r="C38" s="54">
        <v>11</v>
      </c>
      <c r="D38" s="12">
        <f>C38*84</f>
        <v>924</v>
      </c>
      <c r="F38" s="30">
        <v>50</v>
      </c>
      <c r="G38" s="39">
        <v>3</v>
      </c>
      <c r="H38" s="164">
        <f t="shared" si="2"/>
        <v>150</v>
      </c>
      <c r="I38" s="165"/>
      <c r="J38" s="16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4">
        <f t="shared" si="2"/>
        <v>0</v>
      </c>
      <c r="I39" s="165"/>
      <c r="J39" s="16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64"/>
      <c r="I40" s="165"/>
      <c r="J40" s="16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68</v>
      </c>
      <c r="C41" s="10"/>
      <c r="D41" s="12">
        <f>C41*84</f>
        <v>0</v>
      </c>
      <c r="F41" s="12">
        <v>5</v>
      </c>
      <c r="G41" s="42"/>
      <c r="H41" s="164"/>
      <c r="I41" s="165"/>
      <c r="J41" s="16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70</v>
      </c>
      <c r="C42" s="11">
        <v>81</v>
      </c>
      <c r="D42" s="12">
        <f>C42*2.25</f>
        <v>182.25</v>
      </c>
      <c r="F42" s="39" t="s">
        <v>79</v>
      </c>
      <c r="G42" s="164">
        <v>2277</v>
      </c>
      <c r="H42" s="165"/>
      <c r="I42" s="165"/>
      <c r="J42" s="16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4" t="s">
        <v>81</v>
      </c>
      <c r="C43" s="11"/>
      <c r="D43" s="12"/>
      <c r="F43" s="59" t="s">
        <v>82</v>
      </c>
      <c r="G43" s="104" t="s">
        <v>83</v>
      </c>
      <c r="H43" s="156" t="s">
        <v>13</v>
      </c>
      <c r="I43" s="157"/>
      <c r="J43" s="158"/>
      <c r="K43" s="21"/>
      <c r="P43" s="4"/>
      <c r="Q43" s="4"/>
      <c r="R43" s="5"/>
    </row>
    <row r="44" spans="1:18" ht="15.75" x14ac:dyDescent="0.25">
      <c r="A44" s="135"/>
      <c r="B44" s="27" t="s">
        <v>66</v>
      </c>
      <c r="C44" s="10"/>
      <c r="D44" s="12">
        <f>C44*120</f>
        <v>0</v>
      </c>
      <c r="F44" s="37"/>
      <c r="G44" s="62"/>
      <c r="H44" s="159"/>
      <c r="I44" s="159"/>
      <c r="J44" s="159"/>
      <c r="K44" s="21"/>
      <c r="P44" s="4"/>
      <c r="Q44" s="4"/>
      <c r="R44" s="5"/>
    </row>
    <row r="45" spans="1:18" ht="15.75" x14ac:dyDescent="0.25">
      <c r="A45" s="135"/>
      <c r="B45" s="27" t="s">
        <v>68</v>
      </c>
      <c r="C45" s="33">
        <v>1</v>
      </c>
      <c r="D45" s="12">
        <f>C45*84</f>
        <v>84</v>
      </c>
      <c r="F45" s="37"/>
      <c r="G45" s="62"/>
      <c r="H45" s="159"/>
      <c r="I45" s="159"/>
      <c r="J45" s="159"/>
      <c r="K45" s="21"/>
      <c r="P45" s="4"/>
      <c r="Q45" s="4"/>
      <c r="R45" s="5"/>
    </row>
    <row r="46" spans="1:18" ht="15.75" x14ac:dyDescent="0.25">
      <c r="A46" s="135"/>
      <c r="B46" s="49" t="s">
        <v>70</v>
      </c>
      <c r="C46" s="81">
        <v>23</v>
      </c>
      <c r="D46" s="12">
        <f>C46*1.5</f>
        <v>34.5</v>
      </c>
      <c r="F46" s="37"/>
      <c r="G46" s="103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6"/>
      <c r="B47" s="27"/>
      <c r="C47" s="11"/>
      <c r="D47" s="12"/>
      <c r="F47" s="59"/>
      <c r="G47" s="59"/>
      <c r="H47" s="137"/>
      <c r="I47" s="138"/>
      <c r="J47" s="139"/>
      <c r="K47" s="21"/>
      <c r="P47" s="4"/>
      <c r="Q47" s="4"/>
      <c r="R47" s="5"/>
    </row>
    <row r="48" spans="1:18" ht="15" customHeight="1" x14ac:dyDescent="0.25">
      <c r="A48" s="134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7"/>
      <c r="I48" s="138"/>
      <c r="J48" s="1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5"/>
      <c r="B49" s="29" t="s">
        <v>68</v>
      </c>
      <c r="C49" s="33">
        <v>1</v>
      </c>
      <c r="D49" s="12">
        <f>C49*42</f>
        <v>42</v>
      </c>
      <c r="F49" s="140" t="s">
        <v>86</v>
      </c>
      <c r="G49" s="142">
        <f>H34+H35+H36+H37+H38+H39+H40+H41+G42+H44+H45+H46</f>
        <v>129227</v>
      </c>
      <c r="H49" s="143"/>
      <c r="I49" s="143"/>
      <c r="J49" s="14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5"/>
      <c r="B50" s="32" t="s">
        <v>70</v>
      </c>
      <c r="C50" s="11">
        <v>27</v>
      </c>
      <c r="D50" s="12">
        <f>C50*1.5</f>
        <v>40.5</v>
      </c>
      <c r="F50" s="141"/>
      <c r="G50" s="145"/>
      <c r="H50" s="146"/>
      <c r="I50" s="146"/>
      <c r="J50" s="147"/>
      <c r="P50" s="4"/>
      <c r="Q50" s="4"/>
      <c r="R50" s="5"/>
    </row>
    <row r="51" spans="1:18" ht="15" customHeight="1" x14ac:dyDescent="0.25">
      <c r="A51" s="135"/>
      <c r="B51" s="27"/>
      <c r="C51" s="10"/>
      <c r="D51" s="31"/>
      <c r="F51" s="148" t="s">
        <v>156</v>
      </c>
      <c r="G51" s="150">
        <f>G49-H29</f>
        <v>291.25</v>
      </c>
      <c r="H51" s="151"/>
      <c r="I51" s="151"/>
      <c r="J51" s="15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5"/>
      <c r="B52" s="29"/>
      <c r="C52" s="33"/>
      <c r="D52" s="45"/>
      <c r="F52" s="149"/>
      <c r="G52" s="153"/>
      <c r="H52" s="154"/>
      <c r="I52" s="154"/>
      <c r="J52" s="1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0" t="s">
        <v>90</v>
      </c>
      <c r="B54" s="121"/>
      <c r="C54" s="122"/>
      <c r="D54" s="126">
        <f>SUM(D34:D53)</f>
        <v>23528.25</v>
      </c>
      <c r="F54" s="21"/>
      <c r="J54" s="34"/>
    </row>
    <row r="55" spans="1:18" x14ac:dyDescent="0.25">
      <c r="A55" s="123"/>
      <c r="B55" s="124"/>
      <c r="C55" s="125"/>
      <c r="D55" s="1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178</v>
      </c>
      <c r="D57" s="34"/>
      <c r="F57" s="36"/>
      <c r="G57" s="50"/>
      <c r="H57" s="50"/>
      <c r="I57" s="50"/>
      <c r="J57" s="43"/>
    </row>
    <row r="58" spans="1:18" x14ac:dyDescent="0.25">
      <c r="A58" s="128" t="s">
        <v>91</v>
      </c>
      <c r="B58" s="129"/>
      <c r="C58" s="129"/>
      <c r="D58" s="130"/>
      <c r="F58" s="128" t="s">
        <v>92</v>
      </c>
      <c r="G58" s="129"/>
      <c r="H58" s="129"/>
      <c r="I58" s="129"/>
      <c r="J58" s="130"/>
    </row>
    <row r="59" spans="1:18" x14ac:dyDescent="0.25">
      <c r="A59" s="131"/>
      <c r="B59" s="132"/>
      <c r="C59" s="132"/>
      <c r="D59" s="133"/>
      <c r="F59" s="131"/>
      <c r="G59" s="132"/>
      <c r="H59" s="132"/>
      <c r="I59" s="132"/>
      <c r="J59" s="1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F8E19-0CBA-4B0B-B385-E062B1E2058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6" t="s">
        <v>1</v>
      </c>
      <c r="O1" s="216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7" t="s">
        <v>7</v>
      </c>
      <c r="B4" s="168"/>
      <c r="C4" s="168"/>
      <c r="D4" s="169"/>
      <c r="F4" s="217" t="s">
        <v>8</v>
      </c>
      <c r="G4" s="219">
        <v>3</v>
      </c>
      <c r="H4" s="221" t="s">
        <v>9</v>
      </c>
      <c r="I4" s="223">
        <v>45978</v>
      </c>
      <c r="J4" s="2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218"/>
      <c r="G5" s="220"/>
      <c r="H5" s="222"/>
      <c r="I5" s="225"/>
      <c r="J5" s="2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>
        <v>189</v>
      </c>
      <c r="D6" s="13">
        <f t="shared" ref="D6:D28" si="1">C6*L6</f>
        <v>139293</v>
      </c>
      <c r="F6" s="227" t="s">
        <v>16</v>
      </c>
      <c r="G6" s="229" t="s">
        <v>111</v>
      </c>
      <c r="H6" s="230"/>
      <c r="I6" s="230"/>
      <c r="J6" s="2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>
        <v>5</v>
      </c>
      <c r="D7" s="13">
        <f t="shared" si="1"/>
        <v>3625</v>
      </c>
      <c r="F7" s="228"/>
      <c r="G7" s="232"/>
      <c r="H7" s="233"/>
      <c r="I7" s="233"/>
      <c r="J7" s="23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/>
      <c r="D8" s="13">
        <f t="shared" si="1"/>
        <v>0</v>
      </c>
      <c r="F8" s="235" t="s">
        <v>21</v>
      </c>
      <c r="G8" s="236" t="s">
        <v>119</v>
      </c>
      <c r="H8" s="237"/>
      <c r="I8" s="237"/>
      <c r="J8" s="23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>
        <v>14</v>
      </c>
      <c r="D9" s="13">
        <f t="shared" si="1"/>
        <v>9898</v>
      </c>
      <c r="F9" s="228"/>
      <c r="G9" s="239"/>
      <c r="H9" s="240"/>
      <c r="I9" s="240"/>
      <c r="J9" s="24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/>
      <c r="D10" s="13">
        <f t="shared" si="1"/>
        <v>0</v>
      </c>
      <c r="F10" s="227" t="s">
        <v>26</v>
      </c>
      <c r="G10" s="242" t="s">
        <v>137</v>
      </c>
      <c r="H10" s="243"/>
      <c r="I10" s="243"/>
      <c r="J10" s="244"/>
      <c r="K10" s="8"/>
      <c r="L10" s="6">
        <f>R36</f>
        <v>972</v>
      </c>
      <c r="P10" s="4"/>
      <c r="Q10" s="4"/>
      <c r="R10" s="5"/>
    </row>
    <row r="11" spans="1:18" ht="15.75" x14ac:dyDescent="0.25">
      <c r="A11" s="162"/>
      <c r="B11" s="17" t="s">
        <v>28</v>
      </c>
      <c r="C11" s="10"/>
      <c r="D11" s="13">
        <f t="shared" si="1"/>
        <v>0</v>
      </c>
      <c r="F11" s="228"/>
      <c r="G11" s="239"/>
      <c r="H11" s="240"/>
      <c r="I11" s="240"/>
      <c r="J11" s="2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/>
      <c r="D12" s="48">
        <f t="shared" si="1"/>
        <v>0</v>
      </c>
      <c r="F12" s="245" t="s">
        <v>33</v>
      </c>
      <c r="G12" s="246"/>
      <c r="H12" s="246"/>
      <c r="I12" s="246"/>
      <c r="J12" s="2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>
        <v>4</v>
      </c>
      <c r="D13" s="48">
        <f t="shared" si="1"/>
        <v>1228</v>
      </c>
      <c r="F13" s="248" t="s">
        <v>36</v>
      </c>
      <c r="G13" s="212"/>
      <c r="H13" s="203">
        <f>D29</f>
        <v>154198</v>
      </c>
      <c r="I13" s="204"/>
      <c r="J13" s="20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>
        <v>14</v>
      </c>
      <c r="D14" s="31">
        <f t="shared" si="1"/>
        <v>154</v>
      </c>
      <c r="F14" s="206" t="s">
        <v>39</v>
      </c>
      <c r="G14" s="207"/>
      <c r="H14" s="208">
        <f>D54</f>
        <v>25923</v>
      </c>
      <c r="I14" s="209"/>
      <c r="J14" s="21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38</v>
      </c>
      <c r="C15" s="10"/>
      <c r="D15" s="31">
        <f t="shared" si="1"/>
        <v>0</v>
      </c>
      <c r="F15" s="211" t="s">
        <v>40</v>
      </c>
      <c r="G15" s="212"/>
      <c r="H15" s="213">
        <f>H13-H14</f>
        <v>128275</v>
      </c>
      <c r="I15" s="214"/>
      <c r="J15" s="21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3">
        <f>624</f>
        <v>624</v>
      </c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t="s">
        <v>113</v>
      </c>
      <c r="C17" s="10"/>
      <c r="D17" s="48">
        <f t="shared" si="1"/>
        <v>0</v>
      </c>
      <c r="F17" s="56"/>
      <c r="G17" s="66" t="s">
        <v>45</v>
      </c>
      <c r="H17" s="184"/>
      <c r="I17" s="184"/>
      <c r="J17" s="18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2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2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107</v>
      </c>
      <c r="C23" s="10"/>
      <c r="D23" s="48">
        <f t="shared" si="1"/>
        <v>0</v>
      </c>
      <c r="F23" s="78"/>
      <c r="G23" s="79"/>
      <c r="H23" s="190"/>
      <c r="I23" s="159"/>
      <c r="J23" s="15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101</v>
      </c>
      <c r="C24" s="10"/>
      <c r="D24" s="48">
        <f t="shared" si="1"/>
        <v>0</v>
      </c>
      <c r="F24" s="38"/>
      <c r="G24" s="37"/>
      <c r="H24" s="190"/>
      <c r="I24" s="159"/>
      <c r="J24" s="15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105</v>
      </c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 t="s">
        <v>109</v>
      </c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97</v>
      </c>
      <c r="C28" s="10"/>
      <c r="D28" s="48">
        <f t="shared" si="1"/>
        <v>0</v>
      </c>
      <c r="F28" s="101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154198</v>
      </c>
      <c r="F29" s="120" t="s">
        <v>55</v>
      </c>
      <c r="G29" s="182"/>
      <c r="H29" s="142">
        <f>H15-H16-H17-H18-H19-H20-H22-H23-H24+H26+H27</f>
        <v>127651</v>
      </c>
      <c r="I29" s="143"/>
      <c r="J29" s="14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23"/>
      <c r="G30" s="183"/>
      <c r="H30" s="145"/>
      <c r="I30" s="146"/>
      <c r="J30" s="14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7" t="s">
        <v>58</v>
      </c>
      <c r="B32" s="168"/>
      <c r="C32" s="168"/>
      <c r="D32" s="169"/>
      <c r="F32" s="170" t="s">
        <v>59</v>
      </c>
      <c r="G32" s="171"/>
      <c r="H32" s="171"/>
      <c r="I32" s="171"/>
      <c r="J32" s="17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70" t="s">
        <v>13</v>
      </c>
      <c r="I33" s="171"/>
      <c r="J33" s="17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112</v>
      </c>
      <c r="H34" s="164">
        <f>F34*G34</f>
        <v>112000</v>
      </c>
      <c r="I34" s="165"/>
      <c r="J34" s="16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164">
        <f>F35*G35</f>
        <v>16000</v>
      </c>
      <c r="I35" s="165"/>
      <c r="J35" s="16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64">
        <f t="shared" ref="H36:H39" si="2">F36*G36</f>
        <v>200</v>
      </c>
      <c r="I36" s="165"/>
      <c r="J36" s="16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72</v>
      </c>
      <c r="B37" s="28" t="s">
        <v>66</v>
      </c>
      <c r="C37" s="53">
        <v>225</v>
      </c>
      <c r="D37" s="12">
        <f>C37*111</f>
        <v>24975</v>
      </c>
      <c r="F37" s="12">
        <v>100</v>
      </c>
      <c r="G37" s="39">
        <v>29</v>
      </c>
      <c r="H37" s="164">
        <f t="shared" si="2"/>
        <v>2900</v>
      </c>
      <c r="I37" s="165"/>
      <c r="J37" s="16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6</v>
      </c>
      <c r="H38" s="164">
        <f t="shared" si="2"/>
        <v>300</v>
      </c>
      <c r="I38" s="165"/>
      <c r="J38" s="16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64">
        <f t="shared" si="2"/>
        <v>0</v>
      </c>
      <c r="I39" s="165"/>
      <c r="J39" s="16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64"/>
      <c r="I40" s="165"/>
      <c r="J40" s="16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68</v>
      </c>
      <c r="C41" s="10"/>
      <c r="D41" s="12">
        <f>C41*84</f>
        <v>0</v>
      </c>
      <c r="F41" s="12">
        <v>5</v>
      </c>
      <c r="G41" s="42"/>
      <c r="H41" s="164"/>
      <c r="I41" s="165"/>
      <c r="J41" s="16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70</v>
      </c>
      <c r="C42" s="11"/>
      <c r="D42" s="12">
        <f>C42*2.25</f>
        <v>0</v>
      </c>
      <c r="F42" s="39" t="s">
        <v>79</v>
      </c>
      <c r="G42" s="164">
        <v>44</v>
      </c>
      <c r="H42" s="165"/>
      <c r="I42" s="165"/>
      <c r="J42" s="16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4" t="s">
        <v>81</v>
      </c>
      <c r="C43" s="11"/>
      <c r="D43" s="12"/>
      <c r="F43" s="59" t="s">
        <v>82</v>
      </c>
      <c r="G43" s="104" t="s">
        <v>83</v>
      </c>
      <c r="H43" s="156" t="s">
        <v>13</v>
      </c>
      <c r="I43" s="157"/>
      <c r="J43" s="158"/>
      <c r="K43" s="21"/>
      <c r="P43" s="4"/>
      <c r="Q43" s="4"/>
      <c r="R43" s="5"/>
    </row>
    <row r="44" spans="1:18" ht="15.75" x14ac:dyDescent="0.25">
      <c r="A44" s="135"/>
      <c r="B44" s="27" t="s">
        <v>66</v>
      </c>
      <c r="C44" s="10"/>
      <c r="D44" s="12">
        <f>C44*120</f>
        <v>0</v>
      </c>
      <c r="F44" s="37"/>
      <c r="G44" s="76"/>
      <c r="H44" s="159"/>
      <c r="I44" s="159"/>
      <c r="J44" s="159"/>
      <c r="K44" s="21"/>
      <c r="P44" s="4"/>
      <c r="Q44" s="4"/>
      <c r="R44" s="5"/>
    </row>
    <row r="45" spans="1:18" ht="15.75" x14ac:dyDescent="0.25">
      <c r="A45" s="135"/>
      <c r="B45" s="27" t="s">
        <v>68</v>
      </c>
      <c r="C45" s="33"/>
      <c r="D45" s="12">
        <f>C45*84</f>
        <v>0</v>
      </c>
      <c r="F45" s="37"/>
      <c r="G45" s="76"/>
      <c r="H45" s="159"/>
      <c r="I45" s="159"/>
      <c r="J45" s="159"/>
      <c r="K45" s="21"/>
      <c r="P45" s="4"/>
      <c r="Q45" s="4"/>
      <c r="R45" s="5"/>
    </row>
    <row r="46" spans="1:18" ht="15.75" x14ac:dyDescent="0.25">
      <c r="A46" s="135"/>
      <c r="B46" s="49" t="s">
        <v>70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6"/>
      <c r="B47" s="27"/>
      <c r="C47" s="11"/>
      <c r="D47" s="12"/>
      <c r="F47" s="59"/>
      <c r="G47" s="59"/>
      <c r="H47" s="137"/>
      <c r="I47" s="138"/>
      <c r="J47" s="139"/>
      <c r="K47" s="21"/>
      <c r="P47" s="4"/>
      <c r="Q47" s="4"/>
      <c r="R47" s="5"/>
    </row>
    <row r="48" spans="1:18" ht="15" customHeight="1" x14ac:dyDescent="0.25">
      <c r="A48" s="134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7"/>
      <c r="I48" s="138"/>
      <c r="J48" s="1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5"/>
      <c r="B49" s="29" t="s">
        <v>68</v>
      </c>
      <c r="C49" s="33">
        <v>1</v>
      </c>
      <c r="D49" s="12">
        <f>C49*42</f>
        <v>42</v>
      </c>
      <c r="F49" s="140" t="s">
        <v>86</v>
      </c>
      <c r="G49" s="142">
        <f>H34+H35+H36+H37+H38+H39+H40+H41+G42+H44+H45+H46</f>
        <v>131444</v>
      </c>
      <c r="H49" s="143"/>
      <c r="I49" s="143"/>
      <c r="J49" s="14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5"/>
      <c r="B50" s="32" t="s">
        <v>70</v>
      </c>
      <c r="C50" s="11">
        <v>5</v>
      </c>
      <c r="D50" s="12">
        <f>C50*1.5</f>
        <v>7.5</v>
      </c>
      <c r="F50" s="141"/>
      <c r="G50" s="145"/>
      <c r="H50" s="146"/>
      <c r="I50" s="146"/>
      <c r="J50" s="147"/>
      <c r="P50" s="4"/>
      <c r="Q50" s="4"/>
      <c r="R50" s="5"/>
    </row>
    <row r="51" spans="1:18" ht="15" customHeight="1" x14ac:dyDescent="0.25">
      <c r="A51" s="135"/>
      <c r="B51" s="27"/>
      <c r="C51" s="10"/>
      <c r="D51" s="31"/>
      <c r="F51" s="148" t="s">
        <v>143</v>
      </c>
      <c r="G51" s="150">
        <f>G49-H29</f>
        <v>3793</v>
      </c>
      <c r="H51" s="151"/>
      <c r="I51" s="151"/>
      <c r="J51" s="15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5"/>
      <c r="B52" s="29"/>
      <c r="C52" s="33"/>
      <c r="D52" s="45"/>
      <c r="F52" s="149"/>
      <c r="G52" s="153"/>
      <c r="H52" s="154"/>
      <c r="I52" s="154"/>
      <c r="J52" s="1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0" t="s">
        <v>90</v>
      </c>
      <c r="B54" s="121"/>
      <c r="C54" s="122"/>
      <c r="D54" s="126">
        <f>SUM(D34:D53)</f>
        <v>25923</v>
      </c>
      <c r="F54" s="21"/>
      <c r="J54" s="34"/>
    </row>
    <row r="55" spans="1:18" x14ac:dyDescent="0.25">
      <c r="A55" s="123"/>
      <c r="B55" s="124"/>
      <c r="C55" s="125"/>
      <c r="D55" s="1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8" t="s">
        <v>91</v>
      </c>
      <c r="B58" s="129"/>
      <c r="C58" s="129"/>
      <c r="D58" s="130"/>
      <c r="F58" s="128" t="s">
        <v>92</v>
      </c>
      <c r="G58" s="129"/>
      <c r="H58" s="129"/>
      <c r="I58" s="129"/>
      <c r="J58" s="130"/>
    </row>
    <row r="59" spans="1:18" x14ac:dyDescent="0.25">
      <c r="A59" s="131"/>
      <c r="B59" s="132"/>
      <c r="C59" s="132"/>
      <c r="D59" s="133"/>
      <c r="F59" s="131"/>
      <c r="G59" s="132"/>
      <c r="H59" s="132"/>
      <c r="I59" s="132"/>
      <c r="J59" s="1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FA3BE-7E4D-4BEC-A5FC-7CAF37DC9CB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6" t="s">
        <v>1</v>
      </c>
      <c r="O1" s="216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7" t="s">
        <v>7</v>
      </c>
      <c r="B4" s="168"/>
      <c r="C4" s="168"/>
      <c r="D4" s="169"/>
      <c r="F4" s="217" t="s">
        <v>8</v>
      </c>
      <c r="G4" s="219"/>
      <c r="H4" s="221" t="s">
        <v>9</v>
      </c>
      <c r="I4" s="223"/>
      <c r="J4" s="2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218"/>
      <c r="G5" s="220"/>
      <c r="H5" s="222"/>
      <c r="I5" s="225"/>
      <c r="J5" s="2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2"/>
      <c r="B6" s="16"/>
      <c r="C6" s="10"/>
      <c r="D6" s="13">
        <f t="shared" ref="D6:D28" si="1">C6*L6</f>
        <v>0</v>
      </c>
      <c r="F6" s="227" t="s">
        <v>16</v>
      </c>
      <c r="G6" s="229"/>
      <c r="H6" s="230"/>
      <c r="I6" s="230"/>
      <c r="J6" s="2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2"/>
      <c r="B7" s="16"/>
      <c r="C7" s="10"/>
      <c r="D7" s="13">
        <f t="shared" si="1"/>
        <v>0</v>
      </c>
      <c r="F7" s="228"/>
      <c r="G7" s="232"/>
      <c r="H7" s="233"/>
      <c r="I7" s="233"/>
      <c r="J7" s="23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2"/>
      <c r="B8" s="16"/>
      <c r="C8" s="10"/>
      <c r="D8" s="13">
        <f t="shared" si="1"/>
        <v>0</v>
      </c>
      <c r="F8" s="235" t="s">
        <v>21</v>
      </c>
      <c r="G8" s="236"/>
      <c r="H8" s="237"/>
      <c r="I8" s="237"/>
      <c r="J8" s="23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2"/>
      <c r="B9" s="16"/>
      <c r="C9" s="10"/>
      <c r="D9" s="13">
        <f t="shared" si="1"/>
        <v>0</v>
      </c>
      <c r="F9" s="228"/>
      <c r="G9" s="239"/>
      <c r="H9" s="240"/>
      <c r="I9" s="240"/>
      <c r="J9" s="24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2"/>
      <c r="C10" s="10"/>
      <c r="D10" s="13">
        <f t="shared" si="1"/>
        <v>0</v>
      </c>
      <c r="F10" s="227" t="s">
        <v>26</v>
      </c>
      <c r="G10" s="242"/>
      <c r="H10" s="243"/>
      <c r="I10" s="243"/>
      <c r="J10" s="244"/>
      <c r="K10" s="8"/>
      <c r="L10" s="6">
        <f>R36</f>
        <v>972</v>
      </c>
      <c r="P10" s="4"/>
      <c r="Q10" s="4"/>
      <c r="R10" s="5"/>
    </row>
    <row r="11" spans="1:19" ht="15.75" x14ac:dyDescent="0.25">
      <c r="A11" s="162"/>
      <c r="B11" s="17"/>
      <c r="C11" s="10"/>
      <c r="D11" s="13">
        <f t="shared" si="1"/>
        <v>0</v>
      </c>
      <c r="F11" s="228"/>
      <c r="G11" s="239"/>
      <c r="H11" s="240"/>
      <c r="I11" s="240"/>
      <c r="J11" s="2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2"/>
      <c r="B12" s="17"/>
      <c r="C12" s="10"/>
      <c r="D12" s="48">
        <f t="shared" si="1"/>
        <v>0</v>
      </c>
      <c r="F12" s="245" t="s">
        <v>33</v>
      </c>
      <c r="G12" s="246"/>
      <c r="H12" s="246"/>
      <c r="I12" s="246"/>
      <c r="J12" s="2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2"/>
      <c r="B13" s="17"/>
      <c r="C13" s="10"/>
      <c r="D13" s="48">
        <f t="shared" si="1"/>
        <v>0</v>
      </c>
      <c r="F13" s="248" t="s">
        <v>36</v>
      </c>
      <c r="G13" s="212"/>
      <c r="H13" s="203">
        <f>D29</f>
        <v>0</v>
      </c>
      <c r="I13" s="204"/>
      <c r="J13" s="20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2"/>
      <c r="B14" s="14"/>
      <c r="C14" s="10"/>
      <c r="D14" s="31">
        <f t="shared" si="1"/>
        <v>0</v>
      </c>
      <c r="F14" s="206" t="s">
        <v>39</v>
      </c>
      <c r="G14" s="207"/>
      <c r="H14" s="208">
        <f>D54</f>
        <v>0</v>
      </c>
      <c r="I14" s="209"/>
      <c r="J14" s="21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2"/>
      <c r="B15" s="14"/>
      <c r="C15" s="10"/>
      <c r="D15" s="31">
        <f t="shared" si="1"/>
        <v>0</v>
      </c>
      <c r="F15" s="211" t="s">
        <v>40</v>
      </c>
      <c r="G15" s="212"/>
      <c r="H15" s="213">
        <f>H13-H14</f>
        <v>0</v>
      </c>
      <c r="I15" s="214"/>
      <c r="J15" s="21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C17" s="10"/>
      <c r="D17" s="48">
        <f t="shared" si="1"/>
        <v>0</v>
      </c>
      <c r="F17" s="56"/>
      <c r="G17" s="66" t="s">
        <v>45</v>
      </c>
      <c r="H17" s="184"/>
      <c r="I17" s="184"/>
      <c r="J17" s="18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/>
      <c r="C18" s="10"/>
      <c r="D18" s="48">
        <f t="shared" si="1"/>
        <v>0</v>
      </c>
      <c r="F18" s="56"/>
      <c r="G18" s="66" t="s">
        <v>47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2"/>
      <c r="B20" s="46"/>
      <c r="C20" s="10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/>
      <c r="C23" s="10"/>
      <c r="D23" s="48">
        <f t="shared" si="1"/>
        <v>0</v>
      </c>
      <c r="F23" s="78"/>
      <c r="G23" s="79"/>
      <c r="H23" s="190"/>
      <c r="I23" s="159"/>
      <c r="J23" s="15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/>
      <c r="C24" s="10"/>
      <c r="D24" s="48">
        <f t="shared" si="1"/>
        <v>0</v>
      </c>
      <c r="F24" s="38"/>
      <c r="G24" s="37"/>
      <c r="H24" s="190"/>
      <c r="I24" s="159"/>
      <c r="J24" s="15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/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/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/>
      <c r="C28" s="10"/>
      <c r="D28" s="48">
        <f t="shared" si="1"/>
        <v>0</v>
      </c>
      <c r="F28" s="101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0</v>
      </c>
      <c r="F29" s="120" t="s">
        <v>55</v>
      </c>
      <c r="G29" s="182"/>
      <c r="H29" s="142">
        <f>H15-H16-H17-H18-H19-H20-H22-H23-H24+H26+H27</f>
        <v>0</v>
      </c>
      <c r="I29" s="143"/>
      <c r="J29" s="14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23"/>
      <c r="G30" s="183"/>
      <c r="H30" s="145"/>
      <c r="I30" s="146"/>
      <c r="J30" s="14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7" t="s">
        <v>58</v>
      </c>
      <c r="B32" s="168"/>
      <c r="C32" s="168"/>
      <c r="D32" s="169"/>
      <c r="F32" s="170" t="s">
        <v>59</v>
      </c>
      <c r="G32" s="171"/>
      <c r="H32" s="171"/>
      <c r="I32" s="171"/>
      <c r="J32" s="17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70" t="s">
        <v>13</v>
      </c>
      <c r="I33" s="171"/>
      <c r="J33" s="17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4"/>
      <c r="I34" s="165"/>
      <c r="J34" s="16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68</v>
      </c>
      <c r="C35" s="52"/>
      <c r="D35" s="30">
        <f>C35*84</f>
        <v>0</v>
      </c>
      <c r="F35" s="58">
        <v>500</v>
      </c>
      <c r="G35" s="41"/>
      <c r="H35" s="164"/>
      <c r="I35" s="165"/>
      <c r="J35" s="16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70</v>
      </c>
      <c r="C36" s="10"/>
      <c r="D36" s="12">
        <f>C36*1.5</f>
        <v>0</v>
      </c>
      <c r="F36" s="12">
        <v>200</v>
      </c>
      <c r="G36" s="37"/>
      <c r="H36" s="164"/>
      <c r="I36" s="165"/>
      <c r="J36" s="16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4"/>
      <c r="I37" s="165"/>
      <c r="J37" s="16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68</v>
      </c>
      <c r="C38" s="54"/>
      <c r="D38" s="12">
        <f>C38*84</f>
        <v>0</v>
      </c>
      <c r="F38" s="30">
        <v>50</v>
      </c>
      <c r="G38" s="39"/>
      <c r="H38" s="164"/>
      <c r="I38" s="165"/>
      <c r="J38" s="16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70</v>
      </c>
      <c r="C39" s="52"/>
      <c r="D39" s="31">
        <f>C39*4.5</f>
        <v>0</v>
      </c>
      <c r="F39" s="12">
        <v>20</v>
      </c>
      <c r="G39" s="37"/>
      <c r="H39" s="164"/>
      <c r="I39" s="165"/>
      <c r="J39" s="16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4"/>
      <c r="I40" s="165"/>
      <c r="J40" s="16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68</v>
      </c>
      <c r="C41" s="10"/>
      <c r="D41" s="12">
        <f>C41*84</f>
        <v>0</v>
      </c>
      <c r="F41" s="12">
        <v>5</v>
      </c>
      <c r="G41" s="42"/>
      <c r="H41" s="164"/>
      <c r="I41" s="165"/>
      <c r="J41" s="16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70</v>
      </c>
      <c r="C42" s="11"/>
      <c r="D42" s="12">
        <f>C42*2.25</f>
        <v>0</v>
      </c>
      <c r="F42" s="39" t="s">
        <v>79</v>
      </c>
      <c r="G42" s="164"/>
      <c r="H42" s="165"/>
      <c r="I42" s="165"/>
      <c r="J42" s="16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4" t="s">
        <v>81</v>
      </c>
      <c r="C43" s="11"/>
      <c r="D43" s="12"/>
      <c r="F43" s="59" t="s">
        <v>82</v>
      </c>
      <c r="G43" s="104" t="s">
        <v>83</v>
      </c>
      <c r="H43" s="156" t="s">
        <v>13</v>
      </c>
      <c r="I43" s="157"/>
      <c r="J43" s="158"/>
      <c r="K43" s="21"/>
      <c r="P43" s="4"/>
      <c r="Q43" s="4"/>
      <c r="R43" s="5"/>
    </row>
    <row r="44" spans="1:18" ht="15.75" x14ac:dyDescent="0.25">
      <c r="A44" s="135"/>
      <c r="B44" s="27" t="s">
        <v>66</v>
      </c>
      <c r="C44" s="10"/>
      <c r="D44" s="12">
        <f>C44*120</f>
        <v>0</v>
      </c>
      <c r="F44" s="37"/>
      <c r="G44" s="76"/>
      <c r="H44" s="159"/>
      <c r="I44" s="159"/>
      <c r="J44" s="159"/>
      <c r="K44" s="21"/>
      <c r="P44" s="4"/>
      <c r="Q44" s="4"/>
      <c r="R44" s="5"/>
    </row>
    <row r="45" spans="1:18" ht="15.75" x14ac:dyDescent="0.25">
      <c r="A45" s="135"/>
      <c r="B45" s="27" t="s">
        <v>68</v>
      </c>
      <c r="C45" s="33"/>
      <c r="D45" s="12">
        <f>C45*84</f>
        <v>0</v>
      </c>
      <c r="F45" s="37"/>
      <c r="G45" s="76"/>
      <c r="H45" s="159"/>
      <c r="I45" s="159"/>
      <c r="J45" s="159"/>
      <c r="K45" s="21"/>
      <c r="P45" s="4"/>
      <c r="Q45" s="4"/>
      <c r="R45" s="5"/>
    </row>
    <row r="46" spans="1:18" ht="15.75" x14ac:dyDescent="0.25">
      <c r="A46" s="135"/>
      <c r="B46" s="49" t="s">
        <v>70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6"/>
      <c r="B47" s="27"/>
      <c r="C47" s="11"/>
      <c r="D47" s="12"/>
      <c r="F47" s="59"/>
      <c r="G47" s="59"/>
      <c r="H47" s="137"/>
      <c r="I47" s="138"/>
      <c r="J47" s="139"/>
      <c r="K47" s="21"/>
      <c r="P47" s="4"/>
      <c r="Q47" s="4"/>
      <c r="R47" s="5"/>
    </row>
    <row r="48" spans="1:18" ht="15" customHeight="1" x14ac:dyDescent="0.25">
      <c r="A48" s="134" t="s">
        <v>32</v>
      </c>
      <c r="B48" s="27" t="s">
        <v>66</v>
      </c>
      <c r="C48" s="10"/>
      <c r="D48" s="12">
        <f>C48*78</f>
        <v>0</v>
      </c>
      <c r="F48" s="59"/>
      <c r="G48" s="59"/>
      <c r="H48" s="137"/>
      <c r="I48" s="138"/>
      <c r="J48" s="1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5"/>
      <c r="B49" s="29" t="s">
        <v>68</v>
      </c>
      <c r="C49" s="33"/>
      <c r="D49" s="12">
        <f>C49*42</f>
        <v>0</v>
      </c>
      <c r="F49" s="140" t="s">
        <v>86</v>
      </c>
      <c r="G49" s="142">
        <f>H34+H35+H36+H37+H38+H39+H40+H41+G42+H44+H45+H46</f>
        <v>0</v>
      </c>
      <c r="H49" s="143"/>
      <c r="I49" s="143"/>
      <c r="J49" s="14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5"/>
      <c r="B50" s="32" t="s">
        <v>70</v>
      </c>
      <c r="C50" s="11"/>
      <c r="D50" s="12">
        <f>C50*1.5</f>
        <v>0</v>
      </c>
      <c r="F50" s="141"/>
      <c r="G50" s="145"/>
      <c r="H50" s="146"/>
      <c r="I50" s="146"/>
      <c r="J50" s="147"/>
      <c r="P50" s="4"/>
      <c r="Q50" s="4"/>
      <c r="R50" s="5"/>
    </row>
    <row r="51" spans="1:18" ht="15" customHeight="1" x14ac:dyDescent="0.25">
      <c r="A51" s="135"/>
      <c r="B51" s="27"/>
      <c r="C51" s="10"/>
      <c r="D51" s="31"/>
      <c r="F51" s="148" t="s">
        <v>128</v>
      </c>
      <c r="G51" s="150">
        <f>G49-H29</f>
        <v>0</v>
      </c>
      <c r="H51" s="151"/>
      <c r="I51" s="151"/>
      <c r="J51" s="15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5"/>
      <c r="B52" s="29"/>
      <c r="C52" s="33"/>
      <c r="D52" s="45"/>
      <c r="F52" s="149"/>
      <c r="G52" s="153"/>
      <c r="H52" s="154"/>
      <c r="I52" s="154"/>
      <c r="J52" s="1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0" t="s">
        <v>90</v>
      </c>
      <c r="B54" s="121"/>
      <c r="C54" s="122"/>
      <c r="D54" s="126">
        <f>SUM(D34:D53)</f>
        <v>0</v>
      </c>
      <c r="F54" s="21"/>
      <c r="J54" s="34"/>
    </row>
    <row r="55" spans="1:18" x14ac:dyDescent="0.25">
      <c r="A55" s="123"/>
      <c r="B55" s="124"/>
      <c r="C55" s="125"/>
      <c r="D55" s="1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8" t="s">
        <v>91</v>
      </c>
      <c r="B58" s="129"/>
      <c r="C58" s="129"/>
      <c r="D58" s="130"/>
      <c r="F58" s="128" t="s">
        <v>92</v>
      </c>
      <c r="G58" s="129"/>
      <c r="H58" s="129"/>
      <c r="I58" s="129"/>
      <c r="J58" s="130"/>
    </row>
    <row r="59" spans="1:18" x14ac:dyDescent="0.25">
      <c r="A59" s="131"/>
      <c r="B59" s="132"/>
      <c r="C59" s="132"/>
      <c r="D59" s="133"/>
      <c r="F59" s="131"/>
      <c r="G59" s="132"/>
      <c r="H59" s="132"/>
      <c r="I59" s="132"/>
      <c r="J59" s="1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E6ABA-654F-4FB2-BAF9-0C2134F7E02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6" t="s">
        <v>1</v>
      </c>
      <c r="O1" s="216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7" t="s">
        <v>7</v>
      </c>
      <c r="B4" s="168"/>
      <c r="C4" s="168"/>
      <c r="D4" s="169"/>
      <c r="F4" s="217" t="s">
        <v>8</v>
      </c>
      <c r="G4" s="219">
        <v>1</v>
      </c>
      <c r="H4" s="221" t="s">
        <v>9</v>
      </c>
      <c r="I4" s="223">
        <v>45979</v>
      </c>
      <c r="J4" s="2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218"/>
      <c r="G5" s="220"/>
      <c r="H5" s="222"/>
      <c r="I5" s="225"/>
      <c r="J5" s="2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89">
        <v>266</v>
      </c>
      <c r="D6" s="13">
        <f t="shared" ref="D6:D28" si="1">C6*L6</f>
        <v>196042</v>
      </c>
      <c r="F6" s="227" t="s">
        <v>16</v>
      </c>
      <c r="G6" s="229" t="s">
        <v>129</v>
      </c>
      <c r="H6" s="230"/>
      <c r="I6" s="230"/>
      <c r="J6" s="2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89">
        <v>4</v>
      </c>
      <c r="D7" s="13">
        <f t="shared" si="1"/>
        <v>2900</v>
      </c>
      <c r="F7" s="228"/>
      <c r="G7" s="232"/>
      <c r="H7" s="233"/>
      <c r="I7" s="233"/>
      <c r="J7" s="23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89"/>
      <c r="D8" s="13">
        <f t="shared" si="1"/>
        <v>0</v>
      </c>
      <c r="F8" s="235" t="s">
        <v>21</v>
      </c>
      <c r="G8" s="236" t="s">
        <v>112</v>
      </c>
      <c r="H8" s="237"/>
      <c r="I8" s="237"/>
      <c r="J8" s="23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89">
        <v>15</v>
      </c>
      <c r="D9" s="13">
        <f t="shared" si="1"/>
        <v>10605</v>
      </c>
      <c r="F9" s="228"/>
      <c r="G9" s="239"/>
      <c r="H9" s="240"/>
      <c r="I9" s="240"/>
      <c r="J9" s="24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89">
        <v>1</v>
      </c>
      <c r="D10" s="13">
        <f t="shared" si="1"/>
        <v>972</v>
      </c>
      <c r="F10" s="227" t="s">
        <v>26</v>
      </c>
      <c r="G10" s="242" t="s">
        <v>130</v>
      </c>
      <c r="H10" s="243"/>
      <c r="I10" s="243"/>
      <c r="J10" s="244"/>
      <c r="K10" s="8"/>
      <c r="L10" s="6">
        <f>R36</f>
        <v>972</v>
      </c>
      <c r="P10" s="4"/>
      <c r="Q10" s="4"/>
      <c r="R10" s="5"/>
    </row>
    <row r="11" spans="1:18" ht="15.75" x14ac:dyDescent="0.25">
      <c r="A11" s="162"/>
      <c r="B11" s="17" t="s">
        <v>28</v>
      </c>
      <c r="C11" s="89"/>
      <c r="D11" s="13">
        <f t="shared" si="1"/>
        <v>0</v>
      </c>
      <c r="F11" s="228"/>
      <c r="G11" s="239"/>
      <c r="H11" s="240"/>
      <c r="I11" s="240"/>
      <c r="J11" s="2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89">
        <v>1</v>
      </c>
      <c r="D12" s="48">
        <f t="shared" si="1"/>
        <v>952</v>
      </c>
      <c r="F12" s="245" t="s">
        <v>33</v>
      </c>
      <c r="G12" s="246"/>
      <c r="H12" s="246"/>
      <c r="I12" s="246"/>
      <c r="J12" s="2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89">
        <v>6</v>
      </c>
      <c r="D13" s="48">
        <f t="shared" si="1"/>
        <v>1842</v>
      </c>
      <c r="F13" s="248" t="s">
        <v>36</v>
      </c>
      <c r="G13" s="212"/>
      <c r="H13" s="203">
        <f>D29</f>
        <v>214998</v>
      </c>
      <c r="I13" s="204"/>
      <c r="J13" s="20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89">
        <v>1</v>
      </c>
      <c r="D14" s="31">
        <f t="shared" si="1"/>
        <v>11</v>
      </c>
      <c r="F14" s="206" t="s">
        <v>39</v>
      </c>
      <c r="G14" s="207"/>
      <c r="H14" s="208">
        <f>D54</f>
        <v>32010.75</v>
      </c>
      <c r="I14" s="209"/>
      <c r="J14" s="21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38</v>
      </c>
      <c r="C15" s="89">
        <f>1+1</f>
        <v>2</v>
      </c>
      <c r="D15" s="31">
        <f t="shared" si="1"/>
        <v>1240</v>
      </c>
      <c r="F15" s="211" t="s">
        <v>40</v>
      </c>
      <c r="G15" s="212"/>
      <c r="H15" s="213">
        <f>H13-H14</f>
        <v>182987.25</v>
      </c>
      <c r="I15" s="214"/>
      <c r="J15" s="21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t="s">
        <v>140</v>
      </c>
      <c r="C17" s="89"/>
      <c r="D17" s="48">
        <f t="shared" si="1"/>
        <v>0</v>
      </c>
      <c r="F17" s="56"/>
      <c r="G17" s="66" t="s">
        <v>45</v>
      </c>
      <c r="H17" s="184"/>
      <c r="I17" s="184"/>
      <c r="J17" s="18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v>1102</v>
      </c>
      <c r="Q19" s="4"/>
      <c r="R19" s="5">
        <f t="shared" si="0"/>
        <v>0</v>
      </c>
    </row>
    <row r="20" spans="1:18" ht="15.75" x14ac:dyDescent="0.25">
      <c r="A20" s="162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2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 t="s">
        <v>127</v>
      </c>
      <c r="C22" s="89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101</v>
      </c>
      <c r="C23" s="89"/>
      <c r="D23" s="48">
        <f t="shared" si="1"/>
        <v>0</v>
      </c>
      <c r="F23" s="77"/>
      <c r="G23" s="79"/>
      <c r="H23" s="249"/>
      <c r="I23" s="250"/>
      <c r="J23" s="25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121</v>
      </c>
      <c r="C24" s="89"/>
      <c r="D24" s="48">
        <f t="shared" si="1"/>
        <v>0</v>
      </c>
      <c r="F24" s="77"/>
      <c r="G24" s="79"/>
      <c r="H24" s="249"/>
      <c r="I24" s="250"/>
      <c r="J24" s="25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182</v>
      </c>
      <c r="C25" s="89">
        <v>12</v>
      </c>
      <c r="D25" s="48">
        <f t="shared" si="1"/>
        <v>434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832/24+1.5</f>
        <v>36.166666666666664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139</v>
      </c>
      <c r="C26" s="89"/>
      <c r="D26" s="48">
        <f t="shared" si="1"/>
        <v>0</v>
      </c>
      <c r="F26" s="75"/>
      <c r="G26" s="65"/>
      <c r="H26" s="159"/>
      <c r="I26" s="159"/>
      <c r="J26" s="15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 t="s">
        <v>110</v>
      </c>
      <c r="C27" s="89"/>
      <c r="D27" s="44">
        <f t="shared" si="1"/>
        <v>0</v>
      </c>
      <c r="F27" s="71"/>
      <c r="G27" s="109"/>
      <c r="H27" s="251"/>
      <c r="I27" s="252"/>
      <c r="J27" s="25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97</v>
      </c>
      <c r="C28" s="89"/>
      <c r="D28" s="48">
        <f t="shared" si="1"/>
        <v>0</v>
      </c>
      <c r="F28" s="106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214998</v>
      </c>
      <c r="F29" s="120" t="s">
        <v>55</v>
      </c>
      <c r="G29" s="182"/>
      <c r="H29" s="142">
        <f>H15-H16-H17-H18-H19-H20-H22-H23-H24+H26+H27+H28</f>
        <v>182987.25</v>
      </c>
      <c r="I29" s="143"/>
      <c r="J29" s="14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23"/>
      <c r="G30" s="183"/>
      <c r="H30" s="145"/>
      <c r="I30" s="146"/>
      <c r="J30" s="14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7" t="s">
        <v>58</v>
      </c>
      <c r="B32" s="168"/>
      <c r="C32" s="168"/>
      <c r="D32" s="169"/>
      <c r="F32" s="170" t="s">
        <v>59</v>
      </c>
      <c r="G32" s="171"/>
      <c r="H32" s="171"/>
      <c r="I32" s="171"/>
      <c r="J32" s="17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70" t="s">
        <v>13</v>
      </c>
      <c r="I33" s="171"/>
      <c r="J33" s="17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140</v>
      </c>
      <c r="H34" s="164">
        <f t="shared" ref="H34:H39" si="2">F34*G34</f>
        <v>140000</v>
      </c>
      <c r="I34" s="165"/>
      <c r="J34" s="16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33</v>
      </c>
      <c r="H35" s="164">
        <f t="shared" si="2"/>
        <v>16500</v>
      </c>
      <c r="I35" s="165"/>
      <c r="J35" s="16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70</v>
      </c>
      <c r="C36" s="10">
        <v>23</v>
      </c>
      <c r="D36" s="12">
        <f>C36*1.5</f>
        <v>34.5</v>
      </c>
      <c r="F36" s="12">
        <v>200</v>
      </c>
      <c r="G36" s="37">
        <v>1</v>
      </c>
      <c r="H36" s="164">
        <f t="shared" si="2"/>
        <v>200</v>
      </c>
      <c r="I36" s="165"/>
      <c r="J36" s="16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72</v>
      </c>
      <c r="B37" s="28" t="s">
        <v>66</v>
      </c>
      <c r="C37" s="53">
        <v>266</v>
      </c>
      <c r="D37" s="12">
        <f>C37*111</f>
        <v>29526</v>
      </c>
      <c r="F37" s="12">
        <v>100</v>
      </c>
      <c r="G37" s="39"/>
      <c r="H37" s="164">
        <f t="shared" si="2"/>
        <v>0</v>
      </c>
      <c r="I37" s="165"/>
      <c r="J37" s="16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68</v>
      </c>
      <c r="C38" s="54">
        <v>7</v>
      </c>
      <c r="D38" s="12">
        <f>C38*84</f>
        <v>588</v>
      </c>
      <c r="F38" s="30">
        <v>50</v>
      </c>
      <c r="G38" s="39">
        <v>2</v>
      </c>
      <c r="H38" s="164">
        <f t="shared" si="2"/>
        <v>100</v>
      </c>
      <c r="I38" s="165"/>
      <c r="J38" s="16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164">
        <f t="shared" si="2"/>
        <v>20</v>
      </c>
      <c r="I39" s="165"/>
      <c r="J39" s="16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64"/>
      <c r="I40" s="165"/>
      <c r="J40" s="16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4"/>
      <c r="I41" s="165"/>
      <c r="J41" s="16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70</v>
      </c>
      <c r="C42" s="11">
        <v>7</v>
      </c>
      <c r="D42" s="12">
        <f>C42*2.25</f>
        <v>15.75</v>
      </c>
      <c r="F42" s="39" t="s">
        <v>79</v>
      </c>
      <c r="G42" s="164">
        <v>742</v>
      </c>
      <c r="H42" s="165"/>
      <c r="I42" s="165"/>
      <c r="J42" s="16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4" t="s">
        <v>81</v>
      </c>
      <c r="C43" s="11"/>
      <c r="D43" s="12"/>
      <c r="F43" s="59" t="s">
        <v>82</v>
      </c>
      <c r="G43" s="109" t="s">
        <v>83</v>
      </c>
      <c r="H43" s="156" t="s">
        <v>13</v>
      </c>
      <c r="I43" s="157"/>
      <c r="J43" s="15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5"/>
      <c r="B44" s="27" t="s">
        <v>66</v>
      </c>
      <c r="C44" s="10">
        <v>2</v>
      </c>
      <c r="D44" s="12">
        <f>C44*120</f>
        <v>240</v>
      </c>
      <c r="F44" s="37" t="s">
        <v>157</v>
      </c>
      <c r="G44" s="62"/>
      <c r="H44" s="159">
        <v>4000</v>
      </c>
      <c r="I44" s="159"/>
      <c r="J44" s="15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5"/>
      <c r="B45" s="27" t="s">
        <v>68</v>
      </c>
      <c r="C45" s="33">
        <v>2</v>
      </c>
      <c r="D45" s="12">
        <f>C45*84</f>
        <v>168</v>
      </c>
      <c r="F45" s="37" t="s">
        <v>157</v>
      </c>
      <c r="G45" s="62"/>
      <c r="H45" s="159">
        <v>21364</v>
      </c>
      <c r="I45" s="159"/>
      <c r="J45" s="159"/>
      <c r="K45" s="21"/>
      <c r="P45" s="4"/>
      <c r="Q45" s="4"/>
      <c r="R45" s="5"/>
    </row>
    <row r="46" spans="1:18" ht="15.75" x14ac:dyDescent="0.25">
      <c r="A46" s="135"/>
      <c r="B46" s="49" t="s">
        <v>70</v>
      </c>
      <c r="C46" s="81">
        <v>14</v>
      </c>
      <c r="D46" s="12">
        <f>C46*1.5</f>
        <v>21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6"/>
      <c r="B47" s="27"/>
      <c r="C47" s="11"/>
      <c r="D47" s="12"/>
      <c r="F47" s="59"/>
      <c r="G47" s="59"/>
      <c r="H47" s="137"/>
      <c r="I47" s="138"/>
      <c r="J47" s="139"/>
      <c r="K47" s="21"/>
      <c r="P47" s="4"/>
      <c r="Q47" s="4"/>
      <c r="R47" s="5"/>
    </row>
    <row r="48" spans="1:18" ht="15" customHeight="1" x14ac:dyDescent="0.25">
      <c r="A48" s="134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7"/>
      <c r="I48" s="138"/>
      <c r="J48" s="1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5"/>
      <c r="B49" s="29" t="s">
        <v>68</v>
      </c>
      <c r="C49" s="33"/>
      <c r="D49" s="12">
        <f>C49*42</f>
        <v>0</v>
      </c>
      <c r="F49" s="140" t="s">
        <v>86</v>
      </c>
      <c r="G49" s="142">
        <f>H34+H35+H36+H37+H38+H39+H40+H41+G42+H44+H45+H46</f>
        <v>182926</v>
      </c>
      <c r="H49" s="143"/>
      <c r="I49" s="143"/>
      <c r="J49" s="14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5"/>
      <c r="B50" s="32" t="s">
        <v>70</v>
      </c>
      <c r="C50" s="11">
        <v>74</v>
      </c>
      <c r="D50" s="12">
        <f>C50*1.5</f>
        <v>111</v>
      </c>
      <c r="F50" s="141"/>
      <c r="G50" s="145"/>
      <c r="H50" s="146"/>
      <c r="I50" s="146"/>
      <c r="J50" s="147"/>
      <c r="P50" s="4"/>
      <c r="Q50" s="4"/>
      <c r="R50" s="5"/>
    </row>
    <row r="51" spans="1:18" ht="15" customHeight="1" x14ac:dyDescent="0.25">
      <c r="A51" s="135"/>
      <c r="B51" s="27"/>
      <c r="C51" s="10"/>
      <c r="D51" s="31"/>
      <c r="F51" s="148" t="s">
        <v>131</v>
      </c>
      <c r="G51" s="253">
        <f>G49-H29</f>
        <v>-61.25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5"/>
      <c r="B52" s="29"/>
      <c r="C52" s="33"/>
      <c r="D52" s="45"/>
      <c r="F52" s="149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0" t="s">
        <v>90</v>
      </c>
      <c r="B54" s="121"/>
      <c r="C54" s="122"/>
      <c r="D54" s="126">
        <f>SUM(D34:D53)</f>
        <v>32010.75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3"/>
      <c r="B55" s="124"/>
      <c r="C55" s="125"/>
      <c r="D55" s="1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8" t="s">
        <v>91</v>
      </c>
      <c r="B58" s="129"/>
      <c r="C58" s="129"/>
      <c r="D58" s="130"/>
      <c r="F58" s="128" t="s">
        <v>92</v>
      </c>
      <c r="G58" s="129"/>
      <c r="H58" s="129"/>
      <c r="I58" s="129"/>
      <c r="J58" s="130"/>
    </row>
    <row r="59" spans="1:18" x14ac:dyDescent="0.25">
      <c r="A59" s="131"/>
      <c r="B59" s="132"/>
      <c r="C59" s="132"/>
      <c r="D59" s="133"/>
      <c r="F59" s="131"/>
      <c r="G59" s="132"/>
      <c r="H59" s="132"/>
      <c r="I59" s="132"/>
      <c r="J59" s="1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ED7AB-B0FE-41DF-93EB-684805CBFCE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6" t="s">
        <v>1</v>
      </c>
      <c r="O1" s="216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7" t="s">
        <v>7</v>
      </c>
      <c r="B4" s="168"/>
      <c r="C4" s="168"/>
      <c r="D4" s="169"/>
      <c r="F4" s="217" t="s">
        <v>8</v>
      </c>
      <c r="G4" s="219">
        <v>2</v>
      </c>
      <c r="H4" s="221" t="s">
        <v>9</v>
      </c>
      <c r="I4" s="223">
        <v>45979</v>
      </c>
      <c r="J4" s="2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218"/>
      <c r="G5" s="220"/>
      <c r="H5" s="222"/>
      <c r="I5" s="225"/>
      <c r="J5" s="2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>
        <v>224</v>
      </c>
      <c r="D6" s="13">
        <f t="shared" ref="D6:D28" si="1">C6*L6</f>
        <v>165088</v>
      </c>
      <c r="F6" s="227" t="s">
        <v>16</v>
      </c>
      <c r="G6" s="229" t="s">
        <v>150</v>
      </c>
      <c r="H6" s="230"/>
      <c r="I6" s="230"/>
      <c r="J6" s="2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>
        <v>3</v>
      </c>
      <c r="D7" s="13">
        <f t="shared" si="1"/>
        <v>2175</v>
      </c>
      <c r="F7" s="228"/>
      <c r="G7" s="232"/>
      <c r="H7" s="233"/>
      <c r="I7" s="233"/>
      <c r="J7" s="23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/>
      <c r="D8" s="13">
        <f t="shared" si="1"/>
        <v>0</v>
      </c>
      <c r="F8" s="235" t="s">
        <v>21</v>
      </c>
      <c r="G8" s="236" t="s">
        <v>114</v>
      </c>
      <c r="H8" s="237"/>
      <c r="I8" s="237"/>
      <c r="J8" s="23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>
        <v>2</v>
      </c>
      <c r="D9" s="13">
        <f t="shared" si="1"/>
        <v>1414</v>
      </c>
      <c r="F9" s="228"/>
      <c r="G9" s="239"/>
      <c r="H9" s="240"/>
      <c r="I9" s="240"/>
      <c r="J9" s="24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/>
      <c r="D10" s="13">
        <f t="shared" si="1"/>
        <v>0</v>
      </c>
      <c r="F10" s="227" t="s">
        <v>26</v>
      </c>
      <c r="G10" s="242" t="s">
        <v>115</v>
      </c>
      <c r="H10" s="243"/>
      <c r="I10" s="243"/>
      <c r="J10" s="244"/>
      <c r="K10" s="8"/>
      <c r="L10" s="6">
        <f>R36</f>
        <v>972</v>
      </c>
      <c r="P10" s="4"/>
      <c r="Q10" s="4"/>
      <c r="R10" s="5"/>
    </row>
    <row r="11" spans="1:18" ht="15.75" x14ac:dyDescent="0.25">
      <c r="A11" s="162"/>
      <c r="B11" s="17" t="s">
        <v>28</v>
      </c>
      <c r="C11" s="10"/>
      <c r="D11" s="13">
        <f t="shared" si="1"/>
        <v>0</v>
      </c>
      <c r="F11" s="228"/>
      <c r="G11" s="239"/>
      <c r="H11" s="240"/>
      <c r="I11" s="240"/>
      <c r="J11" s="2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/>
      <c r="D12" s="48">
        <f t="shared" si="1"/>
        <v>0</v>
      </c>
      <c r="F12" s="245" t="s">
        <v>33</v>
      </c>
      <c r="G12" s="246"/>
      <c r="H12" s="246"/>
      <c r="I12" s="246"/>
      <c r="J12" s="2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>
        <v>9</v>
      </c>
      <c r="D13" s="48">
        <f t="shared" si="1"/>
        <v>2763</v>
      </c>
      <c r="F13" s="248" t="s">
        <v>36</v>
      </c>
      <c r="G13" s="212"/>
      <c r="H13" s="203">
        <f>D29</f>
        <v>173613</v>
      </c>
      <c r="I13" s="204"/>
      <c r="J13" s="20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>
        <v>8</v>
      </c>
      <c r="D14" s="31">
        <f t="shared" si="1"/>
        <v>88</v>
      </c>
      <c r="F14" s="206" t="s">
        <v>39</v>
      </c>
      <c r="G14" s="207"/>
      <c r="H14" s="208">
        <f>D54</f>
        <v>27418.5</v>
      </c>
      <c r="I14" s="209"/>
      <c r="J14" s="21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38</v>
      </c>
      <c r="C15" s="10"/>
      <c r="D15" s="31">
        <f t="shared" si="1"/>
        <v>0</v>
      </c>
      <c r="F15" s="211" t="s">
        <v>40</v>
      </c>
      <c r="G15" s="212"/>
      <c r="H15" s="213">
        <f>H13-H14</f>
        <v>146194.5</v>
      </c>
      <c r="I15" s="214"/>
      <c r="J15" s="21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3">
        <f>1854</f>
        <v>1854</v>
      </c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t="s">
        <v>93</v>
      </c>
      <c r="C17" s="10"/>
      <c r="D17" s="48">
        <f t="shared" si="1"/>
        <v>0</v>
      </c>
      <c r="F17" s="56"/>
      <c r="G17" s="66" t="s">
        <v>45</v>
      </c>
      <c r="H17" s="184"/>
      <c r="I17" s="184"/>
      <c r="J17" s="184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2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4"/>
      <c r="I20" s="184"/>
      <c r="J20" s="18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2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107</v>
      </c>
      <c r="C23" s="10"/>
      <c r="D23" s="48">
        <f t="shared" si="1"/>
        <v>0</v>
      </c>
      <c r="F23" s="25"/>
      <c r="G23" s="37"/>
      <c r="H23" s="190"/>
      <c r="I23" s="159"/>
      <c r="J23" s="15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123</v>
      </c>
      <c r="C24" s="10"/>
      <c r="D24" s="48">
        <f t="shared" si="1"/>
        <v>0</v>
      </c>
      <c r="F24" s="38"/>
      <c r="G24" s="37"/>
      <c r="H24" s="190"/>
      <c r="I24" s="159"/>
      <c r="J24" s="15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105</v>
      </c>
      <c r="C26" s="10"/>
      <c r="D26" s="48">
        <f t="shared" si="1"/>
        <v>0</v>
      </c>
      <c r="F26" s="64"/>
      <c r="G26" s="10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 t="s">
        <v>109</v>
      </c>
      <c r="C27" s="10"/>
      <c r="D27" s="44">
        <f t="shared" si="1"/>
        <v>0</v>
      </c>
      <c r="F27" s="14"/>
      <c r="G27" s="14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97</v>
      </c>
      <c r="C28" s="10">
        <v>1</v>
      </c>
      <c r="D28" s="48">
        <f t="shared" si="1"/>
        <v>785</v>
      </c>
      <c r="F28" s="106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173613</v>
      </c>
      <c r="F29" s="120" t="s">
        <v>55</v>
      </c>
      <c r="G29" s="182"/>
      <c r="H29" s="142">
        <f>H15-H16-H17-H18-H19-H20-H22-H23-H24+H26+H27</f>
        <v>144340.5</v>
      </c>
      <c r="I29" s="143"/>
      <c r="J29" s="14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23"/>
      <c r="G30" s="183"/>
      <c r="H30" s="145"/>
      <c r="I30" s="146"/>
      <c r="J30" s="14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7" t="s">
        <v>58</v>
      </c>
      <c r="B32" s="168"/>
      <c r="C32" s="168"/>
      <c r="D32" s="169"/>
      <c r="F32" s="170" t="s">
        <v>59</v>
      </c>
      <c r="G32" s="171"/>
      <c r="H32" s="171"/>
      <c r="I32" s="171"/>
      <c r="J32" s="17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70" t="s">
        <v>13</v>
      </c>
      <c r="I33" s="171"/>
      <c r="J33" s="17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19</v>
      </c>
      <c r="H34" s="164">
        <f>F34*G34</f>
        <v>19000</v>
      </c>
      <c r="I34" s="165"/>
      <c r="J34" s="16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68</v>
      </c>
      <c r="C35" s="52">
        <v>1</v>
      </c>
      <c r="D35" s="30">
        <f>C35*84</f>
        <v>84</v>
      </c>
      <c r="F35" s="58">
        <v>500</v>
      </c>
      <c r="G35" s="41"/>
      <c r="H35" s="164">
        <f t="shared" ref="H35:H39" si="2">F35*G35</f>
        <v>0</v>
      </c>
      <c r="I35" s="165"/>
      <c r="J35" s="16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164">
        <f>F36*G36</f>
        <v>0</v>
      </c>
      <c r="I36" s="165"/>
      <c r="J36" s="16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72</v>
      </c>
      <c r="B37" s="28" t="s">
        <v>66</v>
      </c>
      <c r="C37" s="53">
        <v>220</v>
      </c>
      <c r="D37" s="12">
        <f>C37*111</f>
        <v>24420</v>
      </c>
      <c r="F37" s="12">
        <v>100</v>
      </c>
      <c r="G37" s="39"/>
      <c r="H37" s="164">
        <f t="shared" si="2"/>
        <v>0</v>
      </c>
      <c r="I37" s="165"/>
      <c r="J37" s="16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68</v>
      </c>
      <c r="C38" s="54">
        <v>15</v>
      </c>
      <c r="D38" s="12">
        <f>C38*84</f>
        <v>1260</v>
      </c>
      <c r="F38" s="30">
        <v>50</v>
      </c>
      <c r="G38" s="39">
        <v>3</v>
      </c>
      <c r="H38" s="164">
        <f t="shared" si="2"/>
        <v>150</v>
      </c>
      <c r="I38" s="165"/>
      <c r="J38" s="16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164">
        <f t="shared" si="2"/>
        <v>0</v>
      </c>
      <c r="I39" s="165"/>
      <c r="J39" s="16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64"/>
      <c r="I40" s="165"/>
      <c r="J40" s="16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4"/>
      <c r="I41" s="165"/>
      <c r="J41" s="16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70</v>
      </c>
      <c r="C42" s="11">
        <v>2</v>
      </c>
      <c r="D42" s="12">
        <f>C42*2.25</f>
        <v>4.5</v>
      </c>
      <c r="F42" s="39" t="s">
        <v>79</v>
      </c>
      <c r="G42" s="164">
        <v>32</v>
      </c>
      <c r="H42" s="165"/>
      <c r="I42" s="165"/>
      <c r="J42" s="16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4" t="s">
        <v>81</v>
      </c>
      <c r="C43" s="11"/>
      <c r="D43" s="12"/>
      <c r="F43" s="59" t="s">
        <v>82</v>
      </c>
      <c r="G43" s="109" t="s">
        <v>83</v>
      </c>
      <c r="H43" s="156" t="s">
        <v>13</v>
      </c>
      <c r="I43" s="157"/>
      <c r="J43" s="158"/>
      <c r="K43" s="21"/>
      <c r="P43" s="4"/>
      <c r="Q43" s="4"/>
      <c r="R43" s="5"/>
    </row>
    <row r="44" spans="1:18" ht="15.75" x14ac:dyDescent="0.25">
      <c r="A44" s="135"/>
      <c r="B44" s="27" t="s">
        <v>66</v>
      </c>
      <c r="C44" s="10">
        <v>2</v>
      </c>
      <c r="D44" s="12">
        <f>C44*120</f>
        <v>240</v>
      </c>
      <c r="F44" s="37" t="s">
        <v>144</v>
      </c>
      <c r="G44" s="62" t="s">
        <v>183</v>
      </c>
      <c r="H44" s="159">
        <v>125142</v>
      </c>
      <c r="I44" s="159"/>
      <c r="J44" s="159"/>
      <c r="K44" s="21"/>
      <c r="P44" s="4"/>
      <c r="Q44" s="4"/>
      <c r="R44" s="5"/>
    </row>
    <row r="45" spans="1:18" ht="15.75" x14ac:dyDescent="0.25">
      <c r="A45" s="135"/>
      <c r="B45" s="27" t="s">
        <v>68</v>
      </c>
      <c r="C45" s="33">
        <v>1</v>
      </c>
      <c r="D45" s="12">
        <f>C45*84</f>
        <v>84</v>
      </c>
      <c r="F45" s="37"/>
      <c r="G45" s="62"/>
      <c r="H45" s="159"/>
      <c r="I45" s="159"/>
      <c r="J45" s="159"/>
      <c r="K45" s="21"/>
      <c r="P45" s="4"/>
      <c r="Q45" s="4"/>
      <c r="R45" s="5"/>
    </row>
    <row r="46" spans="1:18" ht="15.75" x14ac:dyDescent="0.25">
      <c r="A46" s="135"/>
      <c r="B46" s="49" t="s">
        <v>70</v>
      </c>
      <c r="C46" s="81">
        <v>16</v>
      </c>
      <c r="D46" s="12">
        <f>C46*1.5</f>
        <v>24</v>
      </c>
      <c r="F46" s="37"/>
      <c r="G46" s="108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6"/>
      <c r="B47" s="27"/>
      <c r="C47" s="11"/>
      <c r="D47" s="12"/>
      <c r="F47" s="59"/>
      <c r="G47" s="59"/>
      <c r="H47" s="137"/>
      <c r="I47" s="138"/>
      <c r="J47" s="139"/>
      <c r="K47" s="21"/>
      <c r="P47" s="4"/>
      <c r="Q47" s="4"/>
      <c r="R47" s="5"/>
    </row>
    <row r="48" spans="1:18" ht="15" customHeight="1" x14ac:dyDescent="0.25">
      <c r="A48" s="134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37"/>
      <c r="I48" s="138"/>
      <c r="J48" s="1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5"/>
      <c r="B49" s="29" t="s">
        <v>68</v>
      </c>
      <c r="C49" s="33"/>
      <c r="D49" s="12">
        <f>C49*42</f>
        <v>0</v>
      </c>
      <c r="F49" s="140" t="s">
        <v>86</v>
      </c>
      <c r="G49" s="142">
        <f>H34+H35+H36+H37+H38+H39+H40+H41+G42+H44+H45+H46</f>
        <v>144324</v>
      </c>
      <c r="H49" s="143"/>
      <c r="I49" s="143"/>
      <c r="J49" s="14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5"/>
      <c r="B50" s="32" t="s">
        <v>70</v>
      </c>
      <c r="C50" s="11">
        <v>5</v>
      </c>
      <c r="D50" s="12">
        <f>C50*1.5</f>
        <v>7.5</v>
      </c>
      <c r="F50" s="141"/>
      <c r="G50" s="145"/>
      <c r="H50" s="146"/>
      <c r="I50" s="146"/>
      <c r="J50" s="147"/>
      <c r="P50" s="4"/>
      <c r="Q50" s="4"/>
      <c r="R50" s="5"/>
    </row>
    <row r="51" spans="1:18" ht="15" customHeight="1" x14ac:dyDescent="0.25">
      <c r="A51" s="135"/>
      <c r="B51" s="27"/>
      <c r="C51" s="10"/>
      <c r="D51" s="31"/>
      <c r="F51" s="148" t="s">
        <v>132</v>
      </c>
      <c r="G51" s="253">
        <f>G49-H29</f>
        <v>-16.5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5"/>
      <c r="B52" s="29"/>
      <c r="C52" s="33"/>
      <c r="D52" s="45"/>
      <c r="F52" s="149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0" t="s">
        <v>90</v>
      </c>
      <c r="B54" s="121"/>
      <c r="C54" s="122"/>
      <c r="D54" s="126">
        <f>SUM(D34:D53)</f>
        <v>27418.5</v>
      </c>
      <c r="F54" s="21"/>
      <c r="J54" s="34"/>
    </row>
    <row r="55" spans="1:18" x14ac:dyDescent="0.25">
      <c r="A55" s="123"/>
      <c r="B55" s="124"/>
      <c r="C55" s="125"/>
      <c r="D55" s="1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28" t="s">
        <v>91</v>
      </c>
      <c r="B58" s="129"/>
      <c r="C58" s="129"/>
      <c r="D58" s="130"/>
      <c r="F58" s="128" t="s">
        <v>92</v>
      </c>
      <c r="G58" s="129"/>
      <c r="H58" s="129"/>
      <c r="I58" s="129"/>
      <c r="J58" s="130"/>
    </row>
    <row r="59" spans="1:18" x14ac:dyDescent="0.25">
      <c r="A59" s="131"/>
      <c r="B59" s="132"/>
      <c r="C59" s="132"/>
      <c r="D59" s="133"/>
      <c r="F59" s="131"/>
      <c r="G59" s="132"/>
      <c r="H59" s="132"/>
      <c r="I59" s="132"/>
      <c r="J59" s="1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9A8AF-2816-481D-AB31-8DE8FB52845A}">
  <dimension ref="A1:R59"/>
  <sheetViews>
    <sheetView topLeftCell="A22" zoomScaleNormal="100" zoomScaleSheetLayoutView="85" workbookViewId="0">
      <selection activeCell="H17" sqref="H17:J1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6" t="s">
        <v>1</v>
      </c>
      <c r="O1" s="216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7" t="s">
        <v>7</v>
      </c>
      <c r="B4" s="168"/>
      <c r="C4" s="168"/>
      <c r="D4" s="169"/>
      <c r="F4" s="217" t="s">
        <v>8</v>
      </c>
      <c r="G4" s="219">
        <v>3</v>
      </c>
      <c r="H4" s="221" t="s">
        <v>9</v>
      </c>
      <c r="I4" s="223">
        <v>45979</v>
      </c>
      <c r="J4" s="2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218"/>
      <c r="G5" s="220"/>
      <c r="H5" s="222"/>
      <c r="I5" s="225"/>
      <c r="J5" s="2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>
        <v>461</v>
      </c>
      <c r="D6" s="13">
        <f t="shared" ref="D6:D28" si="1">C6*L6</f>
        <v>339757</v>
      </c>
      <c r="F6" s="227" t="s">
        <v>16</v>
      </c>
      <c r="G6" s="229" t="s">
        <v>111</v>
      </c>
      <c r="H6" s="230"/>
      <c r="I6" s="230"/>
      <c r="J6" s="2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>
        <v>20</v>
      </c>
      <c r="D7" s="13">
        <f t="shared" si="1"/>
        <v>14500</v>
      </c>
      <c r="F7" s="228"/>
      <c r="G7" s="232"/>
      <c r="H7" s="233"/>
      <c r="I7" s="233"/>
      <c r="J7" s="23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/>
      <c r="D8" s="13">
        <f t="shared" si="1"/>
        <v>0</v>
      </c>
      <c r="F8" s="235" t="s">
        <v>21</v>
      </c>
      <c r="G8" s="236" t="s">
        <v>119</v>
      </c>
      <c r="H8" s="237"/>
      <c r="I8" s="237"/>
      <c r="J8" s="23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>
        <v>102</v>
      </c>
      <c r="D9" s="13">
        <f t="shared" si="1"/>
        <v>72114</v>
      </c>
      <c r="F9" s="228"/>
      <c r="G9" s="239"/>
      <c r="H9" s="240"/>
      <c r="I9" s="240"/>
      <c r="J9" s="24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>
        <v>3</v>
      </c>
      <c r="D10" s="13">
        <f t="shared" si="1"/>
        <v>2916</v>
      </c>
      <c r="F10" s="227" t="s">
        <v>26</v>
      </c>
      <c r="G10" s="242" t="s">
        <v>137</v>
      </c>
      <c r="H10" s="243"/>
      <c r="I10" s="243"/>
      <c r="J10" s="244"/>
      <c r="K10" s="8"/>
      <c r="L10" s="6">
        <f>R36</f>
        <v>972</v>
      </c>
      <c r="P10" s="4"/>
      <c r="Q10" s="4"/>
      <c r="R10" s="5"/>
    </row>
    <row r="11" spans="1:18" ht="15.75" x14ac:dyDescent="0.25">
      <c r="A11" s="162"/>
      <c r="B11" s="17" t="s">
        <v>28</v>
      </c>
      <c r="C11" s="10">
        <v>2</v>
      </c>
      <c r="D11" s="13">
        <f t="shared" si="1"/>
        <v>2250</v>
      </c>
      <c r="F11" s="228"/>
      <c r="G11" s="239"/>
      <c r="H11" s="240"/>
      <c r="I11" s="240"/>
      <c r="J11" s="2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>
        <v>3</v>
      </c>
      <c r="D12" s="48">
        <f t="shared" si="1"/>
        <v>2856</v>
      </c>
      <c r="F12" s="245" t="s">
        <v>33</v>
      </c>
      <c r="G12" s="246"/>
      <c r="H12" s="246"/>
      <c r="I12" s="246"/>
      <c r="J12" s="2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>
        <v>25</v>
      </c>
      <c r="D13" s="48">
        <f t="shared" si="1"/>
        <v>7675</v>
      </c>
      <c r="F13" s="248" t="s">
        <v>36</v>
      </c>
      <c r="G13" s="212"/>
      <c r="H13" s="203">
        <f>D29</f>
        <v>444659</v>
      </c>
      <c r="I13" s="204"/>
      <c r="J13" s="20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>
        <v>16</v>
      </c>
      <c r="D14" s="31">
        <f t="shared" si="1"/>
        <v>176</v>
      </c>
      <c r="F14" s="206" t="s">
        <v>39</v>
      </c>
      <c r="G14" s="207"/>
      <c r="H14" s="208">
        <f>D54</f>
        <v>60058.5</v>
      </c>
      <c r="I14" s="209"/>
      <c r="J14" s="21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38</v>
      </c>
      <c r="C15" s="10"/>
      <c r="D15" s="31">
        <f t="shared" si="1"/>
        <v>0</v>
      </c>
      <c r="F15" s="211" t="s">
        <v>40</v>
      </c>
      <c r="G15" s="212"/>
      <c r="H15" s="213">
        <f>H13-H14</f>
        <v>384600.5</v>
      </c>
      <c r="I15" s="214"/>
      <c r="J15" s="21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3">
        <f>630+2682+300</f>
        <v>3612</v>
      </c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t="s">
        <v>113</v>
      </c>
      <c r="C17" s="10"/>
      <c r="D17" s="48">
        <f t="shared" si="1"/>
        <v>0</v>
      </c>
      <c r="F17" s="56"/>
      <c r="G17" s="66" t="s">
        <v>45</v>
      </c>
      <c r="H17" s="184"/>
      <c r="I17" s="184"/>
      <c r="J17" s="18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 t="s">
        <v>95</v>
      </c>
      <c r="C18" s="10">
        <v>2</v>
      </c>
      <c r="D18" s="48">
        <f t="shared" si="1"/>
        <v>1240</v>
      </c>
      <c r="F18" s="56"/>
      <c r="G18" s="66" t="s">
        <v>47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2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2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107</v>
      </c>
      <c r="C23" s="10">
        <v>1</v>
      </c>
      <c r="D23" s="48">
        <f t="shared" si="1"/>
        <v>1175</v>
      </c>
      <c r="F23" s="78"/>
      <c r="G23" s="79"/>
      <c r="H23" s="190"/>
      <c r="I23" s="159"/>
      <c r="J23" s="15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101</v>
      </c>
      <c r="C24" s="10"/>
      <c r="D24" s="48">
        <f t="shared" si="1"/>
        <v>0</v>
      </c>
      <c r="F24" s="38"/>
      <c r="G24" s="37"/>
      <c r="H24" s="190"/>
      <c r="I24" s="159"/>
      <c r="J24" s="15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105</v>
      </c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 t="s">
        <v>109</v>
      </c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97</v>
      </c>
      <c r="C28" s="10"/>
      <c r="D28" s="48">
        <f t="shared" si="1"/>
        <v>0</v>
      </c>
      <c r="F28" s="106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444659</v>
      </c>
      <c r="F29" s="120" t="s">
        <v>55</v>
      </c>
      <c r="G29" s="182"/>
      <c r="H29" s="142">
        <f>H15-H16-H17-H18-H19-H20-H22-H23-H24+H26+H27</f>
        <v>380988.5</v>
      </c>
      <c r="I29" s="143"/>
      <c r="J29" s="14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23"/>
      <c r="G30" s="183"/>
      <c r="H30" s="145"/>
      <c r="I30" s="146"/>
      <c r="J30" s="14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7" t="s">
        <v>58</v>
      </c>
      <c r="B32" s="168"/>
      <c r="C32" s="168"/>
      <c r="D32" s="169"/>
      <c r="F32" s="170" t="s">
        <v>59</v>
      </c>
      <c r="G32" s="171"/>
      <c r="H32" s="171"/>
      <c r="I32" s="171"/>
      <c r="J32" s="17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70" t="s">
        <v>13</v>
      </c>
      <c r="I33" s="171"/>
      <c r="J33" s="17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74">
        <v>98</v>
      </c>
      <c r="H34" s="164">
        <f>F34*G34</f>
        <v>98000</v>
      </c>
      <c r="I34" s="165"/>
      <c r="J34" s="16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68</v>
      </c>
      <c r="C35" s="52"/>
      <c r="D35" s="30">
        <f>C35*84</f>
        <v>0</v>
      </c>
      <c r="F35" s="58">
        <v>500</v>
      </c>
      <c r="G35" s="41">
        <v>18</v>
      </c>
      <c r="H35" s="164">
        <f>F35*G35</f>
        <v>9000</v>
      </c>
      <c r="I35" s="165"/>
      <c r="J35" s="16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70</v>
      </c>
      <c r="C36" s="10"/>
      <c r="D36" s="12">
        <f>C36*1.5</f>
        <v>0</v>
      </c>
      <c r="F36" s="12">
        <v>200</v>
      </c>
      <c r="G36" s="37"/>
      <c r="H36" s="164">
        <f t="shared" ref="H36:H39" si="2">F36*G36</f>
        <v>0</v>
      </c>
      <c r="I36" s="165"/>
      <c r="J36" s="16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72</v>
      </c>
      <c r="B37" s="28" t="s">
        <v>66</v>
      </c>
      <c r="C37" s="53">
        <v>509</v>
      </c>
      <c r="D37" s="12">
        <f>C37*111</f>
        <v>56499</v>
      </c>
      <c r="F37" s="12">
        <v>100</v>
      </c>
      <c r="G37" s="39">
        <v>23</v>
      </c>
      <c r="H37" s="164">
        <f t="shared" si="2"/>
        <v>2300</v>
      </c>
      <c r="I37" s="165"/>
      <c r="J37" s="16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3</v>
      </c>
      <c r="H38" s="164">
        <f t="shared" si="2"/>
        <v>150</v>
      </c>
      <c r="I38" s="165"/>
      <c r="J38" s="16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164">
        <f t="shared" si="2"/>
        <v>40</v>
      </c>
      <c r="I39" s="165"/>
      <c r="J39" s="16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64"/>
      <c r="I40" s="165"/>
      <c r="J40" s="16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68</v>
      </c>
      <c r="C41" s="10"/>
      <c r="D41" s="12">
        <f>C41*84</f>
        <v>0</v>
      </c>
      <c r="F41" s="12">
        <v>5</v>
      </c>
      <c r="G41" s="42"/>
      <c r="H41" s="164"/>
      <c r="I41" s="165"/>
      <c r="J41" s="16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70</v>
      </c>
      <c r="C42" s="11"/>
      <c r="D42" s="12">
        <f>C42*2.25</f>
        <v>0</v>
      </c>
      <c r="F42" s="39" t="s">
        <v>79</v>
      </c>
      <c r="G42" s="164">
        <v>16</v>
      </c>
      <c r="H42" s="165"/>
      <c r="I42" s="165"/>
      <c r="J42" s="16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4" t="s">
        <v>81</v>
      </c>
      <c r="C43" s="11"/>
      <c r="D43" s="12"/>
      <c r="F43" s="59" t="s">
        <v>82</v>
      </c>
      <c r="G43" s="109" t="s">
        <v>83</v>
      </c>
      <c r="H43" s="156" t="s">
        <v>13</v>
      </c>
      <c r="I43" s="157"/>
      <c r="J43" s="158"/>
      <c r="K43" s="21"/>
      <c r="P43" s="4"/>
      <c r="Q43" s="4"/>
      <c r="R43" s="5"/>
    </row>
    <row r="44" spans="1:18" ht="15.75" x14ac:dyDescent="0.25">
      <c r="A44" s="135"/>
      <c r="B44" s="27" t="s">
        <v>66</v>
      </c>
      <c r="C44" s="10">
        <v>1</v>
      </c>
      <c r="D44" s="12">
        <f>C44*120</f>
        <v>120</v>
      </c>
      <c r="F44" s="37" t="s">
        <v>148</v>
      </c>
      <c r="G44" s="76" t="s">
        <v>184</v>
      </c>
      <c r="H44" s="159">
        <v>270987</v>
      </c>
      <c r="I44" s="159"/>
      <c r="J44" s="159"/>
      <c r="K44" s="21"/>
      <c r="P44" s="4"/>
      <c r="Q44" s="4"/>
      <c r="R44" s="5"/>
    </row>
    <row r="45" spans="1:18" ht="15.75" x14ac:dyDescent="0.25">
      <c r="A45" s="135"/>
      <c r="B45" s="27" t="s">
        <v>68</v>
      </c>
      <c r="C45" s="33">
        <v>1</v>
      </c>
      <c r="D45" s="12">
        <f>C45*84</f>
        <v>84</v>
      </c>
      <c r="F45" s="37"/>
      <c r="G45" s="76"/>
      <c r="H45" s="159"/>
      <c r="I45" s="159"/>
      <c r="J45" s="159"/>
      <c r="K45" s="21"/>
      <c r="P45" s="4"/>
      <c r="Q45" s="4"/>
      <c r="R45" s="5"/>
    </row>
    <row r="46" spans="1:18" ht="15.75" x14ac:dyDescent="0.25">
      <c r="A46" s="135"/>
      <c r="B46" s="49" t="s">
        <v>70</v>
      </c>
      <c r="C46" s="81">
        <v>11</v>
      </c>
      <c r="D46" s="12">
        <f>C46*1.5</f>
        <v>16.5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6"/>
      <c r="B47" s="27"/>
      <c r="C47" s="11"/>
      <c r="D47" s="12"/>
      <c r="F47" s="59"/>
      <c r="G47" s="59"/>
      <c r="H47" s="137"/>
      <c r="I47" s="138"/>
      <c r="J47" s="139"/>
      <c r="K47" s="21"/>
      <c r="P47" s="4"/>
      <c r="Q47" s="4"/>
      <c r="R47" s="5"/>
    </row>
    <row r="48" spans="1:18" ht="15" customHeight="1" x14ac:dyDescent="0.25">
      <c r="A48" s="134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7"/>
      <c r="I48" s="138"/>
      <c r="J48" s="1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5"/>
      <c r="B49" s="29" t="s">
        <v>68</v>
      </c>
      <c r="C49" s="33">
        <v>11</v>
      </c>
      <c r="D49" s="12">
        <f>C49*42</f>
        <v>462</v>
      </c>
      <c r="F49" s="140" t="s">
        <v>86</v>
      </c>
      <c r="G49" s="142">
        <f>H34+H35+H36+H37+H38+H39+H40+H41+G42+H44+H45+H46</f>
        <v>380493</v>
      </c>
      <c r="H49" s="143"/>
      <c r="I49" s="143"/>
      <c r="J49" s="14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5"/>
      <c r="B50" s="32" t="s">
        <v>70</v>
      </c>
      <c r="C50" s="11">
        <v>9</v>
      </c>
      <c r="D50" s="12">
        <f>C50*1.5</f>
        <v>13.5</v>
      </c>
      <c r="F50" s="141"/>
      <c r="G50" s="145"/>
      <c r="H50" s="146"/>
      <c r="I50" s="146"/>
      <c r="J50" s="147"/>
      <c r="P50" s="4"/>
      <c r="Q50" s="4"/>
      <c r="R50" s="5"/>
    </row>
    <row r="51" spans="1:18" ht="15" customHeight="1" x14ac:dyDescent="0.25">
      <c r="A51" s="135"/>
      <c r="B51" s="27"/>
      <c r="C51" s="10"/>
      <c r="D51" s="31"/>
      <c r="F51" s="148" t="s">
        <v>142</v>
      </c>
      <c r="G51" s="253">
        <f>G49-H29</f>
        <v>-495.5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5"/>
      <c r="B52" s="29"/>
      <c r="C52" s="33"/>
      <c r="D52" s="45"/>
      <c r="F52" s="149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0" t="s">
        <v>90</v>
      </c>
      <c r="B54" s="121"/>
      <c r="C54" s="122"/>
      <c r="D54" s="126">
        <f>SUM(D34:D53)</f>
        <v>60058.5</v>
      </c>
      <c r="F54" s="21"/>
      <c r="J54" s="34"/>
    </row>
    <row r="55" spans="1:18" x14ac:dyDescent="0.25">
      <c r="A55" s="123"/>
      <c r="B55" s="124"/>
      <c r="C55" s="125"/>
      <c r="D55" s="1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8" t="s">
        <v>91</v>
      </c>
      <c r="B58" s="129"/>
      <c r="C58" s="129"/>
      <c r="D58" s="130"/>
      <c r="F58" s="128" t="s">
        <v>92</v>
      </c>
      <c r="G58" s="129"/>
      <c r="H58" s="129"/>
      <c r="I58" s="129"/>
      <c r="J58" s="130"/>
    </row>
    <row r="59" spans="1:18" x14ac:dyDescent="0.25">
      <c r="A59" s="131"/>
      <c r="B59" s="132"/>
      <c r="C59" s="132"/>
      <c r="D59" s="133"/>
      <c r="F59" s="131"/>
      <c r="G59" s="132"/>
      <c r="H59" s="132"/>
      <c r="I59" s="132"/>
      <c r="J59" s="1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3992D-2FC4-4AF3-8779-F093F46214F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6" t="s">
        <v>1</v>
      </c>
      <c r="O1" s="216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7" t="s">
        <v>7</v>
      </c>
      <c r="B4" s="168"/>
      <c r="C4" s="168"/>
      <c r="D4" s="169"/>
      <c r="F4" s="217" t="s">
        <v>8</v>
      </c>
      <c r="G4" s="219"/>
      <c r="H4" s="221" t="s">
        <v>9</v>
      </c>
      <c r="I4" s="223"/>
      <c r="J4" s="2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218"/>
      <c r="G5" s="220"/>
      <c r="H5" s="222"/>
      <c r="I5" s="225"/>
      <c r="J5" s="2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2"/>
      <c r="B6" s="16"/>
      <c r="C6" s="10"/>
      <c r="D6" s="13">
        <f t="shared" ref="D6:D28" si="1">C6*L6</f>
        <v>0</v>
      </c>
      <c r="F6" s="227" t="s">
        <v>16</v>
      </c>
      <c r="G6" s="229"/>
      <c r="H6" s="230"/>
      <c r="I6" s="230"/>
      <c r="J6" s="2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2"/>
      <c r="B7" s="16"/>
      <c r="C7" s="10"/>
      <c r="D7" s="13">
        <f t="shared" si="1"/>
        <v>0</v>
      </c>
      <c r="F7" s="228"/>
      <c r="G7" s="232"/>
      <c r="H7" s="233"/>
      <c r="I7" s="233"/>
      <c r="J7" s="23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2"/>
      <c r="B8" s="16"/>
      <c r="C8" s="10"/>
      <c r="D8" s="13">
        <f t="shared" si="1"/>
        <v>0</v>
      </c>
      <c r="F8" s="235" t="s">
        <v>21</v>
      </c>
      <c r="G8" s="236"/>
      <c r="H8" s="237"/>
      <c r="I8" s="237"/>
      <c r="J8" s="23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2"/>
      <c r="B9" s="16"/>
      <c r="C9" s="10"/>
      <c r="D9" s="13">
        <f t="shared" si="1"/>
        <v>0</v>
      </c>
      <c r="F9" s="228"/>
      <c r="G9" s="239"/>
      <c r="H9" s="240"/>
      <c r="I9" s="240"/>
      <c r="J9" s="24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2"/>
      <c r="C10" s="10"/>
      <c r="D10" s="13">
        <f t="shared" si="1"/>
        <v>0</v>
      </c>
      <c r="F10" s="227" t="s">
        <v>26</v>
      </c>
      <c r="G10" s="242"/>
      <c r="H10" s="243"/>
      <c r="I10" s="243"/>
      <c r="J10" s="244"/>
      <c r="K10" s="8"/>
      <c r="L10" s="6">
        <f>R36</f>
        <v>972</v>
      </c>
      <c r="P10" s="4"/>
      <c r="Q10" s="4"/>
      <c r="R10" s="5"/>
    </row>
    <row r="11" spans="1:19" ht="15.75" x14ac:dyDescent="0.25">
      <c r="A11" s="162"/>
      <c r="B11" s="17"/>
      <c r="C11" s="10"/>
      <c r="D11" s="13">
        <f t="shared" si="1"/>
        <v>0</v>
      </c>
      <c r="F11" s="228"/>
      <c r="G11" s="239"/>
      <c r="H11" s="240"/>
      <c r="I11" s="240"/>
      <c r="J11" s="2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2"/>
      <c r="B12" s="17"/>
      <c r="C12" s="10"/>
      <c r="D12" s="48">
        <f t="shared" si="1"/>
        <v>0</v>
      </c>
      <c r="F12" s="245" t="s">
        <v>33</v>
      </c>
      <c r="G12" s="246"/>
      <c r="H12" s="246"/>
      <c r="I12" s="246"/>
      <c r="J12" s="2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2"/>
      <c r="B13" s="17"/>
      <c r="C13" s="10"/>
      <c r="D13" s="48">
        <f t="shared" si="1"/>
        <v>0</v>
      </c>
      <c r="F13" s="248" t="s">
        <v>36</v>
      </c>
      <c r="G13" s="212"/>
      <c r="H13" s="203">
        <f>D29</f>
        <v>0</v>
      </c>
      <c r="I13" s="204"/>
      <c r="J13" s="20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2"/>
      <c r="B14" s="14"/>
      <c r="C14" s="10"/>
      <c r="D14" s="31">
        <f t="shared" si="1"/>
        <v>0</v>
      </c>
      <c r="F14" s="206" t="s">
        <v>39</v>
      </c>
      <c r="G14" s="207"/>
      <c r="H14" s="208">
        <f>D54</f>
        <v>0</v>
      </c>
      <c r="I14" s="209"/>
      <c r="J14" s="21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2"/>
      <c r="B15" s="14"/>
      <c r="C15" s="10"/>
      <c r="D15" s="31">
        <f t="shared" si="1"/>
        <v>0</v>
      </c>
      <c r="F15" s="211" t="s">
        <v>40</v>
      </c>
      <c r="G15" s="212"/>
      <c r="H15" s="213">
        <f>H13-H14</f>
        <v>0</v>
      </c>
      <c r="I15" s="214"/>
      <c r="J15" s="21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C17" s="10"/>
      <c r="D17" s="48">
        <f t="shared" si="1"/>
        <v>0</v>
      </c>
      <c r="F17" s="56"/>
      <c r="G17" s="66" t="s">
        <v>45</v>
      </c>
      <c r="H17" s="184"/>
      <c r="I17" s="184"/>
      <c r="J17" s="18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/>
      <c r="C18" s="10"/>
      <c r="D18" s="48">
        <f t="shared" si="1"/>
        <v>0</v>
      </c>
      <c r="F18" s="56"/>
      <c r="G18" s="66" t="s">
        <v>47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2"/>
      <c r="B20" s="46"/>
      <c r="C20" s="10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/>
      <c r="C23" s="10"/>
      <c r="D23" s="48">
        <f t="shared" si="1"/>
        <v>0</v>
      </c>
      <c r="F23" s="78"/>
      <c r="G23" s="79"/>
      <c r="H23" s="190"/>
      <c r="I23" s="159"/>
      <c r="J23" s="15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/>
      <c r="C24" s="10"/>
      <c r="D24" s="48">
        <f t="shared" si="1"/>
        <v>0</v>
      </c>
      <c r="F24" s="38"/>
      <c r="G24" s="37"/>
      <c r="H24" s="190"/>
      <c r="I24" s="159"/>
      <c r="J24" s="15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/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/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/>
      <c r="C28" s="10"/>
      <c r="D28" s="48">
        <f t="shared" si="1"/>
        <v>0</v>
      </c>
      <c r="F28" s="106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0</v>
      </c>
      <c r="F29" s="120" t="s">
        <v>55</v>
      </c>
      <c r="G29" s="182"/>
      <c r="H29" s="142">
        <f>H15-H16-H17-H18-H19-H20-H22-H23-H24+H26+H27</f>
        <v>0</v>
      </c>
      <c r="I29" s="143"/>
      <c r="J29" s="14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23"/>
      <c r="G30" s="183"/>
      <c r="H30" s="145"/>
      <c r="I30" s="146"/>
      <c r="J30" s="14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7" t="s">
        <v>58</v>
      </c>
      <c r="B32" s="168"/>
      <c r="C32" s="168"/>
      <c r="D32" s="169"/>
      <c r="F32" s="170" t="s">
        <v>59</v>
      </c>
      <c r="G32" s="171"/>
      <c r="H32" s="171"/>
      <c r="I32" s="171"/>
      <c r="J32" s="17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70" t="s">
        <v>13</v>
      </c>
      <c r="I33" s="171"/>
      <c r="J33" s="17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4"/>
      <c r="I34" s="165"/>
      <c r="J34" s="16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68</v>
      </c>
      <c r="C35" s="52"/>
      <c r="D35" s="30">
        <f>C35*84</f>
        <v>0</v>
      </c>
      <c r="F35" s="58">
        <v>500</v>
      </c>
      <c r="G35" s="41"/>
      <c r="H35" s="164"/>
      <c r="I35" s="165"/>
      <c r="J35" s="16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70</v>
      </c>
      <c r="C36" s="10"/>
      <c r="D36" s="12">
        <f>C36*1.5</f>
        <v>0</v>
      </c>
      <c r="F36" s="12">
        <v>200</v>
      </c>
      <c r="G36" s="37"/>
      <c r="H36" s="164"/>
      <c r="I36" s="165"/>
      <c r="J36" s="16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4"/>
      <c r="I37" s="165"/>
      <c r="J37" s="16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68</v>
      </c>
      <c r="C38" s="54"/>
      <c r="D38" s="12">
        <f>C38*84</f>
        <v>0</v>
      </c>
      <c r="F38" s="30">
        <v>50</v>
      </c>
      <c r="G38" s="39"/>
      <c r="H38" s="164"/>
      <c r="I38" s="165"/>
      <c r="J38" s="16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70</v>
      </c>
      <c r="C39" s="52"/>
      <c r="D39" s="31">
        <f>C39*4.5</f>
        <v>0</v>
      </c>
      <c r="F39" s="12">
        <v>20</v>
      </c>
      <c r="G39" s="37"/>
      <c r="H39" s="164"/>
      <c r="I39" s="165"/>
      <c r="J39" s="16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4"/>
      <c r="I40" s="165"/>
      <c r="J40" s="16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68</v>
      </c>
      <c r="C41" s="10"/>
      <c r="D41" s="12">
        <f>C41*84</f>
        <v>0</v>
      </c>
      <c r="F41" s="12">
        <v>5</v>
      </c>
      <c r="G41" s="42"/>
      <c r="H41" s="164"/>
      <c r="I41" s="165"/>
      <c r="J41" s="16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70</v>
      </c>
      <c r="C42" s="11"/>
      <c r="D42" s="12">
        <f>C42*2.25</f>
        <v>0</v>
      </c>
      <c r="F42" s="39" t="s">
        <v>79</v>
      </c>
      <c r="G42" s="164"/>
      <c r="H42" s="165"/>
      <c r="I42" s="165"/>
      <c r="J42" s="16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4" t="s">
        <v>81</v>
      </c>
      <c r="C43" s="11"/>
      <c r="D43" s="12"/>
      <c r="F43" s="59" t="s">
        <v>82</v>
      </c>
      <c r="G43" s="109" t="s">
        <v>83</v>
      </c>
      <c r="H43" s="156" t="s">
        <v>13</v>
      </c>
      <c r="I43" s="157"/>
      <c r="J43" s="158"/>
      <c r="K43" s="21"/>
      <c r="P43" s="4"/>
      <c r="Q43" s="4"/>
      <c r="R43" s="5"/>
    </row>
    <row r="44" spans="1:18" ht="15.75" x14ac:dyDescent="0.25">
      <c r="A44" s="135"/>
      <c r="B44" s="27" t="s">
        <v>66</v>
      </c>
      <c r="C44" s="10"/>
      <c r="D44" s="12">
        <f>C44*120</f>
        <v>0</v>
      </c>
      <c r="F44" s="37"/>
      <c r="G44" s="76"/>
      <c r="H44" s="159"/>
      <c r="I44" s="159"/>
      <c r="J44" s="159"/>
      <c r="K44" s="21"/>
      <c r="P44" s="4"/>
      <c r="Q44" s="4"/>
      <c r="R44" s="5"/>
    </row>
    <row r="45" spans="1:18" ht="15.75" x14ac:dyDescent="0.25">
      <c r="A45" s="135"/>
      <c r="B45" s="27" t="s">
        <v>68</v>
      </c>
      <c r="C45" s="33"/>
      <c r="D45" s="12">
        <f>C45*84</f>
        <v>0</v>
      </c>
      <c r="F45" s="37"/>
      <c r="G45" s="76"/>
      <c r="H45" s="159"/>
      <c r="I45" s="159"/>
      <c r="J45" s="159"/>
      <c r="K45" s="21"/>
      <c r="P45" s="4"/>
      <c r="Q45" s="4"/>
      <c r="R45" s="5"/>
    </row>
    <row r="46" spans="1:18" ht="15.75" x14ac:dyDescent="0.25">
      <c r="A46" s="135"/>
      <c r="B46" s="49" t="s">
        <v>70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6"/>
      <c r="B47" s="27"/>
      <c r="C47" s="11"/>
      <c r="D47" s="12"/>
      <c r="F47" s="59"/>
      <c r="G47" s="59"/>
      <c r="H47" s="137"/>
      <c r="I47" s="138"/>
      <c r="J47" s="139"/>
      <c r="K47" s="21"/>
      <c r="P47" s="4"/>
      <c r="Q47" s="4"/>
      <c r="R47" s="5"/>
    </row>
    <row r="48" spans="1:18" ht="15" customHeight="1" x14ac:dyDescent="0.25">
      <c r="A48" s="134" t="s">
        <v>32</v>
      </c>
      <c r="B48" s="27" t="s">
        <v>66</v>
      </c>
      <c r="C48" s="10"/>
      <c r="D48" s="12">
        <f>C48*78</f>
        <v>0</v>
      </c>
      <c r="F48" s="59"/>
      <c r="G48" s="59"/>
      <c r="H48" s="137"/>
      <c r="I48" s="138"/>
      <c r="J48" s="1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5"/>
      <c r="B49" s="29" t="s">
        <v>68</v>
      </c>
      <c r="C49" s="33"/>
      <c r="D49" s="12">
        <f>C49*42</f>
        <v>0</v>
      </c>
      <c r="F49" s="140" t="s">
        <v>86</v>
      </c>
      <c r="G49" s="142">
        <f>H34+H35+H36+H37+H38+H39+H40+H41+G42+H44+H45+H46</f>
        <v>0</v>
      </c>
      <c r="H49" s="143"/>
      <c r="I49" s="143"/>
      <c r="J49" s="14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5"/>
      <c r="B50" s="32" t="s">
        <v>70</v>
      </c>
      <c r="C50" s="11"/>
      <c r="D50" s="12">
        <f>C50*1.5</f>
        <v>0</v>
      </c>
      <c r="F50" s="141"/>
      <c r="G50" s="145"/>
      <c r="H50" s="146"/>
      <c r="I50" s="146"/>
      <c r="J50" s="147"/>
      <c r="P50" s="4"/>
      <c r="Q50" s="4"/>
      <c r="R50" s="5"/>
    </row>
    <row r="51" spans="1:18" ht="15" customHeight="1" x14ac:dyDescent="0.25">
      <c r="A51" s="135"/>
      <c r="B51" s="27"/>
      <c r="C51" s="10"/>
      <c r="D51" s="31"/>
      <c r="F51" s="148" t="s">
        <v>128</v>
      </c>
      <c r="G51" s="150">
        <f>G49-H29</f>
        <v>0</v>
      </c>
      <c r="H51" s="151"/>
      <c r="I51" s="151"/>
      <c r="J51" s="15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5"/>
      <c r="B52" s="29"/>
      <c r="C52" s="33"/>
      <c r="D52" s="45"/>
      <c r="F52" s="149"/>
      <c r="G52" s="153"/>
      <c r="H52" s="154"/>
      <c r="I52" s="154"/>
      <c r="J52" s="1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0" t="s">
        <v>90</v>
      </c>
      <c r="B54" s="121"/>
      <c r="C54" s="122"/>
      <c r="D54" s="126">
        <f>SUM(D34:D53)</f>
        <v>0</v>
      </c>
      <c r="F54" s="21"/>
      <c r="J54" s="34"/>
    </row>
    <row r="55" spans="1:18" x14ac:dyDescent="0.25">
      <c r="A55" s="123"/>
      <c r="B55" s="124"/>
      <c r="C55" s="125"/>
      <c r="D55" s="1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8" t="s">
        <v>91</v>
      </c>
      <c r="B58" s="129"/>
      <c r="C58" s="129"/>
      <c r="D58" s="130"/>
      <c r="F58" s="128" t="s">
        <v>92</v>
      </c>
      <c r="G58" s="129"/>
      <c r="H58" s="129"/>
      <c r="I58" s="129"/>
      <c r="J58" s="130"/>
    </row>
    <row r="59" spans="1:18" x14ac:dyDescent="0.25">
      <c r="A59" s="131"/>
      <c r="B59" s="132"/>
      <c r="C59" s="132"/>
      <c r="D59" s="133"/>
      <c r="F59" s="131"/>
      <c r="G59" s="132"/>
      <c r="H59" s="132"/>
      <c r="I59" s="132"/>
      <c r="J59" s="1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2DB73-C22F-4CAD-B22E-BDE80128E052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6" t="s">
        <v>1</v>
      </c>
      <c r="O1" s="216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7" t="s">
        <v>7</v>
      </c>
      <c r="B4" s="168"/>
      <c r="C4" s="168"/>
      <c r="D4" s="169"/>
      <c r="F4" s="217" t="s">
        <v>8</v>
      </c>
      <c r="G4" s="219">
        <v>1</v>
      </c>
      <c r="H4" s="221" t="s">
        <v>9</v>
      </c>
      <c r="I4" s="223">
        <v>45980</v>
      </c>
      <c r="J4" s="2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218"/>
      <c r="G5" s="220"/>
      <c r="H5" s="222"/>
      <c r="I5" s="225"/>
      <c r="J5" s="2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89">
        <v>143</v>
      </c>
      <c r="D6" s="13">
        <f t="shared" ref="D6:D28" si="1">C6*L6</f>
        <v>105391</v>
      </c>
      <c r="F6" s="227" t="s">
        <v>16</v>
      </c>
      <c r="G6" s="229" t="s">
        <v>129</v>
      </c>
      <c r="H6" s="230"/>
      <c r="I6" s="230"/>
      <c r="J6" s="2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89"/>
      <c r="D7" s="13">
        <f t="shared" si="1"/>
        <v>0</v>
      </c>
      <c r="F7" s="228"/>
      <c r="G7" s="232"/>
      <c r="H7" s="233"/>
      <c r="I7" s="233"/>
      <c r="J7" s="23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89">
        <v>61</v>
      </c>
      <c r="D8" s="13">
        <f t="shared" si="1"/>
        <v>63013</v>
      </c>
      <c r="F8" s="235" t="s">
        <v>21</v>
      </c>
      <c r="G8" s="236" t="s">
        <v>112</v>
      </c>
      <c r="H8" s="237"/>
      <c r="I8" s="237"/>
      <c r="J8" s="23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89"/>
      <c r="D9" s="13">
        <f t="shared" si="1"/>
        <v>0</v>
      </c>
      <c r="F9" s="228"/>
      <c r="G9" s="239"/>
      <c r="H9" s="240"/>
      <c r="I9" s="240"/>
      <c r="J9" s="24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89">
        <v>35</v>
      </c>
      <c r="D10" s="13">
        <f t="shared" si="1"/>
        <v>34020</v>
      </c>
      <c r="F10" s="227" t="s">
        <v>26</v>
      </c>
      <c r="G10" s="242" t="s">
        <v>130</v>
      </c>
      <c r="H10" s="243"/>
      <c r="I10" s="243"/>
      <c r="J10" s="244"/>
      <c r="K10" s="8"/>
      <c r="L10" s="6">
        <f>R36</f>
        <v>972</v>
      </c>
      <c r="P10" s="4"/>
      <c r="Q10" s="4"/>
      <c r="R10" s="5"/>
    </row>
    <row r="11" spans="1:18" ht="15.75" x14ac:dyDescent="0.25">
      <c r="A11" s="162"/>
      <c r="B11" s="17" t="s">
        <v>28</v>
      </c>
      <c r="C11" s="89">
        <v>15</v>
      </c>
      <c r="D11" s="13">
        <f t="shared" si="1"/>
        <v>16875</v>
      </c>
      <c r="F11" s="228"/>
      <c r="G11" s="239"/>
      <c r="H11" s="240"/>
      <c r="I11" s="240"/>
      <c r="J11" s="2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89">
        <v>30</v>
      </c>
      <c r="D12" s="48">
        <f t="shared" si="1"/>
        <v>28560</v>
      </c>
      <c r="F12" s="245" t="s">
        <v>33</v>
      </c>
      <c r="G12" s="246"/>
      <c r="H12" s="246"/>
      <c r="I12" s="246"/>
      <c r="J12" s="2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89">
        <v>5</v>
      </c>
      <c r="D13" s="48">
        <f t="shared" si="1"/>
        <v>1535</v>
      </c>
      <c r="F13" s="248" t="s">
        <v>36</v>
      </c>
      <c r="G13" s="212"/>
      <c r="H13" s="203">
        <f>D29</f>
        <v>256496</v>
      </c>
      <c r="I13" s="204"/>
      <c r="J13" s="20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89"/>
      <c r="D14" s="31">
        <f t="shared" si="1"/>
        <v>0</v>
      </c>
      <c r="F14" s="206" t="s">
        <v>39</v>
      </c>
      <c r="G14" s="207"/>
      <c r="H14" s="208">
        <f>D54</f>
        <v>123066</v>
      </c>
      <c r="I14" s="209"/>
      <c r="J14" s="21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38</v>
      </c>
      <c r="C15" s="89"/>
      <c r="D15" s="31">
        <f t="shared" si="1"/>
        <v>0</v>
      </c>
      <c r="F15" s="211" t="s">
        <v>40</v>
      </c>
      <c r="G15" s="212"/>
      <c r="H15" s="213">
        <f>H13-H14</f>
        <v>133430</v>
      </c>
      <c r="I15" s="214"/>
      <c r="J15" s="21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3">
        <f>1692</f>
        <v>1692</v>
      </c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t="s">
        <v>140</v>
      </c>
      <c r="C17" s="89"/>
      <c r="D17" s="48">
        <f t="shared" si="1"/>
        <v>0</v>
      </c>
      <c r="F17" s="56"/>
      <c r="G17" s="66" t="s">
        <v>45</v>
      </c>
      <c r="H17" s="184"/>
      <c r="I17" s="184"/>
      <c r="J17" s="18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 t="s">
        <v>136</v>
      </c>
      <c r="C19" s="89">
        <v>1</v>
      </c>
      <c r="D19" s="48">
        <f t="shared" si="1"/>
        <v>1102</v>
      </c>
      <c r="F19" s="56"/>
      <c r="G19" s="68" t="s">
        <v>50</v>
      </c>
      <c r="H19" s="184"/>
      <c r="I19" s="184"/>
      <c r="J19" s="184"/>
      <c r="L19" s="6">
        <v>1102</v>
      </c>
      <c r="Q19" s="4"/>
      <c r="R19" s="5">
        <f t="shared" si="0"/>
        <v>0</v>
      </c>
    </row>
    <row r="20" spans="1:18" ht="15.75" x14ac:dyDescent="0.25">
      <c r="A20" s="162"/>
      <c r="B20" s="83" t="s">
        <v>125</v>
      </c>
      <c r="C20" s="89">
        <f>2+2</f>
        <v>4</v>
      </c>
      <c r="D20" s="13">
        <f t="shared" si="1"/>
        <v>4700</v>
      </c>
      <c r="F20" s="57"/>
      <c r="G20" s="70" t="s">
        <v>120</v>
      </c>
      <c r="H20" s="173"/>
      <c r="I20" s="173"/>
      <c r="J20" s="17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2"/>
      <c r="B21" s="14" t="s">
        <v>138</v>
      </c>
      <c r="C21" s="89">
        <v>2</v>
      </c>
      <c r="D21" s="48">
        <f t="shared" si="1"/>
        <v>1300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 t="s">
        <v>127</v>
      </c>
      <c r="C22" s="89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101</v>
      </c>
      <c r="C23" s="89"/>
      <c r="D23" s="48">
        <f t="shared" si="1"/>
        <v>0</v>
      </c>
      <c r="F23" s="77"/>
      <c r="G23" s="79"/>
      <c r="H23" s="249"/>
      <c r="I23" s="250"/>
      <c r="J23" s="25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121</v>
      </c>
      <c r="C24" s="89"/>
      <c r="D24" s="48">
        <f t="shared" si="1"/>
        <v>0</v>
      </c>
      <c r="F24" s="77"/>
      <c r="G24" s="79"/>
      <c r="H24" s="249"/>
      <c r="I24" s="250"/>
      <c r="J24" s="25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139</v>
      </c>
      <c r="C26" s="89"/>
      <c r="D26" s="48">
        <f t="shared" si="1"/>
        <v>0</v>
      </c>
      <c r="F26" s="75"/>
      <c r="G26" s="65"/>
      <c r="H26" s="159"/>
      <c r="I26" s="159"/>
      <c r="J26" s="15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 t="s">
        <v>110</v>
      </c>
      <c r="C27" s="89"/>
      <c r="D27" s="44">
        <f t="shared" si="1"/>
        <v>0</v>
      </c>
      <c r="F27" s="71"/>
      <c r="G27" s="109"/>
      <c r="H27" s="251"/>
      <c r="I27" s="252"/>
      <c r="J27" s="25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97</v>
      </c>
      <c r="C28" s="89"/>
      <c r="D28" s="48">
        <f t="shared" si="1"/>
        <v>0</v>
      </c>
      <c r="F28" s="106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256496</v>
      </c>
      <c r="F29" s="120" t="s">
        <v>55</v>
      </c>
      <c r="G29" s="182"/>
      <c r="H29" s="142">
        <f>H15-H16-H17-H18-H19-H20-H22-H23-H24+H26+H27+H28</f>
        <v>131738</v>
      </c>
      <c r="I29" s="143"/>
      <c r="J29" s="14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23"/>
      <c r="G30" s="183"/>
      <c r="H30" s="145"/>
      <c r="I30" s="146"/>
      <c r="J30" s="14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7" t="s">
        <v>58</v>
      </c>
      <c r="B32" s="168"/>
      <c r="C32" s="168"/>
      <c r="D32" s="169"/>
      <c r="F32" s="170" t="s">
        <v>59</v>
      </c>
      <c r="G32" s="171"/>
      <c r="H32" s="171"/>
      <c r="I32" s="171"/>
      <c r="J32" s="17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70" t="s">
        <v>13</v>
      </c>
      <c r="I33" s="171"/>
      <c r="J33" s="17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80</v>
      </c>
      <c r="H34" s="164">
        <f t="shared" ref="H34:H39" si="2">F34*G34</f>
        <v>80000</v>
      </c>
      <c r="I34" s="165"/>
      <c r="J34" s="16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68</v>
      </c>
      <c r="C35" s="52"/>
      <c r="D35" s="30">
        <f>C35*84</f>
        <v>0</v>
      </c>
      <c r="F35" s="58">
        <v>500</v>
      </c>
      <c r="G35" s="41">
        <v>4</v>
      </c>
      <c r="H35" s="164">
        <f t="shared" si="2"/>
        <v>2000</v>
      </c>
      <c r="I35" s="165"/>
      <c r="J35" s="16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70</v>
      </c>
      <c r="C36" s="10"/>
      <c r="D36" s="12">
        <f>C36*1.5</f>
        <v>0</v>
      </c>
      <c r="F36" s="12">
        <v>200</v>
      </c>
      <c r="G36" s="37"/>
      <c r="H36" s="164">
        <f t="shared" si="2"/>
        <v>0</v>
      </c>
      <c r="I36" s="165"/>
      <c r="J36" s="16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72</v>
      </c>
      <c r="B37" s="28" t="s">
        <v>66</v>
      </c>
      <c r="C37" s="53">
        <v>946</v>
      </c>
      <c r="D37" s="12">
        <f>C37*111</f>
        <v>105006</v>
      </c>
      <c r="F37" s="12">
        <v>100</v>
      </c>
      <c r="G37" s="39">
        <v>3</v>
      </c>
      <c r="H37" s="164">
        <f t="shared" si="2"/>
        <v>300</v>
      </c>
      <c r="I37" s="165"/>
      <c r="J37" s="16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164">
        <f t="shared" si="2"/>
        <v>150</v>
      </c>
      <c r="I38" s="165"/>
      <c r="J38" s="16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2</v>
      </c>
      <c r="H39" s="164">
        <f t="shared" si="2"/>
        <v>40</v>
      </c>
      <c r="I39" s="165"/>
      <c r="J39" s="16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76</v>
      </c>
      <c r="B40" s="27" t="s">
        <v>66</v>
      </c>
      <c r="C40" s="63">
        <v>70</v>
      </c>
      <c r="D40" s="12">
        <f>C40*111</f>
        <v>7770</v>
      </c>
      <c r="F40" s="12">
        <v>10</v>
      </c>
      <c r="G40" s="42"/>
      <c r="H40" s="164"/>
      <c r="I40" s="165"/>
      <c r="J40" s="16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4"/>
      <c r="I41" s="165"/>
      <c r="J41" s="16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70</v>
      </c>
      <c r="C42" s="11">
        <v>10</v>
      </c>
      <c r="D42" s="12">
        <f>C42*2.25</f>
        <v>22.5</v>
      </c>
      <c r="F42" s="39" t="s">
        <v>79</v>
      </c>
      <c r="G42" s="164">
        <v>10</v>
      </c>
      <c r="H42" s="165"/>
      <c r="I42" s="165"/>
      <c r="J42" s="16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4" t="s">
        <v>81</v>
      </c>
      <c r="C43" s="11"/>
      <c r="D43" s="12"/>
      <c r="F43" s="59" t="s">
        <v>82</v>
      </c>
      <c r="G43" s="109" t="s">
        <v>83</v>
      </c>
      <c r="H43" s="156" t="s">
        <v>13</v>
      </c>
      <c r="I43" s="157"/>
      <c r="J43" s="15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5"/>
      <c r="B44" s="27" t="s">
        <v>66</v>
      </c>
      <c r="C44" s="10">
        <v>71</v>
      </c>
      <c r="D44" s="12">
        <f>C44*120</f>
        <v>8520</v>
      </c>
      <c r="F44" s="37" t="s">
        <v>144</v>
      </c>
      <c r="G44" s="62" t="s">
        <v>185</v>
      </c>
      <c r="H44" s="159">
        <v>41121</v>
      </c>
      <c r="I44" s="159"/>
      <c r="J44" s="15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5"/>
      <c r="B45" s="27" t="s">
        <v>68</v>
      </c>
      <c r="C45" s="33"/>
      <c r="D45" s="12">
        <f>C45*84</f>
        <v>0</v>
      </c>
      <c r="F45" s="37" t="s">
        <v>144</v>
      </c>
      <c r="G45" s="62" t="s">
        <v>186</v>
      </c>
      <c r="H45" s="159">
        <v>8400</v>
      </c>
      <c r="I45" s="159"/>
      <c r="J45" s="159"/>
      <c r="K45" s="21"/>
      <c r="P45" s="4"/>
      <c r="Q45" s="4"/>
      <c r="R45" s="5"/>
    </row>
    <row r="46" spans="1:18" ht="15.75" x14ac:dyDescent="0.25">
      <c r="A46" s="135"/>
      <c r="B46" s="49" t="s">
        <v>70</v>
      </c>
      <c r="C46" s="81">
        <v>3</v>
      </c>
      <c r="D46" s="12">
        <f>C46*1.5</f>
        <v>4.5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6"/>
      <c r="B47" s="27"/>
      <c r="C47" s="11"/>
      <c r="D47" s="12"/>
      <c r="F47" s="59"/>
      <c r="G47" s="59"/>
      <c r="H47" s="137"/>
      <c r="I47" s="138"/>
      <c r="J47" s="139"/>
      <c r="K47" s="21"/>
      <c r="P47" s="4"/>
      <c r="Q47" s="4"/>
      <c r="R47" s="5"/>
    </row>
    <row r="48" spans="1:18" ht="15" customHeight="1" x14ac:dyDescent="0.25">
      <c r="A48" s="134" t="s">
        <v>32</v>
      </c>
      <c r="B48" s="27" t="s">
        <v>66</v>
      </c>
      <c r="C48" s="10">
        <v>17</v>
      </c>
      <c r="D48" s="12">
        <f>C48*78</f>
        <v>1326</v>
      </c>
      <c r="F48" s="59"/>
      <c r="G48" s="59"/>
      <c r="H48" s="137"/>
      <c r="I48" s="138"/>
      <c r="J48" s="1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5"/>
      <c r="B49" s="29" t="s">
        <v>68</v>
      </c>
      <c r="C49" s="33"/>
      <c r="D49" s="12">
        <f>C49*42</f>
        <v>0</v>
      </c>
      <c r="F49" s="140" t="s">
        <v>86</v>
      </c>
      <c r="G49" s="142">
        <f>H34+H35+H36+H37+H38+H39+H40+H41+G42+H44+H45+H46</f>
        <v>132021</v>
      </c>
      <c r="H49" s="143"/>
      <c r="I49" s="143"/>
      <c r="J49" s="14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5"/>
      <c r="B50" s="32" t="s">
        <v>70</v>
      </c>
      <c r="C50" s="11">
        <v>3</v>
      </c>
      <c r="D50" s="12">
        <f>C50*1.5</f>
        <v>4.5</v>
      </c>
      <c r="F50" s="141"/>
      <c r="G50" s="145"/>
      <c r="H50" s="146"/>
      <c r="I50" s="146"/>
      <c r="J50" s="147"/>
      <c r="P50" s="4"/>
      <c r="Q50" s="4"/>
      <c r="R50" s="5"/>
    </row>
    <row r="51" spans="1:18" ht="15" customHeight="1" x14ac:dyDescent="0.25">
      <c r="A51" s="135"/>
      <c r="B51" s="27"/>
      <c r="C51" s="10"/>
      <c r="D51" s="31"/>
      <c r="F51" s="148" t="s">
        <v>143</v>
      </c>
      <c r="G51" s="150">
        <f>G49-H29</f>
        <v>283</v>
      </c>
      <c r="H51" s="151"/>
      <c r="I51" s="151"/>
      <c r="J51" s="15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5"/>
      <c r="B52" s="29"/>
      <c r="C52" s="33"/>
      <c r="D52" s="45"/>
      <c r="F52" s="149"/>
      <c r="G52" s="153"/>
      <c r="H52" s="154"/>
      <c r="I52" s="154"/>
      <c r="J52" s="1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0" t="s">
        <v>90</v>
      </c>
      <c r="B54" s="121"/>
      <c r="C54" s="122"/>
      <c r="D54" s="126">
        <f>SUM(D34:D53)</f>
        <v>123066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3"/>
      <c r="B55" s="124"/>
      <c r="C55" s="125"/>
      <c r="D55" s="1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8" t="s">
        <v>91</v>
      </c>
      <c r="B58" s="129"/>
      <c r="C58" s="129"/>
      <c r="D58" s="130"/>
      <c r="F58" s="128" t="s">
        <v>92</v>
      </c>
      <c r="G58" s="129"/>
      <c r="H58" s="129"/>
      <c r="I58" s="129"/>
      <c r="J58" s="130"/>
    </row>
    <row r="59" spans="1:18" x14ac:dyDescent="0.25">
      <c r="A59" s="131"/>
      <c r="B59" s="132"/>
      <c r="C59" s="132"/>
      <c r="D59" s="133"/>
      <c r="F59" s="131"/>
      <c r="G59" s="132"/>
      <c r="H59" s="132"/>
      <c r="I59" s="132"/>
      <c r="J59" s="1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EEB7E-FC1D-4E22-ADEC-2819CD89672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6" t="s">
        <v>1</v>
      </c>
      <c r="O1" s="216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7" t="s">
        <v>7</v>
      </c>
      <c r="B4" s="168"/>
      <c r="C4" s="168"/>
      <c r="D4" s="169"/>
      <c r="F4" s="217" t="s">
        <v>8</v>
      </c>
      <c r="G4" s="219">
        <v>2</v>
      </c>
      <c r="H4" s="221" t="s">
        <v>9</v>
      </c>
      <c r="I4" s="223">
        <v>45980</v>
      </c>
      <c r="J4" s="2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218"/>
      <c r="G5" s="220"/>
      <c r="H5" s="222"/>
      <c r="I5" s="225"/>
      <c r="J5" s="2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>
        <v>225</v>
      </c>
      <c r="D6" s="13">
        <f t="shared" ref="D6:D28" si="1">C6*L6</f>
        <v>165825</v>
      </c>
      <c r="F6" s="227" t="s">
        <v>16</v>
      </c>
      <c r="G6" s="229" t="s">
        <v>150</v>
      </c>
      <c r="H6" s="230"/>
      <c r="I6" s="230"/>
      <c r="J6" s="2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>
        <v>10</v>
      </c>
      <c r="D7" s="13">
        <f t="shared" si="1"/>
        <v>7250</v>
      </c>
      <c r="F7" s="228"/>
      <c r="G7" s="232"/>
      <c r="H7" s="233"/>
      <c r="I7" s="233"/>
      <c r="J7" s="23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/>
      <c r="D8" s="13">
        <f t="shared" si="1"/>
        <v>0</v>
      </c>
      <c r="F8" s="235" t="s">
        <v>21</v>
      </c>
      <c r="G8" s="236" t="s">
        <v>114</v>
      </c>
      <c r="H8" s="237"/>
      <c r="I8" s="237"/>
      <c r="J8" s="23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>
        <v>50</v>
      </c>
      <c r="D9" s="13">
        <f t="shared" si="1"/>
        <v>35350</v>
      </c>
      <c r="F9" s="228"/>
      <c r="G9" s="239"/>
      <c r="H9" s="240"/>
      <c r="I9" s="240"/>
      <c r="J9" s="24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/>
      <c r="D10" s="13">
        <f t="shared" si="1"/>
        <v>0</v>
      </c>
      <c r="F10" s="227" t="s">
        <v>26</v>
      </c>
      <c r="G10" s="242" t="s">
        <v>115</v>
      </c>
      <c r="H10" s="243"/>
      <c r="I10" s="243"/>
      <c r="J10" s="244"/>
      <c r="K10" s="8"/>
      <c r="L10" s="6">
        <f>R36</f>
        <v>972</v>
      </c>
      <c r="P10" s="4"/>
      <c r="Q10" s="4"/>
      <c r="R10" s="5"/>
    </row>
    <row r="11" spans="1:18" ht="15.75" x14ac:dyDescent="0.25">
      <c r="A11" s="162"/>
      <c r="B11" s="17" t="s">
        <v>28</v>
      </c>
      <c r="C11" s="10"/>
      <c r="D11" s="13">
        <f t="shared" si="1"/>
        <v>0</v>
      </c>
      <c r="F11" s="228"/>
      <c r="G11" s="239"/>
      <c r="H11" s="240"/>
      <c r="I11" s="240"/>
      <c r="J11" s="2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/>
      <c r="D12" s="48">
        <f t="shared" si="1"/>
        <v>0</v>
      </c>
      <c r="F12" s="245" t="s">
        <v>33</v>
      </c>
      <c r="G12" s="246"/>
      <c r="H12" s="246"/>
      <c r="I12" s="246"/>
      <c r="J12" s="2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>
        <v>12</v>
      </c>
      <c r="D13" s="48">
        <f t="shared" si="1"/>
        <v>3684</v>
      </c>
      <c r="F13" s="248" t="s">
        <v>36</v>
      </c>
      <c r="G13" s="212"/>
      <c r="H13" s="203">
        <f>D29</f>
        <v>212175</v>
      </c>
      <c r="I13" s="204"/>
      <c r="J13" s="20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>
        <v>6</v>
      </c>
      <c r="D14" s="31">
        <f t="shared" si="1"/>
        <v>66</v>
      </c>
      <c r="F14" s="206" t="s">
        <v>39</v>
      </c>
      <c r="G14" s="207"/>
      <c r="H14" s="208">
        <f>D54</f>
        <v>34363.5</v>
      </c>
      <c r="I14" s="209"/>
      <c r="J14" s="21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38</v>
      </c>
      <c r="C15" s="10"/>
      <c r="D15" s="31">
        <f t="shared" si="1"/>
        <v>0</v>
      </c>
      <c r="F15" s="211" t="s">
        <v>40</v>
      </c>
      <c r="G15" s="212"/>
      <c r="H15" s="213">
        <f>H13-H14</f>
        <v>177811.5</v>
      </c>
      <c r="I15" s="214"/>
      <c r="J15" s="21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3">
        <v>2583</v>
      </c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t="s">
        <v>93</v>
      </c>
      <c r="C17" s="10"/>
      <c r="D17" s="48">
        <f t="shared" si="1"/>
        <v>0</v>
      </c>
      <c r="F17" s="56"/>
      <c r="G17" s="66" t="s">
        <v>45</v>
      </c>
      <c r="H17" s="184"/>
      <c r="I17" s="184"/>
      <c r="J17" s="184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2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4"/>
      <c r="I20" s="184"/>
      <c r="J20" s="18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2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107</v>
      </c>
      <c r="C23" s="10"/>
      <c r="D23" s="48">
        <f t="shared" si="1"/>
        <v>0</v>
      </c>
      <c r="F23" s="25"/>
      <c r="G23" s="37"/>
      <c r="H23" s="190"/>
      <c r="I23" s="159"/>
      <c r="J23" s="15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123</v>
      </c>
      <c r="C24" s="10"/>
      <c r="D24" s="48">
        <f t="shared" si="1"/>
        <v>0</v>
      </c>
      <c r="F24" s="38"/>
      <c r="G24" s="37"/>
      <c r="H24" s="190"/>
      <c r="I24" s="159"/>
      <c r="J24" s="15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105</v>
      </c>
      <c r="C26" s="10"/>
      <c r="D26" s="48">
        <f t="shared" si="1"/>
        <v>0</v>
      </c>
      <c r="F26" s="64"/>
      <c r="G26" s="10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 t="s">
        <v>109</v>
      </c>
      <c r="C27" s="10"/>
      <c r="D27" s="44">
        <f t="shared" si="1"/>
        <v>0</v>
      </c>
      <c r="F27" s="14"/>
      <c r="G27" s="14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97</v>
      </c>
      <c r="C28" s="10"/>
      <c r="D28" s="48">
        <f t="shared" si="1"/>
        <v>0</v>
      </c>
      <c r="F28" s="106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212175</v>
      </c>
      <c r="F29" s="120" t="s">
        <v>55</v>
      </c>
      <c r="G29" s="182"/>
      <c r="H29" s="142">
        <f>H15-H16-H17-H18-H19-H20-H22-H23-H24+H26+H27</f>
        <v>175228.5</v>
      </c>
      <c r="I29" s="143"/>
      <c r="J29" s="14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23"/>
      <c r="G30" s="183"/>
      <c r="H30" s="145"/>
      <c r="I30" s="146"/>
      <c r="J30" s="14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7" t="s">
        <v>58</v>
      </c>
      <c r="B32" s="168"/>
      <c r="C32" s="168"/>
      <c r="D32" s="169"/>
      <c r="F32" s="170" t="s">
        <v>59</v>
      </c>
      <c r="G32" s="171"/>
      <c r="H32" s="171"/>
      <c r="I32" s="171"/>
      <c r="J32" s="17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70" t="s">
        <v>13</v>
      </c>
      <c r="I33" s="171"/>
      <c r="J33" s="17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106</v>
      </c>
      <c r="H34" s="164">
        <f>F34*G34</f>
        <v>106000</v>
      </c>
      <c r="I34" s="165"/>
      <c r="J34" s="16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68</v>
      </c>
      <c r="C35" s="52"/>
      <c r="D35" s="30">
        <f>C35*84</f>
        <v>0</v>
      </c>
      <c r="F35" s="58">
        <v>500</v>
      </c>
      <c r="G35" s="41">
        <v>138</v>
      </c>
      <c r="H35" s="164">
        <f t="shared" ref="H35:H39" si="2">F35*G35</f>
        <v>69000</v>
      </c>
      <c r="I35" s="165"/>
      <c r="J35" s="16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70</v>
      </c>
      <c r="C36" s="10"/>
      <c r="D36" s="12">
        <f>C36*1.5</f>
        <v>0</v>
      </c>
      <c r="F36" s="12">
        <v>200</v>
      </c>
      <c r="G36" s="37"/>
      <c r="H36" s="164">
        <f>F36*G36</f>
        <v>0</v>
      </c>
      <c r="I36" s="165"/>
      <c r="J36" s="16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72</v>
      </c>
      <c r="B37" s="28" t="s">
        <v>66</v>
      </c>
      <c r="C37" s="53">
        <v>297</v>
      </c>
      <c r="D37" s="12">
        <f>C37*111</f>
        <v>32967</v>
      </c>
      <c r="F37" s="12">
        <v>100</v>
      </c>
      <c r="G37" s="39">
        <v>1</v>
      </c>
      <c r="H37" s="164">
        <f t="shared" si="2"/>
        <v>100</v>
      </c>
      <c r="I37" s="165"/>
      <c r="J37" s="16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64">
        <f t="shared" si="2"/>
        <v>0</v>
      </c>
      <c r="I38" s="165"/>
      <c r="J38" s="16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64">
        <f t="shared" si="2"/>
        <v>0</v>
      </c>
      <c r="I39" s="165"/>
      <c r="J39" s="16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64"/>
      <c r="I40" s="165"/>
      <c r="J40" s="16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68</v>
      </c>
      <c r="C41" s="10"/>
      <c r="D41" s="12">
        <f>C41*84</f>
        <v>0</v>
      </c>
      <c r="F41" s="12">
        <v>5</v>
      </c>
      <c r="G41" s="42"/>
      <c r="H41" s="164"/>
      <c r="I41" s="165"/>
      <c r="J41" s="16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70</v>
      </c>
      <c r="C42" s="11"/>
      <c r="D42" s="12">
        <f>C42*2.25</f>
        <v>0</v>
      </c>
      <c r="F42" s="39" t="s">
        <v>79</v>
      </c>
      <c r="G42" s="164">
        <v>222</v>
      </c>
      <c r="H42" s="165"/>
      <c r="I42" s="165"/>
      <c r="J42" s="16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4" t="s">
        <v>81</v>
      </c>
      <c r="C43" s="11"/>
      <c r="D43" s="12"/>
      <c r="F43" s="59" t="s">
        <v>82</v>
      </c>
      <c r="G43" s="109" t="s">
        <v>83</v>
      </c>
      <c r="H43" s="156" t="s">
        <v>13</v>
      </c>
      <c r="I43" s="157"/>
      <c r="J43" s="158"/>
      <c r="K43" s="21"/>
      <c r="P43" s="4"/>
      <c r="Q43" s="4"/>
      <c r="R43" s="5"/>
    </row>
    <row r="44" spans="1:18" ht="15.75" x14ac:dyDescent="0.25">
      <c r="A44" s="135"/>
      <c r="B44" s="27" t="s">
        <v>66</v>
      </c>
      <c r="C44" s="10"/>
      <c r="D44" s="12">
        <f>C44*120</f>
        <v>0</v>
      </c>
      <c r="F44" s="37"/>
      <c r="G44" s="62"/>
      <c r="H44" s="159"/>
      <c r="I44" s="159"/>
      <c r="J44" s="159"/>
      <c r="K44" s="21"/>
      <c r="P44" s="4"/>
      <c r="Q44" s="4"/>
      <c r="R44" s="5"/>
    </row>
    <row r="45" spans="1:18" ht="15.75" x14ac:dyDescent="0.25">
      <c r="A45" s="135"/>
      <c r="B45" s="27" t="s">
        <v>68</v>
      </c>
      <c r="C45" s="33"/>
      <c r="D45" s="12">
        <f>C45*84</f>
        <v>0</v>
      </c>
      <c r="F45" s="37"/>
      <c r="G45" s="62"/>
      <c r="H45" s="159"/>
      <c r="I45" s="159"/>
      <c r="J45" s="159"/>
      <c r="K45" s="21"/>
      <c r="P45" s="4"/>
      <c r="Q45" s="4"/>
      <c r="R45" s="5"/>
    </row>
    <row r="46" spans="1:18" ht="15.75" x14ac:dyDescent="0.25">
      <c r="A46" s="135"/>
      <c r="B46" s="49" t="s">
        <v>70</v>
      </c>
      <c r="C46" s="81"/>
      <c r="D46" s="12">
        <f>C46*1.5</f>
        <v>0</v>
      </c>
      <c r="F46" s="37"/>
      <c r="G46" s="108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6"/>
      <c r="B47" s="27"/>
      <c r="C47" s="11"/>
      <c r="D47" s="12"/>
      <c r="F47" s="59"/>
      <c r="G47" s="59"/>
      <c r="H47" s="137"/>
      <c r="I47" s="138"/>
      <c r="J47" s="139"/>
      <c r="K47" s="21"/>
      <c r="P47" s="4"/>
      <c r="Q47" s="4"/>
      <c r="R47" s="5"/>
    </row>
    <row r="48" spans="1:18" ht="15" customHeight="1" x14ac:dyDescent="0.25">
      <c r="A48" s="134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7"/>
      <c r="I48" s="138"/>
      <c r="J48" s="1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5"/>
      <c r="B49" s="29" t="s">
        <v>68</v>
      </c>
      <c r="C49" s="33">
        <v>9</v>
      </c>
      <c r="D49" s="12">
        <f>C49*42</f>
        <v>378</v>
      </c>
      <c r="F49" s="140" t="s">
        <v>86</v>
      </c>
      <c r="G49" s="142">
        <f>H34+H35+H36+H37+H38+H39+H40+H41+G42+H44+H45+H46</f>
        <v>175322</v>
      </c>
      <c r="H49" s="143"/>
      <c r="I49" s="143"/>
      <c r="J49" s="14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5"/>
      <c r="B50" s="32" t="s">
        <v>70</v>
      </c>
      <c r="C50" s="11">
        <v>6</v>
      </c>
      <c r="D50" s="12">
        <f>C50*1.5</f>
        <v>9</v>
      </c>
      <c r="F50" s="141"/>
      <c r="G50" s="145"/>
      <c r="H50" s="146"/>
      <c r="I50" s="146"/>
      <c r="J50" s="147"/>
      <c r="P50" s="4"/>
      <c r="Q50" s="4"/>
      <c r="R50" s="5"/>
    </row>
    <row r="51" spans="1:18" ht="15" customHeight="1" x14ac:dyDescent="0.25">
      <c r="A51" s="135"/>
      <c r="B51" s="27"/>
      <c r="C51" s="10"/>
      <c r="D51" s="31"/>
      <c r="F51" s="148" t="s">
        <v>156</v>
      </c>
      <c r="G51" s="150">
        <f>G49-H29</f>
        <v>93.5</v>
      </c>
      <c r="H51" s="151"/>
      <c r="I51" s="151"/>
      <c r="J51" s="15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5"/>
      <c r="B52" s="29"/>
      <c r="C52" s="33"/>
      <c r="D52" s="45"/>
      <c r="F52" s="149"/>
      <c r="G52" s="153"/>
      <c r="H52" s="154"/>
      <c r="I52" s="154"/>
      <c r="J52" s="1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0" t="s">
        <v>90</v>
      </c>
      <c r="B54" s="121"/>
      <c r="C54" s="122"/>
      <c r="D54" s="126">
        <f>SUM(D34:D53)</f>
        <v>34363.5</v>
      </c>
      <c r="F54" s="21"/>
      <c r="J54" s="34"/>
    </row>
    <row r="55" spans="1:18" x14ac:dyDescent="0.25">
      <c r="A55" s="123"/>
      <c r="B55" s="124"/>
      <c r="C55" s="125"/>
      <c r="D55" s="1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178</v>
      </c>
      <c r="D57" s="34"/>
      <c r="F57" s="36"/>
      <c r="G57" s="50"/>
      <c r="H57" s="50"/>
      <c r="I57" s="50"/>
      <c r="J57" s="43"/>
    </row>
    <row r="58" spans="1:18" x14ac:dyDescent="0.25">
      <c r="A58" s="128" t="s">
        <v>91</v>
      </c>
      <c r="B58" s="129"/>
      <c r="C58" s="129"/>
      <c r="D58" s="130"/>
      <c r="F58" s="128" t="s">
        <v>92</v>
      </c>
      <c r="G58" s="129"/>
      <c r="H58" s="129"/>
      <c r="I58" s="129"/>
      <c r="J58" s="130"/>
    </row>
    <row r="59" spans="1:18" x14ac:dyDescent="0.25">
      <c r="A59" s="131"/>
      <c r="B59" s="132"/>
      <c r="C59" s="132"/>
      <c r="D59" s="133"/>
      <c r="F59" s="131"/>
      <c r="G59" s="132"/>
      <c r="H59" s="132"/>
      <c r="I59" s="132"/>
      <c r="J59" s="1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B2D79-0B47-47BB-8777-B1ED3EC114D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6" t="s">
        <v>1</v>
      </c>
      <c r="O1" s="216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7" t="s">
        <v>7</v>
      </c>
      <c r="B4" s="168"/>
      <c r="C4" s="168"/>
      <c r="D4" s="169"/>
      <c r="F4" s="217" t="s">
        <v>8</v>
      </c>
      <c r="G4" s="219">
        <v>3</v>
      </c>
      <c r="H4" s="221" t="s">
        <v>9</v>
      </c>
      <c r="I4" s="223">
        <v>45980</v>
      </c>
      <c r="J4" s="2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218"/>
      <c r="G5" s="220"/>
      <c r="H5" s="222"/>
      <c r="I5" s="225"/>
      <c r="J5" s="2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>
        <v>176</v>
      </c>
      <c r="D6" s="13">
        <f t="shared" ref="D6:D28" si="1">C6*L6</f>
        <v>129712</v>
      </c>
      <c r="F6" s="227" t="s">
        <v>16</v>
      </c>
      <c r="G6" s="229" t="s">
        <v>111</v>
      </c>
      <c r="H6" s="230"/>
      <c r="I6" s="230"/>
      <c r="J6" s="2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>
        <v>1</v>
      </c>
      <c r="D7" s="13">
        <f t="shared" si="1"/>
        <v>725</v>
      </c>
      <c r="F7" s="228"/>
      <c r="G7" s="232"/>
      <c r="H7" s="233"/>
      <c r="I7" s="233"/>
      <c r="J7" s="23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/>
      <c r="D8" s="13">
        <f t="shared" si="1"/>
        <v>0</v>
      </c>
      <c r="F8" s="235" t="s">
        <v>21</v>
      </c>
      <c r="G8" s="236" t="s">
        <v>119</v>
      </c>
      <c r="H8" s="237"/>
      <c r="I8" s="237"/>
      <c r="J8" s="23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>
        <v>51</v>
      </c>
      <c r="D9" s="13">
        <f t="shared" si="1"/>
        <v>36057</v>
      </c>
      <c r="F9" s="228"/>
      <c r="G9" s="239"/>
      <c r="H9" s="240"/>
      <c r="I9" s="240"/>
      <c r="J9" s="24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/>
      <c r="D10" s="13">
        <f t="shared" si="1"/>
        <v>0</v>
      </c>
      <c r="F10" s="227" t="s">
        <v>26</v>
      </c>
      <c r="G10" s="242" t="s">
        <v>137</v>
      </c>
      <c r="H10" s="243"/>
      <c r="I10" s="243"/>
      <c r="J10" s="244"/>
      <c r="K10" s="8"/>
      <c r="L10" s="6">
        <f>R36</f>
        <v>972</v>
      </c>
      <c r="P10" s="4"/>
      <c r="Q10" s="4"/>
      <c r="R10" s="5"/>
    </row>
    <row r="11" spans="1:18" ht="15.75" x14ac:dyDescent="0.25">
      <c r="A11" s="162"/>
      <c r="B11" s="17" t="s">
        <v>28</v>
      </c>
      <c r="C11" s="10"/>
      <c r="D11" s="13">
        <f t="shared" si="1"/>
        <v>0</v>
      </c>
      <c r="F11" s="228"/>
      <c r="G11" s="239"/>
      <c r="H11" s="240"/>
      <c r="I11" s="240"/>
      <c r="J11" s="2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>
        <v>1</v>
      </c>
      <c r="D12" s="48">
        <f t="shared" si="1"/>
        <v>952</v>
      </c>
      <c r="F12" s="245" t="s">
        <v>33</v>
      </c>
      <c r="G12" s="246"/>
      <c r="H12" s="246"/>
      <c r="I12" s="246"/>
      <c r="J12" s="2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>
        <v>10</v>
      </c>
      <c r="D13" s="48">
        <f t="shared" si="1"/>
        <v>3070</v>
      </c>
      <c r="F13" s="248" t="s">
        <v>36</v>
      </c>
      <c r="G13" s="212"/>
      <c r="H13" s="203">
        <f>D29</f>
        <v>172836.5</v>
      </c>
      <c r="I13" s="204"/>
      <c r="J13" s="20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>
        <v>6</v>
      </c>
      <c r="D14" s="31">
        <f t="shared" si="1"/>
        <v>66</v>
      </c>
      <c r="F14" s="206" t="s">
        <v>39</v>
      </c>
      <c r="G14" s="207"/>
      <c r="H14" s="208">
        <f>D54</f>
        <v>26265.75</v>
      </c>
      <c r="I14" s="209"/>
      <c r="J14" s="21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38</v>
      </c>
      <c r="C15" s="10"/>
      <c r="D15" s="31">
        <f t="shared" si="1"/>
        <v>0</v>
      </c>
      <c r="F15" s="211" t="s">
        <v>40</v>
      </c>
      <c r="G15" s="212"/>
      <c r="H15" s="213">
        <f>H13-H14</f>
        <v>146570.75</v>
      </c>
      <c r="I15" s="214"/>
      <c r="J15" s="21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3">
        <f>948</f>
        <v>948</v>
      </c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t="s">
        <v>113</v>
      </c>
      <c r="C17" s="10"/>
      <c r="D17" s="48">
        <f t="shared" si="1"/>
        <v>0</v>
      </c>
      <c r="F17" s="56"/>
      <c r="G17" s="66" t="s">
        <v>45</v>
      </c>
      <c r="H17" s="184"/>
      <c r="I17" s="184"/>
      <c r="J17" s="18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2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2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 t="s">
        <v>104</v>
      </c>
      <c r="C22" s="10"/>
      <c r="D22" s="48">
        <f t="shared" si="1"/>
        <v>0</v>
      </c>
      <c r="F22" s="77" t="s">
        <v>187</v>
      </c>
      <c r="G22" s="73">
        <v>7141</v>
      </c>
      <c r="H22" s="189">
        <v>94126</v>
      </c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107</v>
      </c>
      <c r="C23" s="10"/>
      <c r="D23" s="48">
        <f t="shared" si="1"/>
        <v>0</v>
      </c>
      <c r="F23" s="78"/>
      <c r="G23" s="79"/>
      <c r="H23" s="190"/>
      <c r="I23" s="159"/>
      <c r="J23" s="15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101</v>
      </c>
      <c r="C24" s="10"/>
      <c r="D24" s="48">
        <f t="shared" si="1"/>
        <v>0</v>
      </c>
      <c r="F24" s="38"/>
      <c r="G24" s="37"/>
      <c r="H24" s="190"/>
      <c r="I24" s="159"/>
      <c r="J24" s="15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188</v>
      </c>
      <c r="C25" s="10">
        <v>12</v>
      </c>
      <c r="D25" s="48">
        <f t="shared" si="1"/>
        <v>520.5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1005/24+1.5</f>
        <v>43.375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105</v>
      </c>
      <c r="C26" s="10">
        <v>12</v>
      </c>
      <c r="D26" s="48">
        <f t="shared" si="1"/>
        <v>434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 t="s">
        <v>109</v>
      </c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97</v>
      </c>
      <c r="C28" s="10"/>
      <c r="D28" s="48">
        <f t="shared" si="1"/>
        <v>0</v>
      </c>
      <c r="F28" s="106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172836.5</v>
      </c>
      <c r="F29" s="120" t="s">
        <v>55</v>
      </c>
      <c r="G29" s="182"/>
      <c r="H29" s="142">
        <f>H15-H16-H17-H18-H19-H20-H22-H23-H24+H26+H27</f>
        <v>51496.75</v>
      </c>
      <c r="I29" s="143"/>
      <c r="J29" s="14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23"/>
      <c r="G30" s="183"/>
      <c r="H30" s="145"/>
      <c r="I30" s="146"/>
      <c r="J30" s="14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7" t="s">
        <v>58</v>
      </c>
      <c r="B32" s="168"/>
      <c r="C32" s="168"/>
      <c r="D32" s="169"/>
      <c r="F32" s="170" t="s">
        <v>59</v>
      </c>
      <c r="G32" s="171"/>
      <c r="H32" s="171"/>
      <c r="I32" s="171"/>
      <c r="J32" s="17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70" t="s">
        <v>13</v>
      </c>
      <c r="I33" s="171"/>
      <c r="J33" s="17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44</v>
      </c>
      <c r="H34" s="164">
        <f>F34*G34</f>
        <v>44000</v>
      </c>
      <c r="I34" s="165"/>
      <c r="J34" s="16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164">
        <f>F35*G35</f>
        <v>7000</v>
      </c>
      <c r="I35" s="165"/>
      <c r="J35" s="16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70</v>
      </c>
      <c r="C36" s="10"/>
      <c r="D36" s="12">
        <f>C36*1.5</f>
        <v>0</v>
      </c>
      <c r="F36" s="12">
        <v>200</v>
      </c>
      <c r="G36" s="37"/>
      <c r="H36" s="164">
        <f t="shared" ref="H36:H39" si="2">F36*G36</f>
        <v>0</v>
      </c>
      <c r="I36" s="165"/>
      <c r="J36" s="16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72</v>
      </c>
      <c r="B37" s="28" t="s">
        <v>66</v>
      </c>
      <c r="C37" s="53">
        <v>224</v>
      </c>
      <c r="D37" s="12">
        <f>C37*111</f>
        <v>24864</v>
      </c>
      <c r="F37" s="12">
        <v>100</v>
      </c>
      <c r="G37" s="39">
        <v>2</v>
      </c>
      <c r="H37" s="164">
        <f t="shared" si="2"/>
        <v>200</v>
      </c>
      <c r="I37" s="165"/>
      <c r="J37" s="16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</v>
      </c>
      <c r="H38" s="164">
        <f t="shared" si="2"/>
        <v>50</v>
      </c>
      <c r="I38" s="165"/>
      <c r="J38" s="16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64">
        <f t="shared" si="2"/>
        <v>0</v>
      </c>
      <c r="I39" s="165"/>
      <c r="J39" s="16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4"/>
      <c r="I40" s="165"/>
      <c r="J40" s="16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4"/>
      <c r="I41" s="165"/>
      <c r="J41" s="16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70</v>
      </c>
      <c r="C42" s="11">
        <v>7</v>
      </c>
      <c r="D42" s="12">
        <f>C42*2.25</f>
        <v>15.75</v>
      </c>
      <c r="F42" s="39" t="s">
        <v>79</v>
      </c>
      <c r="G42" s="164">
        <v>30</v>
      </c>
      <c r="H42" s="165"/>
      <c r="I42" s="165"/>
      <c r="J42" s="16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4" t="s">
        <v>81</v>
      </c>
      <c r="C43" s="11"/>
      <c r="D43" s="12"/>
      <c r="F43" s="59" t="s">
        <v>82</v>
      </c>
      <c r="G43" s="109" t="s">
        <v>83</v>
      </c>
      <c r="H43" s="156" t="s">
        <v>13</v>
      </c>
      <c r="I43" s="157"/>
      <c r="J43" s="158"/>
      <c r="K43" s="21"/>
      <c r="P43" s="4"/>
      <c r="Q43" s="4"/>
      <c r="R43" s="5"/>
    </row>
    <row r="44" spans="1:18" ht="15.75" x14ac:dyDescent="0.25">
      <c r="A44" s="135"/>
      <c r="B44" s="27" t="s">
        <v>66</v>
      </c>
      <c r="C44" s="10">
        <v>1</v>
      </c>
      <c r="D44" s="12">
        <f>C44*120</f>
        <v>120</v>
      </c>
      <c r="F44" s="37"/>
      <c r="G44" s="76"/>
      <c r="H44" s="159"/>
      <c r="I44" s="159"/>
      <c r="J44" s="159"/>
      <c r="K44" s="21"/>
      <c r="P44" s="4"/>
      <c r="Q44" s="4"/>
      <c r="R44" s="5"/>
    </row>
    <row r="45" spans="1:18" ht="15.75" x14ac:dyDescent="0.25">
      <c r="A45" s="135"/>
      <c r="B45" s="27" t="s">
        <v>68</v>
      </c>
      <c r="C45" s="33">
        <v>1</v>
      </c>
      <c r="D45" s="12">
        <f>C45*84</f>
        <v>84</v>
      </c>
      <c r="F45" s="37"/>
      <c r="G45" s="76"/>
      <c r="H45" s="159"/>
      <c r="I45" s="159"/>
      <c r="J45" s="159"/>
      <c r="K45" s="21"/>
      <c r="P45" s="4"/>
      <c r="Q45" s="4"/>
      <c r="R45" s="5"/>
    </row>
    <row r="46" spans="1:18" ht="15.75" x14ac:dyDescent="0.25">
      <c r="A46" s="135"/>
      <c r="B46" s="49" t="s">
        <v>70</v>
      </c>
      <c r="C46" s="81">
        <v>7</v>
      </c>
      <c r="D46" s="12">
        <f>C46*1.5</f>
        <v>10.5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6"/>
      <c r="B47" s="27"/>
      <c r="C47" s="11"/>
      <c r="D47" s="12"/>
      <c r="F47" s="59"/>
      <c r="G47" s="59"/>
      <c r="H47" s="137"/>
      <c r="I47" s="138"/>
      <c r="J47" s="139"/>
      <c r="K47" s="21"/>
      <c r="P47" s="4"/>
      <c r="Q47" s="4"/>
      <c r="R47" s="5"/>
    </row>
    <row r="48" spans="1:18" ht="15" customHeight="1" x14ac:dyDescent="0.25">
      <c r="A48" s="134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137"/>
      <c r="I48" s="138"/>
      <c r="J48" s="1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5"/>
      <c r="B49" s="29" t="s">
        <v>68</v>
      </c>
      <c r="C49" s="33">
        <v>1</v>
      </c>
      <c r="D49" s="12">
        <f>C49*42</f>
        <v>42</v>
      </c>
      <c r="F49" s="140" t="s">
        <v>86</v>
      </c>
      <c r="G49" s="142">
        <f>H34+H35+H36+H37+H38+H39+H40+H41+G42+H44+H45+H46</f>
        <v>51280</v>
      </c>
      <c r="H49" s="143"/>
      <c r="I49" s="143"/>
      <c r="J49" s="14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5"/>
      <c r="B50" s="32" t="s">
        <v>70</v>
      </c>
      <c r="C50" s="11"/>
      <c r="D50" s="12">
        <f>C50*1.5</f>
        <v>0</v>
      </c>
      <c r="F50" s="141"/>
      <c r="G50" s="145"/>
      <c r="H50" s="146"/>
      <c r="I50" s="146"/>
      <c r="J50" s="147"/>
      <c r="P50" s="4"/>
      <c r="Q50" s="4"/>
      <c r="R50" s="5"/>
    </row>
    <row r="51" spans="1:18" ht="15" customHeight="1" x14ac:dyDescent="0.25">
      <c r="A51" s="135"/>
      <c r="B51" s="27"/>
      <c r="C51" s="10"/>
      <c r="D51" s="31"/>
      <c r="F51" s="148" t="s">
        <v>142</v>
      </c>
      <c r="G51" s="253">
        <f>G49-H29</f>
        <v>-216.75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5"/>
      <c r="B52" s="29"/>
      <c r="C52" s="33"/>
      <c r="D52" s="45"/>
      <c r="F52" s="149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0" t="s">
        <v>90</v>
      </c>
      <c r="B54" s="121"/>
      <c r="C54" s="122"/>
      <c r="D54" s="126">
        <f>SUM(D34:D53)</f>
        <v>26265.75</v>
      </c>
      <c r="F54" s="21"/>
      <c r="J54" s="34"/>
    </row>
    <row r="55" spans="1:18" x14ac:dyDescent="0.25">
      <c r="A55" s="123"/>
      <c r="B55" s="124"/>
      <c r="C55" s="125"/>
      <c r="D55" s="1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8" t="s">
        <v>91</v>
      </c>
      <c r="B58" s="129"/>
      <c r="C58" s="129"/>
      <c r="D58" s="130"/>
      <c r="F58" s="128" t="s">
        <v>92</v>
      </c>
      <c r="G58" s="129"/>
      <c r="H58" s="129"/>
      <c r="I58" s="129"/>
      <c r="J58" s="130"/>
    </row>
    <row r="59" spans="1:18" x14ac:dyDescent="0.25">
      <c r="A59" s="131"/>
      <c r="B59" s="132"/>
      <c r="C59" s="132"/>
      <c r="D59" s="133"/>
      <c r="F59" s="131"/>
      <c r="G59" s="132"/>
      <c r="H59" s="132"/>
      <c r="I59" s="132"/>
      <c r="J59" s="1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9E5B03-A6D5-4FAB-9238-50F433366DF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6" t="s">
        <v>1</v>
      </c>
      <c r="O1" s="216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7" t="s">
        <v>7</v>
      </c>
      <c r="B4" s="168"/>
      <c r="C4" s="168"/>
      <c r="D4" s="169"/>
      <c r="F4" s="217" t="s">
        <v>8</v>
      </c>
      <c r="G4" s="219"/>
      <c r="H4" s="221" t="s">
        <v>9</v>
      </c>
      <c r="I4" s="223"/>
      <c r="J4" s="2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218"/>
      <c r="G5" s="220"/>
      <c r="H5" s="222"/>
      <c r="I5" s="225"/>
      <c r="J5" s="2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2"/>
      <c r="B6" s="16"/>
      <c r="C6" s="10"/>
      <c r="D6" s="13">
        <f t="shared" ref="D6:D28" si="1">C6*L6</f>
        <v>0</v>
      </c>
      <c r="F6" s="227" t="s">
        <v>16</v>
      </c>
      <c r="G6" s="229"/>
      <c r="H6" s="230"/>
      <c r="I6" s="230"/>
      <c r="J6" s="2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2"/>
      <c r="B7" s="16"/>
      <c r="C7" s="10"/>
      <c r="D7" s="13">
        <f t="shared" si="1"/>
        <v>0</v>
      </c>
      <c r="F7" s="228"/>
      <c r="G7" s="232"/>
      <c r="H7" s="233"/>
      <c r="I7" s="233"/>
      <c r="J7" s="23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2"/>
      <c r="B8" s="16"/>
      <c r="C8" s="10"/>
      <c r="D8" s="13">
        <f t="shared" si="1"/>
        <v>0</v>
      </c>
      <c r="F8" s="235" t="s">
        <v>21</v>
      </c>
      <c r="G8" s="236"/>
      <c r="H8" s="237"/>
      <c r="I8" s="237"/>
      <c r="J8" s="23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2"/>
      <c r="B9" s="16"/>
      <c r="C9" s="10"/>
      <c r="D9" s="13">
        <f t="shared" si="1"/>
        <v>0</v>
      </c>
      <c r="F9" s="228"/>
      <c r="G9" s="239"/>
      <c r="H9" s="240"/>
      <c r="I9" s="240"/>
      <c r="J9" s="24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2"/>
      <c r="C10" s="10"/>
      <c r="D10" s="13">
        <f t="shared" si="1"/>
        <v>0</v>
      </c>
      <c r="F10" s="227" t="s">
        <v>26</v>
      </c>
      <c r="G10" s="242"/>
      <c r="H10" s="243"/>
      <c r="I10" s="243"/>
      <c r="J10" s="244"/>
      <c r="K10" s="8"/>
      <c r="L10" s="6">
        <f>R36</f>
        <v>972</v>
      </c>
      <c r="P10" s="4"/>
      <c r="Q10" s="4"/>
      <c r="R10" s="5"/>
    </row>
    <row r="11" spans="1:19" ht="15.75" x14ac:dyDescent="0.25">
      <c r="A11" s="162"/>
      <c r="B11" s="17"/>
      <c r="C11" s="10"/>
      <c r="D11" s="13">
        <f t="shared" si="1"/>
        <v>0</v>
      </c>
      <c r="F11" s="228"/>
      <c r="G11" s="239"/>
      <c r="H11" s="240"/>
      <c r="I11" s="240"/>
      <c r="J11" s="2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2"/>
      <c r="B12" s="17"/>
      <c r="C12" s="10"/>
      <c r="D12" s="48">
        <f t="shared" si="1"/>
        <v>0</v>
      </c>
      <c r="F12" s="245" t="s">
        <v>33</v>
      </c>
      <c r="G12" s="246"/>
      <c r="H12" s="246"/>
      <c r="I12" s="246"/>
      <c r="J12" s="2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2"/>
      <c r="B13" s="17"/>
      <c r="C13" s="10"/>
      <c r="D13" s="48">
        <f t="shared" si="1"/>
        <v>0</v>
      </c>
      <c r="F13" s="248" t="s">
        <v>36</v>
      </c>
      <c r="G13" s="212"/>
      <c r="H13" s="203">
        <f>D29</f>
        <v>0</v>
      </c>
      <c r="I13" s="204"/>
      <c r="J13" s="20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2"/>
      <c r="B14" s="14"/>
      <c r="C14" s="10"/>
      <c r="D14" s="31">
        <f t="shared" si="1"/>
        <v>0</v>
      </c>
      <c r="F14" s="206" t="s">
        <v>39</v>
      </c>
      <c r="G14" s="207"/>
      <c r="H14" s="208">
        <f>D54</f>
        <v>0</v>
      </c>
      <c r="I14" s="209"/>
      <c r="J14" s="21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2"/>
      <c r="B15" s="14"/>
      <c r="C15" s="10"/>
      <c r="D15" s="31">
        <f t="shared" si="1"/>
        <v>0</v>
      </c>
      <c r="F15" s="211" t="s">
        <v>40</v>
      </c>
      <c r="G15" s="212"/>
      <c r="H15" s="213">
        <f>H13-H14</f>
        <v>0</v>
      </c>
      <c r="I15" s="214"/>
      <c r="J15" s="21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C17" s="10"/>
      <c r="D17" s="48">
        <f t="shared" si="1"/>
        <v>0</v>
      </c>
      <c r="F17" s="56"/>
      <c r="G17" s="66" t="s">
        <v>45</v>
      </c>
      <c r="H17" s="184"/>
      <c r="I17" s="184"/>
      <c r="J17" s="18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/>
      <c r="C18" s="10"/>
      <c r="D18" s="48">
        <f t="shared" si="1"/>
        <v>0</v>
      </c>
      <c r="F18" s="56"/>
      <c r="G18" s="66" t="s">
        <v>47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2"/>
      <c r="B20" s="46"/>
      <c r="C20" s="10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/>
      <c r="C23" s="10"/>
      <c r="D23" s="48">
        <f t="shared" si="1"/>
        <v>0</v>
      </c>
      <c r="F23" s="78"/>
      <c r="G23" s="79"/>
      <c r="H23" s="190"/>
      <c r="I23" s="159"/>
      <c r="J23" s="15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/>
      <c r="C24" s="10"/>
      <c r="D24" s="48">
        <f t="shared" si="1"/>
        <v>0</v>
      </c>
      <c r="F24" s="38"/>
      <c r="G24" s="37"/>
      <c r="H24" s="190"/>
      <c r="I24" s="159"/>
      <c r="J24" s="15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/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/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/>
      <c r="C28" s="10"/>
      <c r="D28" s="48">
        <f t="shared" si="1"/>
        <v>0</v>
      </c>
      <c r="F28" s="106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0</v>
      </c>
      <c r="F29" s="120" t="s">
        <v>55</v>
      </c>
      <c r="G29" s="182"/>
      <c r="H29" s="142">
        <f>H15-H16-H17-H18-H19-H20-H22-H23-H24+H26+H27</f>
        <v>0</v>
      </c>
      <c r="I29" s="143"/>
      <c r="J29" s="14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23"/>
      <c r="G30" s="183"/>
      <c r="H30" s="145"/>
      <c r="I30" s="146"/>
      <c r="J30" s="14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7" t="s">
        <v>58</v>
      </c>
      <c r="B32" s="168"/>
      <c r="C32" s="168"/>
      <c r="D32" s="169"/>
      <c r="F32" s="170" t="s">
        <v>59</v>
      </c>
      <c r="G32" s="171"/>
      <c r="H32" s="171"/>
      <c r="I32" s="171"/>
      <c r="J32" s="17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70" t="s">
        <v>13</v>
      </c>
      <c r="I33" s="171"/>
      <c r="J33" s="17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4"/>
      <c r="I34" s="165"/>
      <c r="J34" s="16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68</v>
      </c>
      <c r="C35" s="52"/>
      <c r="D35" s="30">
        <f>C35*84</f>
        <v>0</v>
      </c>
      <c r="F35" s="58">
        <v>500</v>
      </c>
      <c r="G35" s="41"/>
      <c r="H35" s="164"/>
      <c r="I35" s="165"/>
      <c r="J35" s="16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70</v>
      </c>
      <c r="C36" s="10"/>
      <c r="D36" s="12">
        <f>C36*1.5</f>
        <v>0</v>
      </c>
      <c r="F36" s="12">
        <v>200</v>
      </c>
      <c r="G36" s="37"/>
      <c r="H36" s="164"/>
      <c r="I36" s="165"/>
      <c r="J36" s="16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4"/>
      <c r="I37" s="165"/>
      <c r="J37" s="16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68</v>
      </c>
      <c r="C38" s="54"/>
      <c r="D38" s="12">
        <f>C38*84</f>
        <v>0</v>
      </c>
      <c r="F38" s="30">
        <v>50</v>
      </c>
      <c r="G38" s="39"/>
      <c r="H38" s="164"/>
      <c r="I38" s="165"/>
      <c r="J38" s="16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70</v>
      </c>
      <c r="C39" s="52"/>
      <c r="D39" s="31">
        <f>C39*4.5</f>
        <v>0</v>
      </c>
      <c r="F39" s="12">
        <v>20</v>
      </c>
      <c r="G39" s="37"/>
      <c r="H39" s="164"/>
      <c r="I39" s="165"/>
      <c r="J39" s="16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4"/>
      <c r="I40" s="165"/>
      <c r="J40" s="16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68</v>
      </c>
      <c r="C41" s="10"/>
      <c r="D41" s="12">
        <f>C41*84</f>
        <v>0</v>
      </c>
      <c r="F41" s="12">
        <v>5</v>
      </c>
      <c r="G41" s="42"/>
      <c r="H41" s="164"/>
      <c r="I41" s="165"/>
      <c r="J41" s="16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70</v>
      </c>
      <c r="C42" s="11"/>
      <c r="D42" s="12">
        <f>C42*2.25</f>
        <v>0</v>
      </c>
      <c r="F42" s="39" t="s">
        <v>79</v>
      </c>
      <c r="G42" s="164"/>
      <c r="H42" s="165"/>
      <c r="I42" s="165"/>
      <c r="J42" s="16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4" t="s">
        <v>81</v>
      </c>
      <c r="C43" s="11"/>
      <c r="D43" s="12"/>
      <c r="F43" s="59" t="s">
        <v>82</v>
      </c>
      <c r="G43" s="109" t="s">
        <v>83</v>
      </c>
      <c r="H43" s="156" t="s">
        <v>13</v>
      </c>
      <c r="I43" s="157"/>
      <c r="J43" s="158"/>
      <c r="K43" s="21"/>
      <c r="P43" s="4"/>
      <c r="Q43" s="4"/>
      <c r="R43" s="5"/>
    </row>
    <row r="44" spans="1:18" ht="15.75" x14ac:dyDescent="0.25">
      <c r="A44" s="135"/>
      <c r="B44" s="27" t="s">
        <v>66</v>
      </c>
      <c r="C44" s="10"/>
      <c r="D44" s="12">
        <f>C44*120</f>
        <v>0</v>
      </c>
      <c r="F44" s="37"/>
      <c r="G44" s="76"/>
      <c r="H44" s="159"/>
      <c r="I44" s="159"/>
      <c r="J44" s="159"/>
      <c r="K44" s="21"/>
      <c r="P44" s="4"/>
      <c r="Q44" s="4"/>
      <c r="R44" s="5"/>
    </row>
    <row r="45" spans="1:18" ht="15.75" x14ac:dyDescent="0.25">
      <c r="A45" s="135"/>
      <c r="B45" s="27" t="s">
        <v>68</v>
      </c>
      <c r="C45" s="33"/>
      <c r="D45" s="12">
        <f>C45*84</f>
        <v>0</v>
      </c>
      <c r="F45" s="37"/>
      <c r="G45" s="76"/>
      <c r="H45" s="159"/>
      <c r="I45" s="159"/>
      <c r="J45" s="159"/>
      <c r="K45" s="21"/>
      <c r="P45" s="4"/>
      <c r="Q45" s="4"/>
      <c r="R45" s="5"/>
    </row>
    <row r="46" spans="1:18" ht="15.75" x14ac:dyDescent="0.25">
      <c r="A46" s="135"/>
      <c r="B46" s="49" t="s">
        <v>70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6"/>
      <c r="B47" s="27"/>
      <c r="C47" s="11"/>
      <c r="D47" s="12"/>
      <c r="F47" s="59"/>
      <c r="G47" s="59"/>
      <c r="H47" s="137"/>
      <c r="I47" s="138"/>
      <c r="J47" s="139"/>
      <c r="K47" s="21"/>
      <c r="P47" s="4"/>
      <c r="Q47" s="4"/>
      <c r="R47" s="5"/>
    </row>
    <row r="48" spans="1:18" ht="15" customHeight="1" x14ac:dyDescent="0.25">
      <c r="A48" s="134" t="s">
        <v>32</v>
      </c>
      <c r="B48" s="27" t="s">
        <v>66</v>
      </c>
      <c r="C48" s="10"/>
      <c r="D48" s="12">
        <f>C48*78</f>
        <v>0</v>
      </c>
      <c r="F48" s="59"/>
      <c r="G48" s="59"/>
      <c r="H48" s="137"/>
      <c r="I48" s="138"/>
      <c r="J48" s="1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5"/>
      <c r="B49" s="29" t="s">
        <v>68</v>
      </c>
      <c r="C49" s="33"/>
      <c r="D49" s="12">
        <f>C49*42</f>
        <v>0</v>
      </c>
      <c r="F49" s="140" t="s">
        <v>86</v>
      </c>
      <c r="G49" s="142">
        <f>H34+H35+H36+H37+H38+H39+H40+H41+G42+H44+H45+H46</f>
        <v>0</v>
      </c>
      <c r="H49" s="143"/>
      <c r="I49" s="143"/>
      <c r="J49" s="14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5"/>
      <c r="B50" s="32" t="s">
        <v>70</v>
      </c>
      <c r="C50" s="11"/>
      <c r="D50" s="12">
        <f>C50*1.5</f>
        <v>0</v>
      </c>
      <c r="F50" s="141"/>
      <c r="G50" s="145"/>
      <c r="H50" s="146"/>
      <c r="I50" s="146"/>
      <c r="J50" s="147"/>
      <c r="P50" s="4"/>
      <c r="Q50" s="4"/>
      <c r="R50" s="5"/>
    </row>
    <row r="51" spans="1:18" ht="15" customHeight="1" x14ac:dyDescent="0.25">
      <c r="A51" s="135"/>
      <c r="B51" s="27"/>
      <c r="C51" s="10"/>
      <c r="D51" s="31"/>
      <c r="F51" s="148" t="s">
        <v>128</v>
      </c>
      <c r="G51" s="150">
        <f>G49-H29</f>
        <v>0</v>
      </c>
      <c r="H51" s="151"/>
      <c r="I51" s="151"/>
      <c r="J51" s="15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5"/>
      <c r="B52" s="29"/>
      <c r="C52" s="33"/>
      <c r="D52" s="45"/>
      <c r="F52" s="149"/>
      <c r="G52" s="153"/>
      <c r="H52" s="154"/>
      <c r="I52" s="154"/>
      <c r="J52" s="1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0" t="s">
        <v>90</v>
      </c>
      <c r="B54" s="121"/>
      <c r="C54" s="122"/>
      <c r="D54" s="126">
        <f>SUM(D34:D53)</f>
        <v>0</v>
      </c>
      <c r="F54" s="21"/>
      <c r="J54" s="34"/>
    </row>
    <row r="55" spans="1:18" x14ac:dyDescent="0.25">
      <c r="A55" s="123"/>
      <c r="B55" s="124"/>
      <c r="C55" s="125"/>
      <c r="D55" s="1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8" t="s">
        <v>91</v>
      </c>
      <c r="B58" s="129"/>
      <c r="C58" s="129"/>
      <c r="D58" s="130"/>
      <c r="F58" s="128" t="s">
        <v>92</v>
      </c>
      <c r="G58" s="129"/>
      <c r="H58" s="129"/>
      <c r="I58" s="129"/>
      <c r="J58" s="130"/>
    </row>
    <row r="59" spans="1:18" x14ac:dyDescent="0.25">
      <c r="A59" s="131"/>
      <c r="B59" s="132"/>
      <c r="C59" s="132"/>
      <c r="D59" s="133"/>
      <c r="F59" s="131"/>
      <c r="G59" s="132"/>
      <c r="H59" s="132"/>
      <c r="I59" s="132"/>
      <c r="J59" s="1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AE282-C46B-4F1A-9515-94F5E5779C3E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6" t="s">
        <v>1</v>
      </c>
      <c r="O1" s="216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7" t="s">
        <v>7</v>
      </c>
      <c r="B4" s="168"/>
      <c r="C4" s="168"/>
      <c r="D4" s="169"/>
      <c r="F4" s="217" t="s">
        <v>8</v>
      </c>
      <c r="G4" s="219">
        <v>1</v>
      </c>
      <c r="H4" s="221" t="s">
        <v>9</v>
      </c>
      <c r="I4" s="223">
        <v>45981</v>
      </c>
      <c r="J4" s="2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218"/>
      <c r="G5" s="220"/>
      <c r="H5" s="222"/>
      <c r="I5" s="225"/>
      <c r="J5" s="2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89">
        <v>197</v>
      </c>
      <c r="D6" s="13">
        <f t="shared" ref="D6:D28" si="1">C6*L6</f>
        <v>145189</v>
      </c>
      <c r="F6" s="227" t="s">
        <v>16</v>
      </c>
      <c r="G6" s="229" t="s">
        <v>129</v>
      </c>
      <c r="H6" s="230"/>
      <c r="I6" s="230"/>
      <c r="J6" s="2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89"/>
      <c r="D7" s="13">
        <f t="shared" si="1"/>
        <v>0</v>
      </c>
      <c r="F7" s="228"/>
      <c r="G7" s="232"/>
      <c r="H7" s="233"/>
      <c r="I7" s="233"/>
      <c r="J7" s="23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89"/>
      <c r="D8" s="13">
        <f t="shared" si="1"/>
        <v>0</v>
      </c>
      <c r="F8" s="235" t="s">
        <v>21</v>
      </c>
      <c r="G8" s="236" t="s">
        <v>112</v>
      </c>
      <c r="H8" s="237"/>
      <c r="I8" s="237"/>
      <c r="J8" s="23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89">
        <v>10</v>
      </c>
      <c r="D9" s="13">
        <f t="shared" si="1"/>
        <v>7070</v>
      </c>
      <c r="F9" s="228"/>
      <c r="G9" s="239"/>
      <c r="H9" s="240"/>
      <c r="I9" s="240"/>
      <c r="J9" s="24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89"/>
      <c r="D10" s="13">
        <f t="shared" si="1"/>
        <v>0</v>
      </c>
      <c r="F10" s="227" t="s">
        <v>26</v>
      </c>
      <c r="G10" s="242" t="s">
        <v>130</v>
      </c>
      <c r="H10" s="243"/>
      <c r="I10" s="243"/>
      <c r="J10" s="244"/>
      <c r="K10" s="8"/>
      <c r="L10" s="6">
        <f>R36</f>
        <v>972</v>
      </c>
      <c r="P10" s="4"/>
      <c r="Q10" s="4"/>
      <c r="R10" s="5"/>
    </row>
    <row r="11" spans="1:18" ht="15.75" x14ac:dyDescent="0.25">
      <c r="A11" s="162"/>
      <c r="B11" s="17" t="s">
        <v>28</v>
      </c>
      <c r="C11" s="89"/>
      <c r="D11" s="13">
        <f t="shared" si="1"/>
        <v>0</v>
      </c>
      <c r="F11" s="228"/>
      <c r="G11" s="239"/>
      <c r="H11" s="240"/>
      <c r="I11" s="240"/>
      <c r="J11" s="2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89"/>
      <c r="D12" s="48">
        <f t="shared" si="1"/>
        <v>0</v>
      </c>
      <c r="F12" s="245" t="s">
        <v>33</v>
      </c>
      <c r="G12" s="246"/>
      <c r="H12" s="246"/>
      <c r="I12" s="246"/>
      <c r="J12" s="2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89">
        <v>6</v>
      </c>
      <c r="D13" s="48">
        <f t="shared" si="1"/>
        <v>1842</v>
      </c>
      <c r="F13" s="248" t="s">
        <v>36</v>
      </c>
      <c r="G13" s="212"/>
      <c r="H13" s="203">
        <f>D29</f>
        <v>154299</v>
      </c>
      <c r="I13" s="204"/>
      <c r="J13" s="20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89">
        <v>18</v>
      </c>
      <c r="D14" s="31">
        <f t="shared" si="1"/>
        <v>198</v>
      </c>
      <c r="F14" s="206" t="s">
        <v>39</v>
      </c>
      <c r="G14" s="207"/>
      <c r="H14" s="208">
        <f>D54</f>
        <v>23727</v>
      </c>
      <c r="I14" s="209"/>
      <c r="J14" s="21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38</v>
      </c>
      <c r="C15" s="89"/>
      <c r="D15" s="31">
        <f t="shared" si="1"/>
        <v>0</v>
      </c>
      <c r="F15" s="211" t="s">
        <v>40</v>
      </c>
      <c r="G15" s="212"/>
      <c r="H15" s="213">
        <f>H13-H14</f>
        <v>130572</v>
      </c>
      <c r="I15" s="214"/>
      <c r="J15" s="21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t="s">
        <v>140</v>
      </c>
      <c r="C17" s="89"/>
      <c r="D17" s="48">
        <f t="shared" si="1"/>
        <v>0</v>
      </c>
      <c r="F17" s="56"/>
      <c r="G17" s="66" t="s">
        <v>45</v>
      </c>
      <c r="H17" s="184"/>
      <c r="I17" s="184"/>
      <c r="J17" s="18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v>1102</v>
      </c>
      <c r="Q19" s="4"/>
      <c r="R19" s="5">
        <f t="shared" si="0"/>
        <v>0</v>
      </c>
    </row>
    <row r="20" spans="1:18" ht="15.75" x14ac:dyDescent="0.25">
      <c r="A20" s="162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2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 t="s">
        <v>127</v>
      </c>
      <c r="C22" s="89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101</v>
      </c>
      <c r="C23" s="89"/>
      <c r="D23" s="48">
        <f t="shared" si="1"/>
        <v>0</v>
      </c>
      <c r="F23" s="77"/>
      <c r="G23" s="79"/>
      <c r="H23" s="249"/>
      <c r="I23" s="250"/>
      <c r="J23" s="25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121</v>
      </c>
      <c r="C24" s="89"/>
      <c r="D24" s="48">
        <f t="shared" si="1"/>
        <v>0</v>
      </c>
      <c r="F24" s="77"/>
      <c r="G24" s="79"/>
      <c r="H24" s="249"/>
      <c r="I24" s="250"/>
      <c r="J24" s="25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139</v>
      </c>
      <c r="C26" s="89"/>
      <c r="D26" s="48">
        <f t="shared" si="1"/>
        <v>0</v>
      </c>
      <c r="F26" s="75"/>
      <c r="G26" s="65"/>
      <c r="H26" s="159"/>
      <c r="I26" s="159"/>
      <c r="J26" s="15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 t="s">
        <v>110</v>
      </c>
      <c r="C27" s="89"/>
      <c r="D27" s="44">
        <f t="shared" si="1"/>
        <v>0</v>
      </c>
      <c r="F27" s="71"/>
      <c r="G27" s="109"/>
      <c r="H27" s="251"/>
      <c r="I27" s="252"/>
      <c r="J27" s="25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97</v>
      </c>
      <c r="C28" s="89"/>
      <c r="D28" s="48">
        <f t="shared" si="1"/>
        <v>0</v>
      </c>
      <c r="F28" s="106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154299</v>
      </c>
      <c r="F29" s="120" t="s">
        <v>55</v>
      </c>
      <c r="G29" s="182"/>
      <c r="H29" s="142">
        <f>H15-H16-H17-H18-H19-H20-H22-H23-H24+H26+H27+H28</f>
        <v>130572</v>
      </c>
      <c r="I29" s="143"/>
      <c r="J29" s="14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23"/>
      <c r="G30" s="183"/>
      <c r="H30" s="145"/>
      <c r="I30" s="146"/>
      <c r="J30" s="14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7" t="s">
        <v>58</v>
      </c>
      <c r="B32" s="168"/>
      <c r="C32" s="168"/>
      <c r="D32" s="169"/>
      <c r="F32" s="170" t="s">
        <v>59</v>
      </c>
      <c r="G32" s="171"/>
      <c r="H32" s="171"/>
      <c r="I32" s="171"/>
      <c r="J32" s="17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70" t="s">
        <v>13</v>
      </c>
      <c r="I33" s="171"/>
      <c r="J33" s="17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130</v>
      </c>
      <c r="H34" s="164">
        <f t="shared" ref="H34:H39" si="2">F34*G34</f>
        <v>130000</v>
      </c>
      <c r="I34" s="165"/>
      <c r="J34" s="16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64">
        <f t="shared" si="2"/>
        <v>500</v>
      </c>
      <c r="I35" s="165"/>
      <c r="J35" s="16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70</v>
      </c>
      <c r="C36" s="10"/>
      <c r="D36" s="12">
        <f>C36*1.5</f>
        <v>0</v>
      </c>
      <c r="F36" s="12">
        <v>200</v>
      </c>
      <c r="G36" s="37"/>
      <c r="H36" s="164">
        <f t="shared" si="2"/>
        <v>0</v>
      </c>
      <c r="I36" s="165"/>
      <c r="J36" s="16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72</v>
      </c>
      <c r="B37" s="28" t="s">
        <v>66</v>
      </c>
      <c r="C37" s="53">
        <v>209</v>
      </c>
      <c r="D37" s="12">
        <f>C37*111</f>
        <v>23199</v>
      </c>
      <c r="F37" s="12">
        <v>100</v>
      </c>
      <c r="G37" s="39"/>
      <c r="H37" s="164">
        <f t="shared" si="2"/>
        <v>0</v>
      </c>
      <c r="I37" s="165"/>
      <c r="J37" s="16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164">
        <f t="shared" si="2"/>
        <v>50</v>
      </c>
      <c r="I38" s="165"/>
      <c r="J38" s="16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70</v>
      </c>
      <c r="C39" s="52"/>
      <c r="D39" s="31">
        <f>C39*4.5</f>
        <v>0</v>
      </c>
      <c r="F39" s="12">
        <v>20</v>
      </c>
      <c r="G39" s="37"/>
      <c r="H39" s="164">
        <f t="shared" si="2"/>
        <v>0</v>
      </c>
      <c r="I39" s="165"/>
      <c r="J39" s="16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4"/>
      <c r="I40" s="165"/>
      <c r="J40" s="16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68</v>
      </c>
      <c r="C41" s="10"/>
      <c r="D41" s="12">
        <f>C41*84</f>
        <v>0</v>
      </c>
      <c r="F41" s="12">
        <v>5</v>
      </c>
      <c r="G41" s="42"/>
      <c r="H41" s="164"/>
      <c r="I41" s="165"/>
      <c r="J41" s="16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70</v>
      </c>
      <c r="C42" s="11"/>
      <c r="D42" s="12">
        <f>C42*2.25</f>
        <v>0</v>
      </c>
      <c r="F42" s="39" t="s">
        <v>79</v>
      </c>
      <c r="G42" s="164">
        <v>32</v>
      </c>
      <c r="H42" s="165"/>
      <c r="I42" s="165"/>
      <c r="J42" s="16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4" t="s">
        <v>81</v>
      </c>
      <c r="C43" s="11"/>
      <c r="D43" s="12"/>
      <c r="F43" s="59" t="s">
        <v>82</v>
      </c>
      <c r="G43" s="109" t="s">
        <v>83</v>
      </c>
      <c r="H43" s="156" t="s">
        <v>13</v>
      </c>
      <c r="I43" s="157"/>
      <c r="J43" s="15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5"/>
      <c r="B44" s="27" t="s">
        <v>66</v>
      </c>
      <c r="C44" s="10"/>
      <c r="D44" s="12">
        <f>C44*120</f>
        <v>0</v>
      </c>
      <c r="F44" s="37"/>
      <c r="G44" s="62"/>
      <c r="H44" s="159"/>
      <c r="I44" s="159"/>
      <c r="J44" s="15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5"/>
      <c r="B45" s="27" t="s">
        <v>68</v>
      </c>
      <c r="C45" s="33"/>
      <c r="D45" s="12">
        <f>C45*84</f>
        <v>0</v>
      </c>
      <c r="F45" s="37"/>
      <c r="G45" s="62"/>
      <c r="H45" s="159"/>
      <c r="I45" s="159"/>
      <c r="J45" s="159"/>
      <c r="K45" s="21"/>
      <c r="P45" s="4"/>
      <c r="Q45" s="4"/>
      <c r="R45" s="5"/>
    </row>
    <row r="46" spans="1:18" ht="15.75" x14ac:dyDescent="0.25">
      <c r="A46" s="135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6"/>
      <c r="B47" s="27"/>
      <c r="C47" s="11"/>
      <c r="D47" s="12"/>
      <c r="F47" s="59"/>
      <c r="G47" s="59"/>
      <c r="H47" s="137"/>
      <c r="I47" s="138"/>
      <c r="J47" s="139"/>
      <c r="K47" s="21"/>
      <c r="P47" s="4"/>
      <c r="Q47" s="4"/>
      <c r="R47" s="5"/>
    </row>
    <row r="48" spans="1:18" ht="15" customHeight="1" x14ac:dyDescent="0.25">
      <c r="A48" s="134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7"/>
      <c r="I48" s="138"/>
      <c r="J48" s="1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5"/>
      <c r="B49" s="29" t="s">
        <v>68</v>
      </c>
      <c r="C49" s="33">
        <v>1</v>
      </c>
      <c r="D49" s="12">
        <f>C49*42</f>
        <v>42</v>
      </c>
      <c r="F49" s="140" t="s">
        <v>86</v>
      </c>
      <c r="G49" s="142">
        <f>H34+H35+H36+H37+H38+H39+H40+H41+G42+H44+H45+H46</f>
        <v>130582</v>
      </c>
      <c r="H49" s="143"/>
      <c r="I49" s="143"/>
      <c r="J49" s="14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5"/>
      <c r="B50" s="32" t="s">
        <v>70</v>
      </c>
      <c r="C50" s="11">
        <v>12</v>
      </c>
      <c r="D50" s="12">
        <f>C50*1.5</f>
        <v>18</v>
      </c>
      <c r="F50" s="141"/>
      <c r="G50" s="145"/>
      <c r="H50" s="146"/>
      <c r="I50" s="146"/>
      <c r="J50" s="147"/>
      <c r="P50" s="4"/>
      <c r="Q50" s="4"/>
      <c r="R50" s="5"/>
    </row>
    <row r="51" spans="1:18" ht="15" customHeight="1" x14ac:dyDescent="0.25">
      <c r="A51" s="135"/>
      <c r="B51" s="27"/>
      <c r="C51" s="10"/>
      <c r="D51" s="31"/>
      <c r="F51" s="148" t="s">
        <v>143</v>
      </c>
      <c r="G51" s="150">
        <f>G49-H29</f>
        <v>10</v>
      </c>
      <c r="H51" s="151"/>
      <c r="I51" s="151"/>
      <c r="J51" s="15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5"/>
      <c r="B52" s="29"/>
      <c r="C52" s="33"/>
      <c r="D52" s="45"/>
      <c r="F52" s="149"/>
      <c r="G52" s="153"/>
      <c r="H52" s="154"/>
      <c r="I52" s="154"/>
      <c r="J52" s="1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0" t="s">
        <v>90</v>
      </c>
      <c r="B54" s="121"/>
      <c r="C54" s="122"/>
      <c r="D54" s="126">
        <f>SUM(D34:D53)</f>
        <v>23727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3"/>
      <c r="B55" s="124"/>
      <c r="C55" s="125"/>
      <c r="D55" s="1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8" t="s">
        <v>91</v>
      </c>
      <c r="B58" s="129"/>
      <c r="C58" s="129"/>
      <c r="D58" s="130"/>
      <c r="F58" s="128" t="s">
        <v>92</v>
      </c>
      <c r="G58" s="129"/>
      <c r="H58" s="129"/>
      <c r="I58" s="129"/>
      <c r="J58" s="130"/>
    </row>
    <row r="59" spans="1:18" x14ac:dyDescent="0.25">
      <c r="A59" s="131"/>
      <c r="B59" s="132"/>
      <c r="C59" s="132"/>
      <c r="D59" s="133"/>
      <c r="F59" s="131"/>
      <c r="G59" s="132"/>
      <c r="H59" s="132"/>
      <c r="I59" s="132"/>
      <c r="J59" s="1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6615A-D1DE-4B18-9DCB-09A0D201FA75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6" t="s">
        <v>1</v>
      </c>
      <c r="O1" s="216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7" t="s">
        <v>7</v>
      </c>
      <c r="B4" s="168"/>
      <c r="C4" s="168"/>
      <c r="D4" s="169"/>
      <c r="F4" s="217" t="s">
        <v>8</v>
      </c>
      <c r="G4" s="219">
        <v>2</v>
      </c>
      <c r="H4" s="221" t="s">
        <v>9</v>
      </c>
      <c r="I4" s="223">
        <v>45981</v>
      </c>
      <c r="J4" s="2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218"/>
      <c r="G5" s="220"/>
      <c r="H5" s="222"/>
      <c r="I5" s="225"/>
      <c r="J5" s="2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/>
      <c r="D6" s="13">
        <f t="shared" ref="D6:D28" si="1">C6*L6</f>
        <v>0</v>
      </c>
      <c r="F6" s="227" t="s">
        <v>16</v>
      </c>
      <c r="G6" s="229" t="s">
        <v>134</v>
      </c>
      <c r="H6" s="230"/>
      <c r="I6" s="230"/>
      <c r="J6" s="2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/>
      <c r="D7" s="13">
        <f t="shared" si="1"/>
        <v>0</v>
      </c>
      <c r="F7" s="228"/>
      <c r="G7" s="232"/>
      <c r="H7" s="233"/>
      <c r="I7" s="233"/>
      <c r="J7" s="23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/>
      <c r="D8" s="13">
        <f t="shared" si="1"/>
        <v>0</v>
      </c>
      <c r="F8" s="235" t="s">
        <v>21</v>
      </c>
      <c r="G8" s="236" t="s">
        <v>114</v>
      </c>
      <c r="H8" s="237"/>
      <c r="I8" s="237"/>
      <c r="J8" s="23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/>
      <c r="D9" s="13">
        <f t="shared" si="1"/>
        <v>0</v>
      </c>
      <c r="F9" s="228"/>
      <c r="G9" s="239"/>
      <c r="H9" s="240"/>
      <c r="I9" s="240"/>
      <c r="J9" s="24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/>
      <c r="D10" s="13">
        <f t="shared" si="1"/>
        <v>0</v>
      </c>
      <c r="F10" s="227" t="s">
        <v>26</v>
      </c>
      <c r="G10" s="242" t="s">
        <v>115</v>
      </c>
      <c r="H10" s="243"/>
      <c r="I10" s="243"/>
      <c r="J10" s="244"/>
      <c r="K10" s="8"/>
      <c r="L10" s="6">
        <f>R36</f>
        <v>972</v>
      </c>
      <c r="P10" s="4"/>
      <c r="Q10" s="4"/>
      <c r="R10" s="5"/>
    </row>
    <row r="11" spans="1:18" ht="15.75" x14ac:dyDescent="0.25">
      <c r="A11" s="162"/>
      <c r="B11" s="17" t="s">
        <v>28</v>
      </c>
      <c r="C11" s="10"/>
      <c r="D11" s="13">
        <f t="shared" si="1"/>
        <v>0</v>
      </c>
      <c r="F11" s="228"/>
      <c r="G11" s="239"/>
      <c r="H11" s="240"/>
      <c r="I11" s="240"/>
      <c r="J11" s="2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/>
      <c r="D12" s="48">
        <f t="shared" si="1"/>
        <v>0</v>
      </c>
      <c r="F12" s="245" t="s">
        <v>33</v>
      </c>
      <c r="G12" s="246"/>
      <c r="H12" s="246"/>
      <c r="I12" s="246"/>
      <c r="J12" s="2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/>
      <c r="D13" s="48">
        <f t="shared" si="1"/>
        <v>0</v>
      </c>
      <c r="F13" s="248" t="s">
        <v>36</v>
      </c>
      <c r="G13" s="212"/>
      <c r="H13" s="203">
        <f>D29</f>
        <v>0</v>
      </c>
      <c r="I13" s="204"/>
      <c r="J13" s="20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/>
      <c r="D14" s="31">
        <f t="shared" si="1"/>
        <v>0</v>
      </c>
      <c r="F14" s="206" t="s">
        <v>39</v>
      </c>
      <c r="G14" s="207"/>
      <c r="H14" s="208">
        <f>D54</f>
        <v>0</v>
      </c>
      <c r="I14" s="209"/>
      <c r="J14" s="21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38</v>
      </c>
      <c r="C15" s="10"/>
      <c r="D15" s="31">
        <f t="shared" si="1"/>
        <v>0</v>
      </c>
      <c r="F15" s="211" t="s">
        <v>40</v>
      </c>
      <c r="G15" s="212"/>
      <c r="H15" s="213">
        <f>H13-H14</f>
        <v>0</v>
      </c>
      <c r="I15" s="214"/>
      <c r="J15" s="21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t="s">
        <v>93</v>
      </c>
      <c r="C17" s="10"/>
      <c r="D17" s="48">
        <f t="shared" si="1"/>
        <v>0</v>
      </c>
      <c r="F17" s="56"/>
      <c r="G17" s="66" t="s">
        <v>45</v>
      </c>
      <c r="H17" s="184"/>
      <c r="I17" s="184"/>
      <c r="J17" s="184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2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4"/>
      <c r="I20" s="184"/>
      <c r="J20" s="18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2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107</v>
      </c>
      <c r="C23" s="10"/>
      <c r="D23" s="48">
        <f t="shared" si="1"/>
        <v>0</v>
      </c>
      <c r="F23" s="25"/>
      <c r="G23" s="37"/>
      <c r="H23" s="190"/>
      <c r="I23" s="159"/>
      <c r="J23" s="15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123</v>
      </c>
      <c r="C24" s="10"/>
      <c r="D24" s="48">
        <f t="shared" si="1"/>
        <v>0</v>
      </c>
      <c r="F24" s="38"/>
      <c r="G24" s="37"/>
      <c r="H24" s="190"/>
      <c r="I24" s="159"/>
      <c r="J24" s="15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105</v>
      </c>
      <c r="C26" s="10"/>
      <c r="D26" s="48">
        <f t="shared" si="1"/>
        <v>0</v>
      </c>
      <c r="F26" s="64"/>
      <c r="G26" s="10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 t="s">
        <v>109</v>
      </c>
      <c r="C27" s="10"/>
      <c r="D27" s="44">
        <f t="shared" si="1"/>
        <v>0</v>
      </c>
      <c r="F27" s="14"/>
      <c r="G27" s="14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97</v>
      </c>
      <c r="C28" s="10"/>
      <c r="D28" s="48">
        <f t="shared" si="1"/>
        <v>0</v>
      </c>
      <c r="F28" s="106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0</v>
      </c>
      <c r="F29" s="120" t="s">
        <v>55</v>
      </c>
      <c r="G29" s="182"/>
      <c r="H29" s="142">
        <f>H15-H16-H17-H18-H19-H20-H22-H23-H24+H26+H27</f>
        <v>0</v>
      </c>
      <c r="I29" s="143"/>
      <c r="J29" s="14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23"/>
      <c r="G30" s="183"/>
      <c r="H30" s="145"/>
      <c r="I30" s="146"/>
      <c r="J30" s="14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7" t="s">
        <v>58</v>
      </c>
      <c r="B32" s="168"/>
      <c r="C32" s="168"/>
      <c r="D32" s="169"/>
      <c r="F32" s="170" t="s">
        <v>59</v>
      </c>
      <c r="G32" s="171"/>
      <c r="H32" s="171"/>
      <c r="I32" s="171"/>
      <c r="J32" s="17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70" t="s">
        <v>13</v>
      </c>
      <c r="I33" s="171"/>
      <c r="J33" s="17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4">
        <f>F34*G34</f>
        <v>0</v>
      </c>
      <c r="I34" s="165"/>
      <c r="J34" s="16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68</v>
      </c>
      <c r="C35" s="52"/>
      <c r="D35" s="30">
        <f>C35*84</f>
        <v>0</v>
      </c>
      <c r="F35" s="58">
        <v>500</v>
      </c>
      <c r="G35" s="41"/>
      <c r="H35" s="164">
        <f t="shared" ref="H35:H39" si="2">F35*G35</f>
        <v>0</v>
      </c>
      <c r="I35" s="165"/>
      <c r="J35" s="16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70</v>
      </c>
      <c r="C36" s="10"/>
      <c r="D36" s="12">
        <f>C36*1.5</f>
        <v>0</v>
      </c>
      <c r="F36" s="12">
        <v>200</v>
      </c>
      <c r="G36" s="37"/>
      <c r="H36" s="164">
        <f>F36*G36</f>
        <v>0</v>
      </c>
      <c r="I36" s="165"/>
      <c r="J36" s="16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4">
        <f t="shared" si="2"/>
        <v>0</v>
      </c>
      <c r="I37" s="165"/>
      <c r="J37" s="16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68</v>
      </c>
      <c r="C38" s="54"/>
      <c r="D38" s="12">
        <f>C38*84</f>
        <v>0</v>
      </c>
      <c r="F38" s="30">
        <v>50</v>
      </c>
      <c r="G38" s="39"/>
      <c r="H38" s="164">
        <f t="shared" si="2"/>
        <v>0</v>
      </c>
      <c r="I38" s="165"/>
      <c r="J38" s="16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70</v>
      </c>
      <c r="C39" s="52"/>
      <c r="D39" s="31">
        <f>C39*4.5</f>
        <v>0</v>
      </c>
      <c r="F39" s="12">
        <v>20</v>
      </c>
      <c r="G39" s="37"/>
      <c r="H39" s="164">
        <f t="shared" si="2"/>
        <v>0</v>
      </c>
      <c r="I39" s="165"/>
      <c r="J39" s="16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4"/>
      <c r="I40" s="165"/>
      <c r="J40" s="16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68</v>
      </c>
      <c r="C41" s="10"/>
      <c r="D41" s="12">
        <f>C41*84</f>
        <v>0</v>
      </c>
      <c r="F41" s="12">
        <v>5</v>
      </c>
      <c r="G41" s="42"/>
      <c r="H41" s="164"/>
      <c r="I41" s="165"/>
      <c r="J41" s="16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70</v>
      </c>
      <c r="C42" s="11"/>
      <c r="D42" s="12">
        <f>C42*2.25</f>
        <v>0</v>
      </c>
      <c r="F42" s="39" t="s">
        <v>79</v>
      </c>
      <c r="G42" s="164"/>
      <c r="H42" s="165"/>
      <c r="I42" s="165"/>
      <c r="J42" s="16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4" t="s">
        <v>81</v>
      </c>
      <c r="C43" s="11"/>
      <c r="D43" s="12"/>
      <c r="F43" s="59" t="s">
        <v>82</v>
      </c>
      <c r="G43" s="109" t="s">
        <v>83</v>
      </c>
      <c r="H43" s="156" t="s">
        <v>13</v>
      </c>
      <c r="I43" s="157"/>
      <c r="J43" s="158"/>
      <c r="K43" s="21"/>
      <c r="P43" s="4"/>
      <c r="Q43" s="4"/>
      <c r="R43" s="5"/>
    </row>
    <row r="44" spans="1:18" ht="15.75" x14ac:dyDescent="0.25">
      <c r="A44" s="135"/>
      <c r="B44" s="27" t="s">
        <v>66</v>
      </c>
      <c r="C44" s="10"/>
      <c r="D44" s="12">
        <f>C44*120</f>
        <v>0</v>
      </c>
      <c r="F44" s="37"/>
      <c r="G44" s="62"/>
      <c r="H44" s="159"/>
      <c r="I44" s="159"/>
      <c r="J44" s="159"/>
      <c r="K44" s="21"/>
      <c r="P44" s="4"/>
      <c r="Q44" s="4"/>
      <c r="R44" s="5"/>
    </row>
    <row r="45" spans="1:18" ht="15.75" x14ac:dyDescent="0.25">
      <c r="A45" s="135"/>
      <c r="B45" s="27" t="s">
        <v>68</v>
      </c>
      <c r="C45" s="33"/>
      <c r="D45" s="12">
        <f>C45*84</f>
        <v>0</v>
      </c>
      <c r="F45" s="37"/>
      <c r="G45" s="62"/>
      <c r="H45" s="159"/>
      <c r="I45" s="159"/>
      <c r="J45" s="159"/>
      <c r="K45" s="21"/>
      <c r="P45" s="4"/>
      <c r="Q45" s="4"/>
      <c r="R45" s="5"/>
    </row>
    <row r="46" spans="1:18" ht="15.75" x14ac:dyDescent="0.25">
      <c r="A46" s="135"/>
      <c r="B46" s="49" t="s">
        <v>70</v>
      </c>
      <c r="C46" s="81"/>
      <c r="D46" s="12">
        <f>C46*1.5</f>
        <v>0</v>
      </c>
      <c r="F46" s="37"/>
      <c r="G46" s="108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6"/>
      <c r="B47" s="27"/>
      <c r="C47" s="11"/>
      <c r="D47" s="12"/>
      <c r="F47" s="59"/>
      <c r="G47" s="59"/>
      <c r="H47" s="137"/>
      <c r="I47" s="138"/>
      <c r="J47" s="139"/>
      <c r="K47" s="21"/>
      <c r="P47" s="4"/>
      <c r="Q47" s="4"/>
      <c r="R47" s="5"/>
    </row>
    <row r="48" spans="1:18" ht="15" customHeight="1" x14ac:dyDescent="0.25">
      <c r="A48" s="134" t="s">
        <v>32</v>
      </c>
      <c r="B48" s="27" t="s">
        <v>66</v>
      </c>
      <c r="C48" s="10"/>
      <c r="D48" s="12">
        <f>C48*78</f>
        <v>0</v>
      </c>
      <c r="F48" s="59"/>
      <c r="G48" s="59"/>
      <c r="H48" s="137"/>
      <c r="I48" s="138"/>
      <c r="J48" s="1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5"/>
      <c r="B49" s="29" t="s">
        <v>68</v>
      </c>
      <c r="C49" s="33"/>
      <c r="D49" s="12">
        <f>C49*42</f>
        <v>0</v>
      </c>
      <c r="F49" s="140" t="s">
        <v>86</v>
      </c>
      <c r="G49" s="142">
        <f>H34+H35+H36+H37+H38+H39+H40+H41+G42+H44+H45+H46</f>
        <v>0</v>
      </c>
      <c r="H49" s="143"/>
      <c r="I49" s="143"/>
      <c r="J49" s="14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5"/>
      <c r="B50" s="32" t="s">
        <v>70</v>
      </c>
      <c r="C50" s="11"/>
      <c r="D50" s="12">
        <f>C50*1.5</f>
        <v>0</v>
      </c>
      <c r="F50" s="141"/>
      <c r="G50" s="145"/>
      <c r="H50" s="146"/>
      <c r="I50" s="146"/>
      <c r="J50" s="147"/>
      <c r="P50" s="4"/>
      <c r="Q50" s="4"/>
      <c r="R50" s="5"/>
    </row>
    <row r="51" spans="1:18" ht="15" customHeight="1" x14ac:dyDescent="0.25">
      <c r="A51" s="135"/>
      <c r="B51" s="27"/>
      <c r="C51" s="10"/>
      <c r="D51" s="31"/>
      <c r="F51" s="148" t="s">
        <v>132</v>
      </c>
      <c r="G51" s="253">
        <f>G49-H29</f>
        <v>0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5"/>
      <c r="B52" s="29"/>
      <c r="C52" s="33"/>
      <c r="D52" s="45"/>
      <c r="F52" s="149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0" t="s">
        <v>90</v>
      </c>
      <c r="B54" s="121"/>
      <c r="C54" s="122"/>
      <c r="D54" s="126">
        <f>SUM(D34:D53)</f>
        <v>0</v>
      </c>
      <c r="F54" s="21"/>
      <c r="J54" s="34"/>
    </row>
    <row r="55" spans="1:18" x14ac:dyDescent="0.25">
      <c r="A55" s="123"/>
      <c r="B55" s="124"/>
      <c r="C55" s="125"/>
      <c r="D55" s="1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28" t="s">
        <v>91</v>
      </c>
      <c r="B58" s="129"/>
      <c r="C58" s="129"/>
      <c r="D58" s="130"/>
      <c r="F58" s="128" t="s">
        <v>92</v>
      </c>
      <c r="G58" s="129"/>
      <c r="H58" s="129"/>
      <c r="I58" s="129"/>
      <c r="J58" s="130"/>
    </row>
    <row r="59" spans="1:18" x14ac:dyDescent="0.25">
      <c r="A59" s="131"/>
      <c r="B59" s="132"/>
      <c r="C59" s="132"/>
      <c r="D59" s="133"/>
      <c r="F59" s="131"/>
      <c r="G59" s="132"/>
      <c r="H59" s="132"/>
      <c r="I59" s="132"/>
      <c r="J59" s="1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03D04-3432-4A02-A3A2-69CD1CFBDC0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6" t="s">
        <v>1</v>
      </c>
      <c r="O1" s="216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7" t="s">
        <v>7</v>
      </c>
      <c r="B4" s="168"/>
      <c r="C4" s="168"/>
      <c r="D4" s="169"/>
      <c r="F4" s="217" t="s">
        <v>8</v>
      </c>
      <c r="G4" s="219">
        <v>3</v>
      </c>
      <c r="H4" s="221" t="s">
        <v>9</v>
      </c>
      <c r="I4" s="223">
        <v>45981</v>
      </c>
      <c r="J4" s="2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218"/>
      <c r="G5" s="220"/>
      <c r="H5" s="222"/>
      <c r="I5" s="225"/>
      <c r="J5" s="2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>
        <v>338</v>
      </c>
      <c r="D6" s="13">
        <f t="shared" ref="D6:D28" si="1">C6*L6</f>
        <v>249106</v>
      </c>
      <c r="F6" s="227" t="s">
        <v>16</v>
      </c>
      <c r="G6" s="229" t="s">
        <v>111</v>
      </c>
      <c r="H6" s="230"/>
      <c r="I6" s="230"/>
      <c r="J6" s="2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>
        <v>20</v>
      </c>
      <c r="D7" s="13">
        <f t="shared" si="1"/>
        <v>14500</v>
      </c>
      <c r="F7" s="228"/>
      <c r="G7" s="232"/>
      <c r="H7" s="233"/>
      <c r="I7" s="233"/>
      <c r="J7" s="23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/>
      <c r="D8" s="13">
        <f t="shared" si="1"/>
        <v>0</v>
      </c>
      <c r="F8" s="235" t="s">
        <v>21</v>
      </c>
      <c r="G8" s="236" t="s">
        <v>119</v>
      </c>
      <c r="H8" s="237"/>
      <c r="I8" s="237"/>
      <c r="J8" s="23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>
        <v>40</v>
      </c>
      <c r="D9" s="13">
        <f t="shared" si="1"/>
        <v>28280</v>
      </c>
      <c r="F9" s="228"/>
      <c r="G9" s="239"/>
      <c r="H9" s="240"/>
      <c r="I9" s="240"/>
      <c r="J9" s="24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>
        <v>2</v>
      </c>
      <c r="D10" s="13">
        <f t="shared" si="1"/>
        <v>1944</v>
      </c>
      <c r="F10" s="227" t="s">
        <v>26</v>
      </c>
      <c r="G10" s="242" t="s">
        <v>137</v>
      </c>
      <c r="H10" s="243"/>
      <c r="I10" s="243"/>
      <c r="J10" s="244"/>
      <c r="K10" s="8"/>
      <c r="L10" s="6">
        <f>R36</f>
        <v>972</v>
      </c>
      <c r="P10" s="4"/>
      <c r="Q10" s="4"/>
      <c r="R10" s="5"/>
    </row>
    <row r="11" spans="1:18" ht="15.75" x14ac:dyDescent="0.25">
      <c r="A11" s="162"/>
      <c r="B11" s="17" t="s">
        <v>28</v>
      </c>
      <c r="C11" s="10">
        <v>2</v>
      </c>
      <c r="D11" s="13">
        <f t="shared" si="1"/>
        <v>2250</v>
      </c>
      <c r="F11" s="228"/>
      <c r="G11" s="239"/>
      <c r="H11" s="240"/>
      <c r="I11" s="240"/>
      <c r="J11" s="2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>
        <v>3</v>
      </c>
      <c r="D12" s="48">
        <f t="shared" si="1"/>
        <v>2856</v>
      </c>
      <c r="F12" s="245" t="s">
        <v>33</v>
      </c>
      <c r="G12" s="246"/>
      <c r="H12" s="246"/>
      <c r="I12" s="246"/>
      <c r="J12" s="2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>
        <v>12</v>
      </c>
      <c r="D13" s="48">
        <f t="shared" si="1"/>
        <v>3684</v>
      </c>
      <c r="F13" s="248" t="s">
        <v>36</v>
      </c>
      <c r="G13" s="212"/>
      <c r="H13" s="203">
        <f>D29</f>
        <v>302807</v>
      </c>
      <c r="I13" s="204"/>
      <c r="J13" s="20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>
        <v>17</v>
      </c>
      <c r="D14" s="31">
        <f t="shared" si="1"/>
        <v>187</v>
      </c>
      <c r="F14" s="206" t="s">
        <v>39</v>
      </c>
      <c r="G14" s="207"/>
      <c r="H14" s="208">
        <f>D54</f>
        <v>64676.25</v>
      </c>
      <c r="I14" s="209"/>
      <c r="J14" s="21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38</v>
      </c>
      <c r="C15" s="10"/>
      <c r="D15" s="31">
        <f t="shared" si="1"/>
        <v>0</v>
      </c>
      <c r="F15" s="211" t="s">
        <v>40</v>
      </c>
      <c r="G15" s="212"/>
      <c r="H15" s="213">
        <f>H13-H14</f>
        <v>238130.75</v>
      </c>
      <c r="I15" s="214"/>
      <c r="J15" s="21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3">
        <f>522+102+312</f>
        <v>936</v>
      </c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t="s">
        <v>113</v>
      </c>
      <c r="C17" s="10"/>
      <c r="D17" s="48">
        <f t="shared" si="1"/>
        <v>0</v>
      </c>
      <c r="F17" s="56"/>
      <c r="G17" s="66" t="s">
        <v>45</v>
      </c>
      <c r="H17" s="184"/>
      <c r="I17" s="184"/>
      <c r="J17" s="18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2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2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107</v>
      </c>
      <c r="C23" s="10"/>
      <c r="D23" s="48">
        <f t="shared" si="1"/>
        <v>0</v>
      </c>
      <c r="F23" s="78"/>
      <c r="G23" s="79"/>
      <c r="H23" s="190"/>
      <c r="I23" s="159"/>
      <c r="J23" s="15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101</v>
      </c>
      <c r="C24" s="10"/>
      <c r="D24" s="48">
        <f t="shared" si="1"/>
        <v>0</v>
      </c>
      <c r="F24" s="38"/>
      <c r="G24" s="37"/>
      <c r="H24" s="190"/>
      <c r="I24" s="159"/>
      <c r="J24" s="15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105</v>
      </c>
      <c r="C26" s="10"/>
      <c r="D26" s="48">
        <f t="shared" si="1"/>
        <v>0</v>
      </c>
      <c r="F26" s="64" t="s">
        <v>187</v>
      </c>
      <c r="G26" s="59"/>
      <c r="H26" s="194">
        <v>94126</v>
      </c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 t="s">
        <v>109</v>
      </c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97</v>
      </c>
      <c r="C28" s="10"/>
      <c r="D28" s="48">
        <f t="shared" si="1"/>
        <v>0</v>
      </c>
      <c r="F28" s="106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302807</v>
      </c>
      <c r="F29" s="120" t="s">
        <v>55</v>
      </c>
      <c r="G29" s="182"/>
      <c r="H29" s="142">
        <f>H15-H16-H17-H18-H19-H20-H22-H23-H24+H26+H27</f>
        <v>331320.75</v>
      </c>
      <c r="I29" s="143"/>
      <c r="J29" s="14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23"/>
      <c r="G30" s="183"/>
      <c r="H30" s="145"/>
      <c r="I30" s="146"/>
      <c r="J30" s="14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7" t="s">
        <v>58</v>
      </c>
      <c r="B32" s="168"/>
      <c r="C32" s="168"/>
      <c r="D32" s="169"/>
      <c r="F32" s="170" t="s">
        <v>59</v>
      </c>
      <c r="G32" s="171"/>
      <c r="H32" s="171"/>
      <c r="I32" s="171"/>
      <c r="J32" s="17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70" t="s">
        <v>13</v>
      </c>
      <c r="I33" s="171"/>
      <c r="J33" s="17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156</v>
      </c>
      <c r="H34" s="164">
        <f>F34*G34</f>
        <v>156000</v>
      </c>
      <c r="I34" s="165"/>
      <c r="J34" s="16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68</v>
      </c>
      <c r="C35" s="52"/>
      <c r="D35" s="30">
        <f>C35*84</f>
        <v>0</v>
      </c>
      <c r="F35" s="58">
        <v>500</v>
      </c>
      <c r="G35" s="41">
        <v>115</v>
      </c>
      <c r="H35" s="164">
        <f>F35*G35</f>
        <v>57500</v>
      </c>
      <c r="I35" s="165"/>
      <c r="J35" s="16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70</v>
      </c>
      <c r="C36" s="10"/>
      <c r="D36" s="12">
        <f>C36*1.5</f>
        <v>0</v>
      </c>
      <c r="F36" s="12">
        <v>200</v>
      </c>
      <c r="G36" s="37"/>
      <c r="H36" s="164">
        <f t="shared" ref="H36:H39" si="2">F36*G36</f>
        <v>0</v>
      </c>
      <c r="I36" s="165"/>
      <c r="J36" s="16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72</v>
      </c>
      <c r="B37" s="28" t="s">
        <v>66</v>
      </c>
      <c r="C37" s="53">
        <v>520</v>
      </c>
      <c r="D37" s="12">
        <f>C37*111</f>
        <v>57720</v>
      </c>
      <c r="F37" s="12">
        <v>100</v>
      </c>
      <c r="G37" s="39">
        <v>49</v>
      </c>
      <c r="H37" s="164">
        <f t="shared" si="2"/>
        <v>4900</v>
      </c>
      <c r="I37" s="165"/>
      <c r="J37" s="16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102</v>
      </c>
      <c r="H38" s="164">
        <f t="shared" si="2"/>
        <v>5100</v>
      </c>
      <c r="I38" s="165"/>
      <c r="J38" s="16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164">
        <f t="shared" si="2"/>
        <v>20</v>
      </c>
      <c r="I39" s="165"/>
      <c r="J39" s="16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76</v>
      </c>
      <c r="B40" s="27" t="s">
        <v>66</v>
      </c>
      <c r="C40" s="63">
        <v>33</v>
      </c>
      <c r="D40" s="12">
        <f>C40*111</f>
        <v>3663</v>
      </c>
      <c r="F40" s="12">
        <v>10</v>
      </c>
      <c r="G40" s="42"/>
      <c r="H40" s="164"/>
      <c r="I40" s="165"/>
      <c r="J40" s="16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64"/>
      <c r="I41" s="165"/>
      <c r="J41" s="16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70</v>
      </c>
      <c r="C42" s="11">
        <v>9</v>
      </c>
      <c r="D42" s="12">
        <f>C42*2.25</f>
        <v>20.25</v>
      </c>
      <c r="F42" s="39" t="s">
        <v>79</v>
      </c>
      <c r="G42" s="164">
        <v>128</v>
      </c>
      <c r="H42" s="165"/>
      <c r="I42" s="165"/>
      <c r="J42" s="16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4" t="s">
        <v>81</v>
      </c>
      <c r="C43" s="11"/>
      <c r="D43" s="12"/>
      <c r="F43" s="59" t="s">
        <v>82</v>
      </c>
      <c r="G43" s="109" t="s">
        <v>83</v>
      </c>
      <c r="H43" s="156" t="s">
        <v>13</v>
      </c>
      <c r="I43" s="157"/>
      <c r="J43" s="158"/>
      <c r="K43" s="21"/>
      <c r="P43" s="4"/>
      <c r="Q43" s="4"/>
      <c r="R43" s="5"/>
    </row>
    <row r="44" spans="1:18" ht="15.75" x14ac:dyDescent="0.25">
      <c r="A44" s="135"/>
      <c r="B44" s="27" t="s">
        <v>66</v>
      </c>
      <c r="C44" s="10">
        <v>4</v>
      </c>
      <c r="D44" s="12">
        <f>C44*120</f>
        <v>480</v>
      </c>
      <c r="F44" s="37" t="s">
        <v>157</v>
      </c>
      <c r="G44" s="76" t="s">
        <v>189</v>
      </c>
      <c r="H44" s="159">
        <v>13995</v>
      </c>
      <c r="I44" s="159"/>
      <c r="J44" s="159"/>
      <c r="K44" s="21"/>
      <c r="P44" s="4"/>
      <c r="Q44" s="4"/>
      <c r="R44" s="5"/>
    </row>
    <row r="45" spans="1:18" ht="15.75" x14ac:dyDescent="0.25">
      <c r="A45" s="135"/>
      <c r="B45" s="27" t="s">
        <v>68</v>
      </c>
      <c r="C45" s="33">
        <v>1</v>
      </c>
      <c r="D45" s="12">
        <f>C45*84</f>
        <v>84</v>
      </c>
      <c r="F45" s="37" t="s">
        <v>144</v>
      </c>
      <c r="G45" s="76" t="s">
        <v>190</v>
      </c>
      <c r="H45" s="159">
        <v>94126</v>
      </c>
      <c r="I45" s="159"/>
      <c r="J45" s="159"/>
      <c r="K45" s="21"/>
      <c r="P45" s="4"/>
      <c r="Q45" s="4"/>
      <c r="R45" s="5"/>
    </row>
    <row r="46" spans="1:18" ht="15.75" x14ac:dyDescent="0.25">
      <c r="A46" s="135"/>
      <c r="B46" s="49" t="s">
        <v>70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6"/>
      <c r="B47" s="27"/>
      <c r="C47" s="11"/>
      <c r="D47" s="12"/>
      <c r="F47" s="59"/>
      <c r="G47" s="59"/>
      <c r="H47" s="137"/>
      <c r="I47" s="138"/>
      <c r="J47" s="139"/>
      <c r="K47" s="21"/>
      <c r="P47" s="4"/>
      <c r="Q47" s="4"/>
      <c r="R47" s="5"/>
    </row>
    <row r="48" spans="1:18" ht="15" customHeight="1" x14ac:dyDescent="0.25">
      <c r="A48" s="134" t="s">
        <v>32</v>
      </c>
      <c r="B48" s="27" t="s">
        <v>66</v>
      </c>
      <c r="C48" s="10">
        <v>20</v>
      </c>
      <c r="D48" s="12">
        <f>C48*78</f>
        <v>1560</v>
      </c>
      <c r="F48" s="59"/>
      <c r="G48" s="59"/>
      <c r="H48" s="137"/>
      <c r="I48" s="138"/>
      <c r="J48" s="1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5"/>
      <c r="B49" s="29" t="s">
        <v>68</v>
      </c>
      <c r="C49" s="33">
        <v>1</v>
      </c>
      <c r="D49" s="12">
        <f>C49*42</f>
        <v>42</v>
      </c>
      <c r="F49" s="140" t="s">
        <v>86</v>
      </c>
      <c r="G49" s="142">
        <f>H34+H35+H36+H37+H38+H39+H40+H41+G42+H44+H45+H46</f>
        <v>331769</v>
      </c>
      <c r="H49" s="143"/>
      <c r="I49" s="143"/>
      <c r="J49" s="14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5"/>
      <c r="B50" s="32" t="s">
        <v>70</v>
      </c>
      <c r="C50" s="11">
        <v>9</v>
      </c>
      <c r="D50" s="12">
        <f>C50*1.5</f>
        <v>13.5</v>
      </c>
      <c r="F50" s="141"/>
      <c r="G50" s="145"/>
      <c r="H50" s="146"/>
      <c r="I50" s="146"/>
      <c r="J50" s="147"/>
      <c r="P50" s="4"/>
      <c r="Q50" s="4"/>
      <c r="R50" s="5"/>
    </row>
    <row r="51" spans="1:18" ht="15" customHeight="1" x14ac:dyDescent="0.25">
      <c r="A51" s="135"/>
      <c r="B51" s="27"/>
      <c r="C51" s="10"/>
      <c r="D51" s="31"/>
      <c r="F51" s="148" t="s">
        <v>143</v>
      </c>
      <c r="G51" s="150">
        <f>G49-H29</f>
        <v>448.25</v>
      </c>
      <c r="H51" s="151"/>
      <c r="I51" s="151"/>
      <c r="J51" s="15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5"/>
      <c r="B52" s="29"/>
      <c r="C52" s="33"/>
      <c r="D52" s="45"/>
      <c r="F52" s="149"/>
      <c r="G52" s="153"/>
      <c r="H52" s="154"/>
      <c r="I52" s="154"/>
      <c r="J52" s="1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0" t="s">
        <v>90</v>
      </c>
      <c r="B54" s="121"/>
      <c r="C54" s="122"/>
      <c r="D54" s="126">
        <f>SUM(D34:D53)</f>
        <v>64676.25</v>
      </c>
      <c r="F54" s="21"/>
      <c r="J54" s="34"/>
    </row>
    <row r="55" spans="1:18" x14ac:dyDescent="0.25">
      <c r="A55" s="123"/>
      <c r="B55" s="124"/>
      <c r="C55" s="125"/>
      <c r="D55" s="1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8" t="s">
        <v>91</v>
      </c>
      <c r="B58" s="129"/>
      <c r="C58" s="129"/>
      <c r="D58" s="130"/>
      <c r="F58" s="128" t="s">
        <v>92</v>
      </c>
      <c r="G58" s="129"/>
      <c r="H58" s="129"/>
      <c r="I58" s="129"/>
      <c r="J58" s="130"/>
    </row>
    <row r="59" spans="1:18" x14ac:dyDescent="0.25">
      <c r="A59" s="131"/>
      <c r="B59" s="132"/>
      <c r="C59" s="132"/>
      <c r="D59" s="133"/>
      <c r="F59" s="131"/>
      <c r="G59" s="132"/>
      <c r="H59" s="132"/>
      <c r="I59" s="132"/>
      <c r="J59" s="1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5C9CE-84DC-4780-B516-57D9770D007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6" t="s">
        <v>1</v>
      </c>
      <c r="O1" s="216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7" t="s">
        <v>7</v>
      </c>
      <c r="B4" s="168"/>
      <c r="C4" s="168"/>
      <c r="D4" s="169"/>
      <c r="F4" s="217" t="s">
        <v>8</v>
      </c>
      <c r="G4" s="219"/>
      <c r="H4" s="221" t="s">
        <v>9</v>
      </c>
      <c r="I4" s="223"/>
      <c r="J4" s="2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218"/>
      <c r="G5" s="220"/>
      <c r="H5" s="222"/>
      <c r="I5" s="225"/>
      <c r="J5" s="2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2"/>
      <c r="B6" s="16"/>
      <c r="C6" s="10"/>
      <c r="D6" s="13">
        <f t="shared" ref="D6:D28" si="1">C6*L6</f>
        <v>0</v>
      </c>
      <c r="F6" s="227" t="s">
        <v>16</v>
      </c>
      <c r="G6" s="229"/>
      <c r="H6" s="230"/>
      <c r="I6" s="230"/>
      <c r="J6" s="2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2"/>
      <c r="B7" s="16"/>
      <c r="C7" s="10"/>
      <c r="D7" s="13">
        <f t="shared" si="1"/>
        <v>0</v>
      </c>
      <c r="F7" s="228"/>
      <c r="G7" s="232"/>
      <c r="H7" s="233"/>
      <c r="I7" s="233"/>
      <c r="J7" s="23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2"/>
      <c r="B8" s="16"/>
      <c r="C8" s="10"/>
      <c r="D8" s="13">
        <f t="shared" si="1"/>
        <v>0</v>
      </c>
      <c r="F8" s="235" t="s">
        <v>21</v>
      </c>
      <c r="G8" s="236"/>
      <c r="H8" s="237"/>
      <c r="I8" s="237"/>
      <c r="J8" s="23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2"/>
      <c r="B9" s="16"/>
      <c r="C9" s="10"/>
      <c r="D9" s="13">
        <f t="shared" si="1"/>
        <v>0</v>
      </c>
      <c r="F9" s="228"/>
      <c r="G9" s="239"/>
      <c r="H9" s="240"/>
      <c r="I9" s="240"/>
      <c r="J9" s="24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2"/>
      <c r="C10" s="10"/>
      <c r="D10" s="13">
        <f t="shared" si="1"/>
        <v>0</v>
      </c>
      <c r="F10" s="227" t="s">
        <v>26</v>
      </c>
      <c r="G10" s="242"/>
      <c r="H10" s="243"/>
      <c r="I10" s="243"/>
      <c r="J10" s="244"/>
      <c r="K10" s="8"/>
      <c r="L10" s="6">
        <f>R36</f>
        <v>972</v>
      </c>
      <c r="P10" s="4"/>
      <c r="Q10" s="4"/>
      <c r="R10" s="5"/>
    </row>
    <row r="11" spans="1:19" ht="15.75" x14ac:dyDescent="0.25">
      <c r="A11" s="162"/>
      <c r="B11" s="17"/>
      <c r="C11" s="10"/>
      <c r="D11" s="13">
        <f t="shared" si="1"/>
        <v>0</v>
      </c>
      <c r="F11" s="228"/>
      <c r="G11" s="239"/>
      <c r="H11" s="240"/>
      <c r="I11" s="240"/>
      <c r="J11" s="2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2"/>
      <c r="B12" s="17"/>
      <c r="C12" s="10"/>
      <c r="D12" s="48">
        <f t="shared" si="1"/>
        <v>0</v>
      </c>
      <c r="F12" s="245" t="s">
        <v>33</v>
      </c>
      <c r="G12" s="246"/>
      <c r="H12" s="246"/>
      <c r="I12" s="246"/>
      <c r="J12" s="2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2"/>
      <c r="B13" s="17"/>
      <c r="C13" s="10"/>
      <c r="D13" s="48">
        <f t="shared" si="1"/>
        <v>0</v>
      </c>
      <c r="F13" s="248" t="s">
        <v>36</v>
      </c>
      <c r="G13" s="212"/>
      <c r="H13" s="203">
        <f>D29</f>
        <v>0</v>
      </c>
      <c r="I13" s="204"/>
      <c r="J13" s="20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2"/>
      <c r="B14" s="14"/>
      <c r="C14" s="10"/>
      <c r="D14" s="31">
        <f t="shared" si="1"/>
        <v>0</v>
      </c>
      <c r="F14" s="206" t="s">
        <v>39</v>
      </c>
      <c r="G14" s="207"/>
      <c r="H14" s="208">
        <f>D54</f>
        <v>0</v>
      </c>
      <c r="I14" s="209"/>
      <c r="J14" s="21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2"/>
      <c r="B15" s="14"/>
      <c r="C15" s="10"/>
      <c r="D15" s="31">
        <f t="shared" si="1"/>
        <v>0</v>
      </c>
      <c r="F15" s="211" t="s">
        <v>40</v>
      </c>
      <c r="G15" s="212"/>
      <c r="H15" s="213">
        <f>H13-H14</f>
        <v>0</v>
      </c>
      <c r="I15" s="214"/>
      <c r="J15" s="21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C17" s="10"/>
      <c r="D17" s="48">
        <f t="shared" si="1"/>
        <v>0</v>
      </c>
      <c r="F17" s="56"/>
      <c r="G17" s="66" t="s">
        <v>45</v>
      </c>
      <c r="H17" s="184"/>
      <c r="I17" s="184"/>
      <c r="J17" s="18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/>
      <c r="C18" s="10"/>
      <c r="D18" s="48">
        <f t="shared" si="1"/>
        <v>0</v>
      </c>
      <c r="F18" s="56"/>
      <c r="G18" s="66" t="s">
        <v>47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2"/>
      <c r="B20" s="46"/>
      <c r="C20" s="10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/>
      <c r="C23" s="10"/>
      <c r="D23" s="48">
        <f t="shared" si="1"/>
        <v>0</v>
      </c>
      <c r="F23" s="78"/>
      <c r="G23" s="79"/>
      <c r="H23" s="190"/>
      <c r="I23" s="159"/>
      <c r="J23" s="15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/>
      <c r="C24" s="10"/>
      <c r="D24" s="48">
        <f t="shared" si="1"/>
        <v>0</v>
      </c>
      <c r="F24" s="38"/>
      <c r="G24" s="37"/>
      <c r="H24" s="190"/>
      <c r="I24" s="159"/>
      <c r="J24" s="15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/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/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/>
      <c r="C28" s="10"/>
      <c r="D28" s="48">
        <f t="shared" si="1"/>
        <v>0</v>
      </c>
      <c r="F28" s="106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0</v>
      </c>
      <c r="F29" s="120" t="s">
        <v>55</v>
      </c>
      <c r="G29" s="182"/>
      <c r="H29" s="142">
        <f>H15-H16-H17-H18-H19-H20-H22-H23-H24+H26+H27</f>
        <v>0</v>
      </c>
      <c r="I29" s="143"/>
      <c r="J29" s="14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23"/>
      <c r="G30" s="183"/>
      <c r="H30" s="145"/>
      <c r="I30" s="146"/>
      <c r="J30" s="14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7" t="s">
        <v>58</v>
      </c>
      <c r="B32" s="168"/>
      <c r="C32" s="168"/>
      <c r="D32" s="169"/>
      <c r="F32" s="170" t="s">
        <v>59</v>
      </c>
      <c r="G32" s="171"/>
      <c r="H32" s="171"/>
      <c r="I32" s="171"/>
      <c r="J32" s="17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70" t="s">
        <v>13</v>
      </c>
      <c r="I33" s="171"/>
      <c r="J33" s="17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4"/>
      <c r="I34" s="165"/>
      <c r="J34" s="16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68</v>
      </c>
      <c r="C35" s="52"/>
      <c r="D35" s="30">
        <f>C35*84</f>
        <v>0</v>
      </c>
      <c r="F35" s="58">
        <v>500</v>
      </c>
      <c r="G35" s="41"/>
      <c r="H35" s="164"/>
      <c r="I35" s="165"/>
      <c r="J35" s="16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70</v>
      </c>
      <c r="C36" s="10"/>
      <c r="D36" s="12">
        <f>C36*1.5</f>
        <v>0</v>
      </c>
      <c r="F36" s="12">
        <v>200</v>
      </c>
      <c r="G36" s="37"/>
      <c r="H36" s="164"/>
      <c r="I36" s="165"/>
      <c r="J36" s="16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4"/>
      <c r="I37" s="165"/>
      <c r="J37" s="16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68</v>
      </c>
      <c r="C38" s="54"/>
      <c r="D38" s="12">
        <f>C38*84</f>
        <v>0</v>
      </c>
      <c r="F38" s="30">
        <v>50</v>
      </c>
      <c r="G38" s="39"/>
      <c r="H38" s="164"/>
      <c r="I38" s="165"/>
      <c r="J38" s="16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70</v>
      </c>
      <c r="C39" s="52"/>
      <c r="D39" s="31">
        <f>C39*4.5</f>
        <v>0</v>
      </c>
      <c r="F39" s="12">
        <v>20</v>
      </c>
      <c r="G39" s="37"/>
      <c r="H39" s="164"/>
      <c r="I39" s="165"/>
      <c r="J39" s="16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4"/>
      <c r="I40" s="165"/>
      <c r="J40" s="16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68</v>
      </c>
      <c r="C41" s="10"/>
      <c r="D41" s="12">
        <f>C41*84</f>
        <v>0</v>
      </c>
      <c r="F41" s="12">
        <v>5</v>
      </c>
      <c r="G41" s="42"/>
      <c r="H41" s="164"/>
      <c r="I41" s="165"/>
      <c r="J41" s="16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70</v>
      </c>
      <c r="C42" s="11"/>
      <c r="D42" s="12">
        <f>C42*2.25</f>
        <v>0</v>
      </c>
      <c r="F42" s="39" t="s">
        <v>79</v>
      </c>
      <c r="G42" s="164"/>
      <c r="H42" s="165"/>
      <c r="I42" s="165"/>
      <c r="J42" s="16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4" t="s">
        <v>81</v>
      </c>
      <c r="C43" s="11"/>
      <c r="D43" s="12"/>
      <c r="F43" s="59" t="s">
        <v>82</v>
      </c>
      <c r="G43" s="109" t="s">
        <v>83</v>
      </c>
      <c r="H43" s="156" t="s">
        <v>13</v>
      </c>
      <c r="I43" s="157"/>
      <c r="J43" s="158"/>
      <c r="K43" s="21"/>
      <c r="P43" s="4"/>
      <c r="Q43" s="4"/>
      <c r="R43" s="5"/>
    </row>
    <row r="44" spans="1:18" ht="15.75" x14ac:dyDescent="0.25">
      <c r="A44" s="135"/>
      <c r="B44" s="27" t="s">
        <v>66</v>
      </c>
      <c r="C44" s="10"/>
      <c r="D44" s="12">
        <f>C44*120</f>
        <v>0</v>
      </c>
      <c r="F44" s="37"/>
      <c r="G44" s="76"/>
      <c r="H44" s="159"/>
      <c r="I44" s="159"/>
      <c r="J44" s="159"/>
      <c r="K44" s="21"/>
      <c r="P44" s="4"/>
      <c r="Q44" s="4"/>
      <c r="R44" s="5"/>
    </row>
    <row r="45" spans="1:18" ht="15.75" x14ac:dyDescent="0.25">
      <c r="A45" s="135"/>
      <c r="B45" s="27" t="s">
        <v>68</v>
      </c>
      <c r="C45" s="33"/>
      <c r="D45" s="12">
        <f>C45*84</f>
        <v>0</v>
      </c>
      <c r="F45" s="37"/>
      <c r="G45" s="76"/>
      <c r="H45" s="159"/>
      <c r="I45" s="159"/>
      <c r="J45" s="159"/>
      <c r="K45" s="21"/>
      <c r="P45" s="4"/>
      <c r="Q45" s="4"/>
      <c r="R45" s="5"/>
    </row>
    <row r="46" spans="1:18" ht="15.75" x14ac:dyDescent="0.25">
      <c r="A46" s="135"/>
      <c r="B46" s="49" t="s">
        <v>70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6"/>
      <c r="B47" s="27"/>
      <c r="C47" s="11"/>
      <c r="D47" s="12"/>
      <c r="F47" s="59"/>
      <c r="G47" s="59"/>
      <c r="H47" s="137"/>
      <c r="I47" s="138"/>
      <c r="J47" s="139"/>
      <c r="K47" s="21"/>
      <c r="P47" s="4"/>
      <c r="Q47" s="4"/>
      <c r="R47" s="5"/>
    </row>
    <row r="48" spans="1:18" ht="15" customHeight="1" x14ac:dyDescent="0.25">
      <c r="A48" s="134" t="s">
        <v>32</v>
      </c>
      <c r="B48" s="27" t="s">
        <v>66</v>
      </c>
      <c r="C48" s="10"/>
      <c r="D48" s="12">
        <f>C48*78</f>
        <v>0</v>
      </c>
      <c r="F48" s="59"/>
      <c r="G48" s="59"/>
      <c r="H48" s="137"/>
      <c r="I48" s="138"/>
      <c r="J48" s="1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5"/>
      <c r="B49" s="29" t="s">
        <v>68</v>
      </c>
      <c r="C49" s="33"/>
      <c r="D49" s="12">
        <f>C49*42</f>
        <v>0</v>
      </c>
      <c r="F49" s="140" t="s">
        <v>86</v>
      </c>
      <c r="G49" s="142">
        <f>H34+H35+H36+H37+H38+H39+H40+H41+G42+H44+H45+H46</f>
        <v>0</v>
      </c>
      <c r="H49" s="143"/>
      <c r="I49" s="143"/>
      <c r="J49" s="14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5"/>
      <c r="B50" s="32" t="s">
        <v>70</v>
      </c>
      <c r="C50" s="11"/>
      <c r="D50" s="12">
        <f>C50*1.5</f>
        <v>0</v>
      </c>
      <c r="F50" s="141"/>
      <c r="G50" s="145"/>
      <c r="H50" s="146"/>
      <c r="I50" s="146"/>
      <c r="J50" s="147"/>
      <c r="P50" s="4"/>
      <c r="Q50" s="4"/>
      <c r="R50" s="5"/>
    </row>
    <row r="51" spans="1:18" ht="15" customHeight="1" x14ac:dyDescent="0.25">
      <c r="A51" s="135"/>
      <c r="B51" s="27"/>
      <c r="C51" s="10"/>
      <c r="D51" s="31"/>
      <c r="F51" s="148" t="s">
        <v>128</v>
      </c>
      <c r="G51" s="150">
        <f>G49-H29</f>
        <v>0</v>
      </c>
      <c r="H51" s="151"/>
      <c r="I51" s="151"/>
      <c r="J51" s="15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5"/>
      <c r="B52" s="29"/>
      <c r="C52" s="33"/>
      <c r="D52" s="45"/>
      <c r="F52" s="149"/>
      <c r="G52" s="153"/>
      <c r="H52" s="154"/>
      <c r="I52" s="154"/>
      <c r="J52" s="1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0" t="s">
        <v>90</v>
      </c>
      <c r="B54" s="121"/>
      <c r="C54" s="122"/>
      <c r="D54" s="126">
        <f>SUM(D34:D53)</f>
        <v>0</v>
      </c>
      <c r="F54" s="21"/>
      <c r="J54" s="34"/>
    </row>
    <row r="55" spans="1:18" x14ac:dyDescent="0.25">
      <c r="A55" s="123"/>
      <c r="B55" s="124"/>
      <c r="C55" s="125"/>
      <c r="D55" s="1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8" t="s">
        <v>91</v>
      </c>
      <c r="B58" s="129"/>
      <c r="C58" s="129"/>
      <c r="D58" s="130"/>
      <c r="F58" s="128" t="s">
        <v>92</v>
      </c>
      <c r="G58" s="129"/>
      <c r="H58" s="129"/>
      <c r="I58" s="129"/>
      <c r="J58" s="130"/>
    </row>
    <row r="59" spans="1:18" x14ac:dyDescent="0.25">
      <c r="A59" s="131"/>
      <c r="B59" s="132"/>
      <c r="C59" s="132"/>
      <c r="D59" s="133"/>
      <c r="F59" s="131"/>
      <c r="G59" s="132"/>
      <c r="H59" s="132"/>
      <c r="I59" s="132"/>
      <c r="J59" s="1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3F597-9B8B-41E2-935D-DFC1E01DAE8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6" t="s">
        <v>1</v>
      </c>
      <c r="O1" s="216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7" t="s">
        <v>7</v>
      </c>
      <c r="B4" s="168"/>
      <c r="C4" s="168"/>
      <c r="D4" s="169"/>
      <c r="F4" s="217" t="s">
        <v>8</v>
      </c>
      <c r="G4" s="219">
        <v>1</v>
      </c>
      <c r="H4" s="221" t="s">
        <v>9</v>
      </c>
      <c r="I4" s="223">
        <v>45982</v>
      </c>
      <c r="J4" s="2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218"/>
      <c r="G5" s="220"/>
      <c r="H5" s="222"/>
      <c r="I5" s="225"/>
      <c r="J5" s="2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89">
        <v>99</v>
      </c>
      <c r="D6" s="13">
        <f t="shared" ref="D6:D28" si="1">C6*L6</f>
        <v>72963</v>
      </c>
      <c r="F6" s="227" t="s">
        <v>16</v>
      </c>
      <c r="G6" s="229" t="s">
        <v>129</v>
      </c>
      <c r="H6" s="230"/>
      <c r="I6" s="230"/>
      <c r="J6" s="2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89">
        <v>8</v>
      </c>
      <c r="D7" s="13">
        <f t="shared" si="1"/>
        <v>5800</v>
      </c>
      <c r="F7" s="228"/>
      <c r="G7" s="232"/>
      <c r="H7" s="233"/>
      <c r="I7" s="233"/>
      <c r="J7" s="23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89">
        <v>1</v>
      </c>
      <c r="D8" s="13">
        <f t="shared" si="1"/>
        <v>1033</v>
      </c>
      <c r="F8" s="235" t="s">
        <v>21</v>
      </c>
      <c r="G8" s="236" t="s">
        <v>112</v>
      </c>
      <c r="H8" s="237"/>
      <c r="I8" s="237"/>
      <c r="J8" s="23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89">
        <v>9</v>
      </c>
      <c r="D9" s="13">
        <f t="shared" si="1"/>
        <v>6363</v>
      </c>
      <c r="F9" s="228"/>
      <c r="G9" s="239"/>
      <c r="H9" s="240"/>
      <c r="I9" s="240"/>
      <c r="J9" s="24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89"/>
      <c r="D10" s="13">
        <f t="shared" si="1"/>
        <v>0</v>
      </c>
      <c r="F10" s="227" t="s">
        <v>26</v>
      </c>
      <c r="G10" s="242" t="s">
        <v>130</v>
      </c>
      <c r="H10" s="243"/>
      <c r="I10" s="243"/>
      <c r="J10" s="244"/>
      <c r="K10" s="8"/>
      <c r="L10" s="6">
        <f>R36</f>
        <v>972</v>
      </c>
      <c r="P10" s="4"/>
      <c r="Q10" s="4"/>
      <c r="R10" s="5"/>
    </row>
    <row r="11" spans="1:18" ht="15.75" x14ac:dyDescent="0.25">
      <c r="A11" s="162"/>
      <c r="B11" s="17" t="s">
        <v>28</v>
      </c>
      <c r="C11" s="89"/>
      <c r="D11" s="13">
        <f t="shared" si="1"/>
        <v>0</v>
      </c>
      <c r="F11" s="228"/>
      <c r="G11" s="239"/>
      <c r="H11" s="240"/>
      <c r="I11" s="240"/>
      <c r="J11" s="2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89"/>
      <c r="D12" s="48">
        <f t="shared" si="1"/>
        <v>0</v>
      </c>
      <c r="F12" s="245" t="s">
        <v>33</v>
      </c>
      <c r="G12" s="246"/>
      <c r="H12" s="246"/>
      <c r="I12" s="246"/>
      <c r="J12" s="2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89">
        <v>3</v>
      </c>
      <c r="D13" s="48">
        <f t="shared" si="1"/>
        <v>921</v>
      </c>
      <c r="F13" s="248" t="s">
        <v>36</v>
      </c>
      <c r="G13" s="212"/>
      <c r="H13" s="203">
        <f>D29</f>
        <v>88874.5</v>
      </c>
      <c r="I13" s="204"/>
      <c r="J13" s="20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89">
        <v>5</v>
      </c>
      <c r="D14" s="31">
        <f t="shared" si="1"/>
        <v>55</v>
      </c>
      <c r="F14" s="206" t="s">
        <v>39</v>
      </c>
      <c r="G14" s="207"/>
      <c r="H14" s="208">
        <f>D54</f>
        <v>13116.75</v>
      </c>
      <c r="I14" s="209"/>
      <c r="J14" s="21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38</v>
      </c>
      <c r="C15" s="89"/>
      <c r="D15" s="31">
        <f t="shared" si="1"/>
        <v>0</v>
      </c>
      <c r="F15" s="211" t="s">
        <v>40</v>
      </c>
      <c r="G15" s="212"/>
      <c r="H15" s="213">
        <f>H13-H14</f>
        <v>75757.75</v>
      </c>
      <c r="I15" s="214"/>
      <c r="J15" s="21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t="s">
        <v>140</v>
      </c>
      <c r="C17" s="89"/>
      <c r="D17" s="48">
        <f t="shared" si="1"/>
        <v>0</v>
      </c>
      <c r="F17" s="56"/>
      <c r="G17" s="66" t="s">
        <v>45</v>
      </c>
      <c r="H17" s="184"/>
      <c r="I17" s="184"/>
      <c r="J17" s="18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v>1102</v>
      </c>
      <c r="Q19" s="4"/>
      <c r="R19" s="5">
        <f t="shared" si="0"/>
        <v>0</v>
      </c>
    </row>
    <row r="20" spans="1:18" ht="15.75" x14ac:dyDescent="0.25">
      <c r="A20" s="162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2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 t="s">
        <v>127</v>
      </c>
      <c r="C22" s="89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101</v>
      </c>
      <c r="C23" s="89"/>
      <c r="D23" s="48">
        <f t="shared" si="1"/>
        <v>0</v>
      </c>
      <c r="F23" s="77"/>
      <c r="G23" s="79"/>
      <c r="H23" s="249"/>
      <c r="I23" s="250"/>
      <c r="J23" s="25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121</v>
      </c>
      <c r="C24" s="89"/>
      <c r="D24" s="48">
        <f t="shared" si="1"/>
        <v>0</v>
      </c>
      <c r="F24" s="77"/>
      <c r="G24" s="79"/>
      <c r="H24" s="249"/>
      <c r="I24" s="250"/>
      <c r="J24" s="25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182</v>
      </c>
      <c r="C25" s="89">
        <v>12</v>
      </c>
      <c r="D25" s="48">
        <f t="shared" si="1"/>
        <v>434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832/24+1.5</f>
        <v>36.166666666666664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188</v>
      </c>
      <c r="C26" s="89">
        <v>12</v>
      </c>
      <c r="D26" s="48">
        <f t="shared" si="1"/>
        <v>520.5</v>
      </c>
      <c r="F26" s="75"/>
      <c r="G26" s="65"/>
      <c r="H26" s="159"/>
      <c r="I26" s="159"/>
      <c r="J26" s="159"/>
      <c r="L26" s="7">
        <f>1005/24+1.5</f>
        <v>43.375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 t="s">
        <v>110</v>
      </c>
      <c r="C27" s="89"/>
      <c r="D27" s="44">
        <f t="shared" si="1"/>
        <v>0</v>
      </c>
      <c r="F27" s="71"/>
      <c r="G27" s="109"/>
      <c r="H27" s="251"/>
      <c r="I27" s="252"/>
      <c r="J27" s="25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97</v>
      </c>
      <c r="C28" s="89">
        <v>1</v>
      </c>
      <c r="D28" s="48">
        <f t="shared" si="1"/>
        <v>785</v>
      </c>
      <c r="F28" s="106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88874.5</v>
      </c>
      <c r="F29" s="120" t="s">
        <v>55</v>
      </c>
      <c r="G29" s="182"/>
      <c r="H29" s="142">
        <f>H15-H16-H17-H18-H19-H20-H22-H23-H24+H26+H27+H28</f>
        <v>75757.75</v>
      </c>
      <c r="I29" s="143"/>
      <c r="J29" s="14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23"/>
      <c r="G30" s="183"/>
      <c r="H30" s="145"/>
      <c r="I30" s="146"/>
      <c r="J30" s="14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7" t="s">
        <v>58</v>
      </c>
      <c r="B32" s="168"/>
      <c r="C32" s="168"/>
      <c r="D32" s="169"/>
      <c r="F32" s="170" t="s">
        <v>59</v>
      </c>
      <c r="G32" s="171"/>
      <c r="H32" s="171"/>
      <c r="I32" s="171"/>
      <c r="J32" s="17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70" t="s">
        <v>13</v>
      </c>
      <c r="I33" s="171"/>
      <c r="J33" s="17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56</v>
      </c>
      <c r="H34" s="164">
        <f t="shared" ref="H34:H39" si="2">F34*G34</f>
        <v>56000</v>
      </c>
      <c r="I34" s="165"/>
      <c r="J34" s="16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68</v>
      </c>
      <c r="C35" s="52"/>
      <c r="D35" s="30">
        <f>C35*84</f>
        <v>0</v>
      </c>
      <c r="F35" s="58">
        <v>500</v>
      </c>
      <c r="G35" s="41">
        <v>20</v>
      </c>
      <c r="H35" s="164">
        <f t="shared" si="2"/>
        <v>10000</v>
      </c>
      <c r="I35" s="165"/>
      <c r="J35" s="16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70</v>
      </c>
      <c r="C36" s="10">
        <v>5</v>
      </c>
      <c r="D36" s="12">
        <f>C36*1.5</f>
        <v>7.5</v>
      </c>
      <c r="F36" s="12">
        <v>200</v>
      </c>
      <c r="G36" s="37"/>
      <c r="H36" s="164">
        <f t="shared" si="2"/>
        <v>0</v>
      </c>
      <c r="I36" s="165"/>
      <c r="J36" s="16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72</v>
      </c>
      <c r="B37" s="28" t="s">
        <v>66</v>
      </c>
      <c r="C37" s="53">
        <v>97</v>
      </c>
      <c r="D37" s="12">
        <f>C37*111</f>
        <v>10767</v>
      </c>
      <c r="F37" s="12">
        <v>100</v>
      </c>
      <c r="G37" s="39">
        <v>7</v>
      </c>
      <c r="H37" s="164">
        <f t="shared" si="2"/>
        <v>700</v>
      </c>
      <c r="I37" s="165"/>
      <c r="J37" s="16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68</v>
      </c>
      <c r="C38" s="54">
        <v>9</v>
      </c>
      <c r="D38" s="12">
        <f>C38*84</f>
        <v>756</v>
      </c>
      <c r="F38" s="30">
        <v>50</v>
      </c>
      <c r="G38" s="39">
        <v>1</v>
      </c>
      <c r="H38" s="164">
        <f t="shared" si="2"/>
        <v>50</v>
      </c>
      <c r="I38" s="165"/>
      <c r="J38" s="16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70</v>
      </c>
      <c r="C39" s="52"/>
      <c r="D39" s="31">
        <f>C39*4.5</f>
        <v>0</v>
      </c>
      <c r="F39" s="12">
        <v>20</v>
      </c>
      <c r="G39" s="37"/>
      <c r="H39" s="164">
        <f t="shared" si="2"/>
        <v>0</v>
      </c>
      <c r="I39" s="165"/>
      <c r="J39" s="16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64"/>
      <c r="I40" s="165"/>
      <c r="J40" s="16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64"/>
      <c r="I41" s="165"/>
      <c r="J41" s="16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70</v>
      </c>
      <c r="C42" s="11">
        <v>5</v>
      </c>
      <c r="D42" s="12">
        <f>C42*2.25</f>
        <v>11.25</v>
      </c>
      <c r="F42" s="39" t="s">
        <v>79</v>
      </c>
      <c r="G42" s="164">
        <v>78</v>
      </c>
      <c r="H42" s="165"/>
      <c r="I42" s="165"/>
      <c r="J42" s="16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4" t="s">
        <v>81</v>
      </c>
      <c r="C43" s="11"/>
      <c r="D43" s="12"/>
      <c r="F43" s="59" t="s">
        <v>82</v>
      </c>
      <c r="G43" s="109" t="s">
        <v>83</v>
      </c>
      <c r="H43" s="156" t="s">
        <v>13</v>
      </c>
      <c r="I43" s="157"/>
      <c r="J43" s="15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5"/>
      <c r="B44" s="27" t="s">
        <v>66</v>
      </c>
      <c r="C44" s="10">
        <v>1</v>
      </c>
      <c r="D44" s="12">
        <f>C44*120</f>
        <v>120</v>
      </c>
      <c r="F44" s="37" t="s">
        <v>157</v>
      </c>
      <c r="G44" s="62"/>
      <c r="H44" s="159">
        <v>8931</v>
      </c>
      <c r="I44" s="159"/>
      <c r="J44" s="15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5"/>
      <c r="B45" s="27" t="s">
        <v>68</v>
      </c>
      <c r="C45" s="33">
        <v>1</v>
      </c>
      <c r="D45" s="12">
        <f>C45*84</f>
        <v>84</v>
      </c>
      <c r="F45" s="37"/>
      <c r="G45" s="62"/>
      <c r="H45" s="159"/>
      <c r="I45" s="159"/>
      <c r="J45" s="159"/>
      <c r="K45" s="21"/>
      <c r="P45" s="4"/>
      <c r="Q45" s="4"/>
      <c r="R45" s="5"/>
    </row>
    <row r="46" spans="1:18" ht="15.75" x14ac:dyDescent="0.25">
      <c r="A46" s="135"/>
      <c r="B46" s="49" t="s">
        <v>70</v>
      </c>
      <c r="C46" s="81">
        <v>4</v>
      </c>
      <c r="D46" s="12">
        <f>C46*1.5</f>
        <v>6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6"/>
      <c r="B47" s="27"/>
      <c r="C47" s="11"/>
      <c r="D47" s="12"/>
      <c r="F47" s="59"/>
      <c r="G47" s="59"/>
      <c r="H47" s="137"/>
      <c r="I47" s="138"/>
      <c r="J47" s="139"/>
      <c r="K47" s="21"/>
      <c r="P47" s="4"/>
      <c r="Q47" s="4"/>
      <c r="R47" s="5"/>
    </row>
    <row r="48" spans="1:18" ht="15" customHeight="1" x14ac:dyDescent="0.25">
      <c r="A48" s="134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37"/>
      <c r="I48" s="138"/>
      <c r="J48" s="1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5"/>
      <c r="B49" s="29" t="s">
        <v>68</v>
      </c>
      <c r="C49" s="33">
        <v>1</v>
      </c>
      <c r="D49" s="12">
        <f>C49*42</f>
        <v>42</v>
      </c>
      <c r="F49" s="140" t="s">
        <v>86</v>
      </c>
      <c r="G49" s="142">
        <f>H34+H35+H36+H37+H38+H39+H40+H41+G42+H44+H45+H46</f>
        <v>75759</v>
      </c>
      <c r="H49" s="143"/>
      <c r="I49" s="143"/>
      <c r="J49" s="14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5"/>
      <c r="B50" s="32" t="s">
        <v>70</v>
      </c>
      <c r="C50" s="11">
        <v>18</v>
      </c>
      <c r="D50" s="12">
        <f>C50*1.5</f>
        <v>27</v>
      </c>
      <c r="F50" s="141"/>
      <c r="G50" s="145"/>
      <c r="H50" s="146"/>
      <c r="I50" s="146"/>
      <c r="J50" s="147"/>
      <c r="P50" s="4"/>
      <c r="Q50" s="4"/>
      <c r="R50" s="5"/>
    </row>
    <row r="51" spans="1:18" ht="15" customHeight="1" x14ac:dyDescent="0.25">
      <c r="A51" s="135"/>
      <c r="B51" s="27"/>
      <c r="C51" s="10"/>
      <c r="D51" s="31"/>
      <c r="F51" s="148" t="s">
        <v>143</v>
      </c>
      <c r="G51" s="150">
        <f>G49-H29</f>
        <v>1.25</v>
      </c>
      <c r="H51" s="151"/>
      <c r="I51" s="151"/>
      <c r="J51" s="15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5"/>
      <c r="B52" s="29"/>
      <c r="C52" s="33"/>
      <c r="D52" s="45"/>
      <c r="F52" s="149"/>
      <c r="G52" s="153"/>
      <c r="H52" s="154"/>
      <c r="I52" s="154"/>
      <c r="J52" s="1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0" t="s">
        <v>90</v>
      </c>
      <c r="B54" s="121"/>
      <c r="C54" s="122"/>
      <c r="D54" s="126">
        <f>SUM(D34:D53)</f>
        <v>13116.75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3"/>
      <c r="B55" s="124"/>
      <c r="C55" s="125"/>
      <c r="D55" s="1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8" t="s">
        <v>91</v>
      </c>
      <c r="B58" s="129"/>
      <c r="C58" s="129"/>
      <c r="D58" s="130"/>
      <c r="F58" s="128" t="s">
        <v>92</v>
      </c>
      <c r="G58" s="129"/>
      <c r="H58" s="129"/>
      <c r="I58" s="129"/>
      <c r="J58" s="130"/>
    </row>
    <row r="59" spans="1:18" x14ac:dyDescent="0.25">
      <c r="A59" s="131"/>
      <c r="B59" s="132"/>
      <c r="C59" s="132"/>
      <c r="D59" s="133"/>
      <c r="F59" s="131"/>
      <c r="G59" s="132"/>
      <c r="H59" s="132"/>
      <c r="I59" s="132"/>
      <c r="J59" s="1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004CF-0206-4A78-A63A-980446B001C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6" t="s">
        <v>1</v>
      </c>
      <c r="O1" s="216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7" t="s">
        <v>7</v>
      </c>
      <c r="B4" s="168"/>
      <c r="C4" s="168"/>
      <c r="D4" s="169"/>
      <c r="F4" s="217" t="s">
        <v>8</v>
      </c>
      <c r="G4" s="219">
        <v>2</v>
      </c>
      <c r="H4" s="221" t="s">
        <v>9</v>
      </c>
      <c r="I4" s="223">
        <v>45982</v>
      </c>
      <c r="J4" s="2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218"/>
      <c r="G5" s="220"/>
      <c r="H5" s="222"/>
      <c r="I5" s="225"/>
      <c r="J5" s="2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>
        <v>204</v>
      </c>
      <c r="D6" s="13">
        <f t="shared" ref="D6:D28" si="1">C6*L6</f>
        <v>150348</v>
      </c>
      <c r="F6" s="227" t="s">
        <v>16</v>
      </c>
      <c r="G6" s="229" t="s">
        <v>150</v>
      </c>
      <c r="H6" s="230"/>
      <c r="I6" s="230"/>
      <c r="J6" s="2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>
        <v>8</v>
      </c>
      <c r="D7" s="13">
        <f t="shared" si="1"/>
        <v>5800</v>
      </c>
      <c r="F7" s="228"/>
      <c r="G7" s="232"/>
      <c r="H7" s="233"/>
      <c r="I7" s="233"/>
      <c r="J7" s="23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/>
      <c r="D8" s="13">
        <f t="shared" si="1"/>
        <v>0</v>
      </c>
      <c r="F8" s="235" t="s">
        <v>21</v>
      </c>
      <c r="G8" s="236" t="s">
        <v>114</v>
      </c>
      <c r="H8" s="237"/>
      <c r="I8" s="237"/>
      <c r="J8" s="23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>
        <v>15</v>
      </c>
      <c r="D9" s="13">
        <f t="shared" si="1"/>
        <v>10605</v>
      </c>
      <c r="F9" s="228"/>
      <c r="G9" s="239"/>
      <c r="H9" s="240"/>
      <c r="I9" s="240"/>
      <c r="J9" s="24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/>
      <c r="D10" s="13">
        <f t="shared" si="1"/>
        <v>0</v>
      </c>
      <c r="F10" s="227" t="s">
        <v>26</v>
      </c>
      <c r="G10" s="242" t="s">
        <v>115</v>
      </c>
      <c r="H10" s="243"/>
      <c r="I10" s="243"/>
      <c r="J10" s="244"/>
      <c r="K10" s="8"/>
      <c r="L10" s="6">
        <f>R36</f>
        <v>972</v>
      </c>
      <c r="P10" s="4"/>
      <c r="Q10" s="4"/>
      <c r="R10" s="5"/>
    </row>
    <row r="11" spans="1:18" ht="15.75" x14ac:dyDescent="0.25">
      <c r="A11" s="162"/>
      <c r="B11" s="17" t="s">
        <v>28</v>
      </c>
      <c r="C11" s="10"/>
      <c r="D11" s="13">
        <f t="shared" si="1"/>
        <v>0</v>
      </c>
      <c r="F11" s="228"/>
      <c r="G11" s="239"/>
      <c r="H11" s="240"/>
      <c r="I11" s="240"/>
      <c r="J11" s="2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/>
      <c r="D12" s="48">
        <f t="shared" si="1"/>
        <v>0</v>
      </c>
      <c r="F12" s="245" t="s">
        <v>33</v>
      </c>
      <c r="G12" s="246"/>
      <c r="H12" s="246"/>
      <c r="I12" s="246"/>
      <c r="J12" s="2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>
        <v>9</v>
      </c>
      <c r="D13" s="48">
        <f t="shared" si="1"/>
        <v>2763</v>
      </c>
      <c r="F13" s="248" t="s">
        <v>36</v>
      </c>
      <c r="G13" s="212"/>
      <c r="H13" s="203">
        <f>D29</f>
        <v>169571</v>
      </c>
      <c r="I13" s="204"/>
      <c r="J13" s="20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>
        <v>5</v>
      </c>
      <c r="D14" s="31">
        <f t="shared" si="1"/>
        <v>55</v>
      </c>
      <c r="F14" s="206" t="s">
        <v>39</v>
      </c>
      <c r="G14" s="207"/>
      <c r="H14" s="208">
        <f>D54</f>
        <v>25419.75</v>
      </c>
      <c r="I14" s="209"/>
      <c r="J14" s="21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38</v>
      </c>
      <c r="C15" s="10"/>
      <c r="D15" s="31">
        <f t="shared" si="1"/>
        <v>0</v>
      </c>
      <c r="F15" s="211" t="s">
        <v>40</v>
      </c>
      <c r="G15" s="212"/>
      <c r="H15" s="213">
        <f>H13-H14</f>
        <v>144151.25</v>
      </c>
      <c r="I15" s="214"/>
      <c r="J15" s="21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t="s">
        <v>93</v>
      </c>
      <c r="C17" s="10"/>
      <c r="D17" s="48">
        <f t="shared" si="1"/>
        <v>0</v>
      </c>
      <c r="F17" s="56"/>
      <c r="G17" s="66" t="s">
        <v>45</v>
      </c>
      <c r="H17" s="184"/>
      <c r="I17" s="184"/>
      <c r="J17" s="184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2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4"/>
      <c r="I20" s="184"/>
      <c r="J20" s="18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2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107</v>
      </c>
      <c r="C23" s="10"/>
      <c r="D23" s="48">
        <f t="shared" si="1"/>
        <v>0</v>
      </c>
      <c r="F23" s="25"/>
      <c r="G23" s="37"/>
      <c r="H23" s="190"/>
      <c r="I23" s="159"/>
      <c r="J23" s="15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123</v>
      </c>
      <c r="C24" s="10"/>
      <c r="D24" s="48">
        <f t="shared" si="1"/>
        <v>0</v>
      </c>
      <c r="F24" s="38"/>
      <c r="G24" s="37"/>
      <c r="H24" s="190"/>
      <c r="I24" s="159"/>
      <c r="J24" s="15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105</v>
      </c>
      <c r="C26" s="10"/>
      <c r="D26" s="48">
        <f t="shared" si="1"/>
        <v>0</v>
      </c>
      <c r="F26" s="64"/>
      <c r="G26" s="10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 t="s">
        <v>109</v>
      </c>
      <c r="C27" s="10"/>
      <c r="D27" s="44">
        <f t="shared" si="1"/>
        <v>0</v>
      </c>
      <c r="F27" s="14"/>
      <c r="G27" s="14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97</v>
      </c>
      <c r="C28" s="10"/>
      <c r="D28" s="48">
        <f t="shared" si="1"/>
        <v>0</v>
      </c>
      <c r="F28" s="106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169571</v>
      </c>
      <c r="F29" s="120" t="s">
        <v>55</v>
      </c>
      <c r="G29" s="182"/>
      <c r="H29" s="142">
        <f>H15-H16-H17-H18-H19-H20-H22-H23-H24+H26+H27</f>
        <v>144151.25</v>
      </c>
      <c r="I29" s="143"/>
      <c r="J29" s="14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23"/>
      <c r="G30" s="183"/>
      <c r="H30" s="145"/>
      <c r="I30" s="146"/>
      <c r="J30" s="14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7" t="s">
        <v>58</v>
      </c>
      <c r="B32" s="168"/>
      <c r="C32" s="168"/>
      <c r="D32" s="169"/>
      <c r="F32" s="170" t="s">
        <v>59</v>
      </c>
      <c r="G32" s="171"/>
      <c r="H32" s="171"/>
      <c r="I32" s="171"/>
      <c r="J32" s="17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70" t="s">
        <v>13</v>
      </c>
      <c r="I33" s="171"/>
      <c r="J33" s="17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117</v>
      </c>
      <c r="H34" s="164">
        <f>F34*G34</f>
        <v>117000</v>
      </c>
      <c r="I34" s="165"/>
      <c r="J34" s="16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164">
        <f t="shared" ref="H35:H39" si="2">F35*G35</f>
        <v>15500</v>
      </c>
      <c r="I35" s="165"/>
      <c r="J35" s="16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70</v>
      </c>
      <c r="C36" s="10"/>
      <c r="D36" s="12">
        <f>C36*1.5</f>
        <v>0</v>
      </c>
      <c r="F36" s="12">
        <v>200</v>
      </c>
      <c r="G36" s="37"/>
      <c r="H36" s="164">
        <f>F36*G36</f>
        <v>0</v>
      </c>
      <c r="I36" s="165"/>
      <c r="J36" s="16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72</v>
      </c>
      <c r="B37" s="28" t="s">
        <v>66</v>
      </c>
      <c r="C37" s="53">
        <v>181</v>
      </c>
      <c r="D37" s="12">
        <f>C37*111</f>
        <v>20091</v>
      </c>
      <c r="F37" s="12">
        <v>100</v>
      </c>
      <c r="G37" s="39">
        <v>62</v>
      </c>
      <c r="H37" s="164">
        <f t="shared" si="2"/>
        <v>6200</v>
      </c>
      <c r="I37" s="165"/>
      <c r="J37" s="16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68</v>
      </c>
      <c r="C38" s="54">
        <v>49</v>
      </c>
      <c r="D38" s="12">
        <f>C38*84</f>
        <v>4116</v>
      </c>
      <c r="F38" s="30">
        <v>50</v>
      </c>
      <c r="G38" s="39">
        <v>19</v>
      </c>
      <c r="H38" s="164">
        <f t="shared" si="2"/>
        <v>950</v>
      </c>
      <c r="I38" s="165"/>
      <c r="J38" s="16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164">
        <f t="shared" si="2"/>
        <v>20</v>
      </c>
      <c r="I39" s="165"/>
      <c r="J39" s="16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64"/>
      <c r="I40" s="165"/>
      <c r="J40" s="16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4"/>
      <c r="I41" s="165"/>
      <c r="J41" s="16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70</v>
      </c>
      <c r="C42" s="11">
        <v>3</v>
      </c>
      <c r="D42" s="12">
        <f>C42*2.25</f>
        <v>6.75</v>
      </c>
      <c r="F42" s="39" t="s">
        <v>79</v>
      </c>
      <c r="G42" s="164">
        <v>41</v>
      </c>
      <c r="H42" s="165"/>
      <c r="I42" s="165"/>
      <c r="J42" s="16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4" t="s">
        <v>81</v>
      </c>
      <c r="C43" s="11"/>
      <c r="D43" s="12"/>
      <c r="F43" s="59" t="s">
        <v>82</v>
      </c>
      <c r="G43" s="109" t="s">
        <v>83</v>
      </c>
      <c r="H43" s="156" t="s">
        <v>13</v>
      </c>
      <c r="I43" s="157"/>
      <c r="J43" s="158"/>
      <c r="K43" s="21"/>
      <c r="P43" s="4"/>
      <c r="Q43" s="4"/>
      <c r="R43" s="5"/>
    </row>
    <row r="44" spans="1:18" ht="15.75" x14ac:dyDescent="0.25">
      <c r="A44" s="135"/>
      <c r="B44" s="27" t="s">
        <v>66</v>
      </c>
      <c r="C44" s="10"/>
      <c r="D44" s="12">
        <f>C44*120</f>
        <v>0</v>
      </c>
      <c r="F44" s="37" t="s">
        <v>157</v>
      </c>
      <c r="G44" s="62"/>
      <c r="H44" s="159">
        <v>4448</v>
      </c>
      <c r="I44" s="159"/>
      <c r="J44" s="159"/>
      <c r="K44" s="21"/>
      <c r="P44" s="4"/>
      <c r="Q44" s="4"/>
      <c r="R44" s="5"/>
    </row>
    <row r="45" spans="1:18" ht="15.75" x14ac:dyDescent="0.25">
      <c r="A45" s="135"/>
      <c r="B45" s="27" t="s">
        <v>68</v>
      </c>
      <c r="C45" s="33"/>
      <c r="D45" s="12">
        <f>C45*84</f>
        <v>0</v>
      </c>
      <c r="F45" s="37"/>
      <c r="G45" s="62"/>
      <c r="H45" s="159"/>
      <c r="I45" s="159"/>
      <c r="J45" s="159"/>
      <c r="K45" s="21"/>
      <c r="P45" s="4"/>
      <c r="Q45" s="4"/>
      <c r="R45" s="5"/>
    </row>
    <row r="46" spans="1:18" ht="15.75" x14ac:dyDescent="0.25">
      <c r="A46" s="135"/>
      <c r="B46" s="49" t="s">
        <v>70</v>
      </c>
      <c r="C46" s="81"/>
      <c r="D46" s="12">
        <f>C46*1.5</f>
        <v>0</v>
      </c>
      <c r="F46" s="37"/>
      <c r="G46" s="108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6"/>
      <c r="B47" s="27"/>
      <c r="C47" s="11"/>
      <c r="D47" s="12"/>
      <c r="F47" s="59"/>
      <c r="G47" s="59"/>
      <c r="H47" s="137"/>
      <c r="I47" s="138"/>
      <c r="J47" s="139"/>
      <c r="K47" s="21"/>
      <c r="P47" s="4"/>
      <c r="Q47" s="4"/>
      <c r="R47" s="5"/>
    </row>
    <row r="48" spans="1:18" ht="15" customHeight="1" x14ac:dyDescent="0.25">
      <c r="A48" s="134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7"/>
      <c r="I48" s="138"/>
      <c r="J48" s="1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5"/>
      <c r="B49" s="29" t="s">
        <v>68</v>
      </c>
      <c r="C49" s="33">
        <v>2</v>
      </c>
      <c r="D49" s="12">
        <f>C49*42</f>
        <v>84</v>
      </c>
      <c r="F49" s="140" t="s">
        <v>86</v>
      </c>
      <c r="G49" s="142">
        <f>H34+H35+H36+H37+H38+H39+H40+H41+G42+H44+H45+H46</f>
        <v>144159</v>
      </c>
      <c r="H49" s="143"/>
      <c r="I49" s="143"/>
      <c r="J49" s="14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5"/>
      <c r="B50" s="32" t="s">
        <v>70</v>
      </c>
      <c r="C50" s="11">
        <v>1</v>
      </c>
      <c r="D50" s="12">
        <f>C50*1.5</f>
        <v>1.5</v>
      </c>
      <c r="F50" s="141"/>
      <c r="G50" s="145"/>
      <c r="H50" s="146"/>
      <c r="I50" s="146"/>
      <c r="J50" s="147"/>
      <c r="P50" s="4"/>
      <c r="Q50" s="4"/>
      <c r="R50" s="5"/>
    </row>
    <row r="51" spans="1:18" ht="15" customHeight="1" x14ac:dyDescent="0.25">
      <c r="A51" s="135"/>
      <c r="B51" s="27"/>
      <c r="C51" s="10"/>
      <c r="D51" s="31"/>
      <c r="F51" s="148" t="s">
        <v>156</v>
      </c>
      <c r="G51" s="150">
        <f>G49-H29</f>
        <v>7.75</v>
      </c>
      <c r="H51" s="151"/>
      <c r="I51" s="151"/>
      <c r="J51" s="15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5"/>
      <c r="B52" s="29"/>
      <c r="C52" s="33"/>
      <c r="D52" s="45"/>
      <c r="F52" s="149"/>
      <c r="G52" s="153"/>
      <c r="H52" s="154"/>
      <c r="I52" s="154"/>
      <c r="J52" s="1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0" t="s">
        <v>90</v>
      </c>
      <c r="B54" s="121"/>
      <c r="C54" s="122"/>
      <c r="D54" s="126">
        <f>SUM(D34:D53)</f>
        <v>25419.75</v>
      </c>
      <c r="F54" s="21"/>
      <c r="J54" s="34"/>
    </row>
    <row r="55" spans="1:18" x14ac:dyDescent="0.25">
      <c r="A55" s="123"/>
      <c r="B55" s="124"/>
      <c r="C55" s="125"/>
      <c r="D55" s="1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28" t="s">
        <v>91</v>
      </c>
      <c r="B58" s="129"/>
      <c r="C58" s="129"/>
      <c r="D58" s="130"/>
      <c r="F58" s="128" t="s">
        <v>92</v>
      </c>
      <c r="G58" s="129"/>
      <c r="H58" s="129"/>
      <c r="I58" s="129"/>
      <c r="J58" s="130"/>
    </row>
    <row r="59" spans="1:18" x14ac:dyDescent="0.25">
      <c r="A59" s="131"/>
      <c r="B59" s="132"/>
      <c r="C59" s="132"/>
      <c r="D59" s="133"/>
      <c r="F59" s="131"/>
      <c r="G59" s="132"/>
      <c r="H59" s="132"/>
      <c r="I59" s="132"/>
      <c r="J59" s="1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E0105C-1975-452C-8A8F-B46AF4EAC21E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6" t="s">
        <v>1</v>
      </c>
      <c r="O1" s="216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7" t="s">
        <v>7</v>
      </c>
      <c r="B4" s="168"/>
      <c r="C4" s="168"/>
      <c r="D4" s="169"/>
      <c r="F4" s="217" t="s">
        <v>8</v>
      </c>
      <c r="G4" s="219">
        <v>3</v>
      </c>
      <c r="H4" s="221" t="s">
        <v>9</v>
      </c>
      <c r="I4" s="223">
        <v>45982</v>
      </c>
      <c r="J4" s="2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218"/>
      <c r="G5" s="220"/>
      <c r="H5" s="222"/>
      <c r="I5" s="225"/>
      <c r="J5" s="2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>
        <v>158</v>
      </c>
      <c r="D6" s="13">
        <f t="shared" ref="D6:D28" si="1">C6*L6</f>
        <v>116446</v>
      </c>
      <c r="F6" s="227" t="s">
        <v>16</v>
      </c>
      <c r="G6" s="229" t="s">
        <v>111</v>
      </c>
      <c r="H6" s="230"/>
      <c r="I6" s="230"/>
      <c r="J6" s="2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>
        <v>3</v>
      </c>
      <c r="D7" s="13">
        <f t="shared" si="1"/>
        <v>2175</v>
      </c>
      <c r="F7" s="228"/>
      <c r="G7" s="232"/>
      <c r="H7" s="233"/>
      <c r="I7" s="233"/>
      <c r="J7" s="23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>
        <v>2</v>
      </c>
      <c r="D8" s="13">
        <f t="shared" si="1"/>
        <v>2066</v>
      </c>
      <c r="F8" s="235" t="s">
        <v>21</v>
      </c>
      <c r="G8" s="236" t="s">
        <v>119</v>
      </c>
      <c r="H8" s="237"/>
      <c r="I8" s="237"/>
      <c r="J8" s="23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>
        <v>96</v>
      </c>
      <c r="D9" s="13">
        <f t="shared" si="1"/>
        <v>67872</v>
      </c>
      <c r="F9" s="228"/>
      <c r="G9" s="239"/>
      <c r="H9" s="240"/>
      <c r="I9" s="240"/>
      <c r="J9" s="24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/>
      <c r="D10" s="13">
        <f t="shared" si="1"/>
        <v>0</v>
      </c>
      <c r="F10" s="227" t="s">
        <v>26</v>
      </c>
      <c r="G10" s="242" t="s">
        <v>137</v>
      </c>
      <c r="H10" s="243"/>
      <c r="I10" s="243"/>
      <c r="J10" s="244"/>
      <c r="K10" s="8"/>
      <c r="L10" s="6">
        <f>R36</f>
        <v>972</v>
      </c>
      <c r="P10" s="4"/>
      <c r="Q10" s="4"/>
      <c r="R10" s="5"/>
    </row>
    <row r="11" spans="1:18" ht="15.75" x14ac:dyDescent="0.25">
      <c r="A11" s="162"/>
      <c r="B11" s="17" t="s">
        <v>28</v>
      </c>
      <c r="C11" s="10"/>
      <c r="D11" s="13">
        <f t="shared" si="1"/>
        <v>0</v>
      </c>
      <c r="F11" s="228"/>
      <c r="G11" s="239"/>
      <c r="H11" s="240"/>
      <c r="I11" s="240"/>
      <c r="J11" s="2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>
        <f>4+1</f>
        <v>5</v>
      </c>
      <c r="D12" s="48">
        <f t="shared" si="1"/>
        <v>4760</v>
      </c>
      <c r="F12" s="245" t="s">
        <v>33</v>
      </c>
      <c r="G12" s="246"/>
      <c r="H12" s="246"/>
      <c r="I12" s="246"/>
      <c r="J12" s="2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>
        <v>9</v>
      </c>
      <c r="D13" s="48">
        <f t="shared" si="1"/>
        <v>2763</v>
      </c>
      <c r="F13" s="248" t="s">
        <v>36</v>
      </c>
      <c r="G13" s="212"/>
      <c r="H13" s="203">
        <f>D29</f>
        <v>196801</v>
      </c>
      <c r="I13" s="204"/>
      <c r="J13" s="20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>
        <v>9</v>
      </c>
      <c r="D14" s="31">
        <f t="shared" si="1"/>
        <v>99</v>
      </c>
      <c r="F14" s="206" t="s">
        <v>39</v>
      </c>
      <c r="G14" s="207"/>
      <c r="H14" s="208">
        <f>D54</f>
        <v>34385.25</v>
      </c>
      <c r="I14" s="209"/>
      <c r="J14" s="21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38</v>
      </c>
      <c r="C15" s="10">
        <v>1</v>
      </c>
      <c r="D15" s="31">
        <f t="shared" si="1"/>
        <v>620</v>
      </c>
      <c r="F15" s="211" t="s">
        <v>40</v>
      </c>
      <c r="G15" s="212"/>
      <c r="H15" s="213">
        <f>H13-H14</f>
        <v>162415.75</v>
      </c>
      <c r="I15" s="214"/>
      <c r="J15" s="21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3">
        <v>1326</v>
      </c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t="s">
        <v>113</v>
      </c>
      <c r="C17" s="10"/>
      <c r="D17" s="48">
        <f t="shared" si="1"/>
        <v>0</v>
      </c>
      <c r="F17" s="56"/>
      <c r="G17" s="66" t="s">
        <v>45</v>
      </c>
      <c r="H17" s="184"/>
      <c r="I17" s="184"/>
      <c r="J17" s="18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2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2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107</v>
      </c>
      <c r="C23" s="10"/>
      <c r="D23" s="48">
        <f t="shared" si="1"/>
        <v>0</v>
      </c>
      <c r="F23" s="78"/>
      <c r="G23" s="79"/>
      <c r="H23" s="190"/>
      <c r="I23" s="159"/>
      <c r="J23" s="15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101</v>
      </c>
      <c r="C24" s="10"/>
      <c r="D24" s="48">
        <f t="shared" si="1"/>
        <v>0</v>
      </c>
      <c r="F24" s="38"/>
      <c r="G24" s="37"/>
      <c r="H24" s="190"/>
      <c r="I24" s="159"/>
      <c r="J24" s="15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105</v>
      </c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 t="s">
        <v>109</v>
      </c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97</v>
      </c>
      <c r="C28" s="10"/>
      <c r="D28" s="48">
        <f t="shared" si="1"/>
        <v>0</v>
      </c>
      <c r="F28" s="106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196801</v>
      </c>
      <c r="F29" s="120" t="s">
        <v>55</v>
      </c>
      <c r="G29" s="182"/>
      <c r="H29" s="142">
        <f>H15-H16-H17-H18-H19-H20-H22-H23-H24+H26+H27</f>
        <v>161089.75</v>
      </c>
      <c r="I29" s="143"/>
      <c r="J29" s="14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23"/>
      <c r="G30" s="183"/>
      <c r="H30" s="145"/>
      <c r="I30" s="146"/>
      <c r="J30" s="14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7" t="s">
        <v>58</v>
      </c>
      <c r="B32" s="168"/>
      <c r="C32" s="168"/>
      <c r="D32" s="169"/>
      <c r="F32" s="170" t="s">
        <v>59</v>
      </c>
      <c r="G32" s="171"/>
      <c r="H32" s="171"/>
      <c r="I32" s="171"/>
      <c r="J32" s="17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70" t="s">
        <v>13</v>
      </c>
      <c r="I33" s="171"/>
      <c r="J33" s="17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27</v>
      </c>
      <c r="H34" s="164">
        <f>F34*G34</f>
        <v>27000</v>
      </c>
      <c r="I34" s="165"/>
      <c r="J34" s="16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64">
        <f>F35*G35</f>
        <v>500</v>
      </c>
      <c r="I35" s="165"/>
      <c r="J35" s="16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70</v>
      </c>
      <c r="C36" s="10"/>
      <c r="D36" s="12">
        <f>C36*1.5</f>
        <v>0</v>
      </c>
      <c r="F36" s="12">
        <v>200</v>
      </c>
      <c r="G36" s="37"/>
      <c r="H36" s="164">
        <f t="shared" ref="H36:H39" si="2">F36*G36</f>
        <v>0</v>
      </c>
      <c r="I36" s="165"/>
      <c r="J36" s="16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72</v>
      </c>
      <c r="B37" s="28" t="s">
        <v>66</v>
      </c>
      <c r="C37" s="53">
        <v>274</v>
      </c>
      <c r="D37" s="12">
        <f>C37*111</f>
        <v>30414</v>
      </c>
      <c r="F37" s="12">
        <v>100</v>
      </c>
      <c r="G37" s="39">
        <v>4</v>
      </c>
      <c r="H37" s="164">
        <f t="shared" si="2"/>
        <v>400</v>
      </c>
      <c r="I37" s="165"/>
      <c r="J37" s="16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68</v>
      </c>
      <c r="C38" s="54">
        <v>22</v>
      </c>
      <c r="D38" s="12">
        <f>C38*84</f>
        <v>1848</v>
      </c>
      <c r="F38" s="30">
        <v>50</v>
      </c>
      <c r="G38" s="39">
        <v>1</v>
      </c>
      <c r="H38" s="164">
        <f t="shared" si="2"/>
        <v>50</v>
      </c>
      <c r="I38" s="165"/>
      <c r="J38" s="16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70</v>
      </c>
      <c r="C39" s="52"/>
      <c r="D39" s="31">
        <f>C39*4.5</f>
        <v>0</v>
      </c>
      <c r="F39" s="12">
        <v>20</v>
      </c>
      <c r="G39" s="37"/>
      <c r="H39" s="164">
        <f t="shared" si="2"/>
        <v>0</v>
      </c>
      <c r="I39" s="165"/>
      <c r="J39" s="16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64"/>
      <c r="I40" s="165"/>
      <c r="J40" s="16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4"/>
      <c r="I41" s="165"/>
      <c r="J41" s="16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70</v>
      </c>
      <c r="C42" s="11">
        <v>9</v>
      </c>
      <c r="D42" s="12">
        <f>C42*2.25</f>
        <v>20.25</v>
      </c>
      <c r="F42" s="39" t="s">
        <v>79</v>
      </c>
      <c r="G42" s="164">
        <v>105</v>
      </c>
      <c r="H42" s="165"/>
      <c r="I42" s="165"/>
      <c r="J42" s="16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4" t="s">
        <v>81</v>
      </c>
      <c r="C43" s="11"/>
      <c r="D43" s="12"/>
      <c r="F43" s="59" t="s">
        <v>82</v>
      </c>
      <c r="G43" s="109" t="s">
        <v>83</v>
      </c>
      <c r="H43" s="156" t="s">
        <v>13</v>
      </c>
      <c r="I43" s="157"/>
      <c r="J43" s="158"/>
      <c r="K43" s="21"/>
      <c r="P43" s="4"/>
      <c r="Q43" s="4"/>
      <c r="R43" s="5"/>
    </row>
    <row r="44" spans="1:18" ht="15.75" x14ac:dyDescent="0.25">
      <c r="A44" s="135"/>
      <c r="B44" s="27" t="s">
        <v>66</v>
      </c>
      <c r="C44" s="10">
        <v>6</v>
      </c>
      <c r="D44" s="12">
        <f>C44*120</f>
        <v>720</v>
      </c>
      <c r="F44" s="37" t="s">
        <v>144</v>
      </c>
      <c r="G44" s="76" t="s">
        <v>191</v>
      </c>
      <c r="H44" s="159">
        <v>132794</v>
      </c>
      <c r="I44" s="159"/>
      <c r="J44" s="159"/>
      <c r="K44" s="21"/>
      <c r="P44" s="4"/>
      <c r="Q44" s="4"/>
      <c r="R44" s="5"/>
    </row>
    <row r="45" spans="1:18" ht="15.75" x14ac:dyDescent="0.25">
      <c r="A45" s="135"/>
      <c r="B45" s="27" t="s">
        <v>68</v>
      </c>
      <c r="C45" s="33">
        <v>2</v>
      </c>
      <c r="D45" s="12">
        <f>C45*84</f>
        <v>168</v>
      </c>
      <c r="F45" s="37"/>
      <c r="G45" s="76"/>
      <c r="H45" s="159"/>
      <c r="I45" s="159"/>
      <c r="J45" s="159"/>
      <c r="K45" s="21"/>
      <c r="P45" s="4"/>
      <c r="Q45" s="4"/>
      <c r="R45" s="5"/>
    </row>
    <row r="46" spans="1:18" ht="15.75" x14ac:dyDescent="0.25">
      <c r="A46" s="135"/>
      <c r="B46" s="49" t="s">
        <v>70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6"/>
      <c r="B47" s="27"/>
      <c r="C47" s="11"/>
      <c r="D47" s="12"/>
      <c r="F47" s="59"/>
      <c r="G47" s="59"/>
      <c r="H47" s="137"/>
      <c r="I47" s="138"/>
      <c r="J47" s="139"/>
      <c r="K47" s="21"/>
      <c r="P47" s="4"/>
      <c r="Q47" s="4"/>
      <c r="R47" s="5"/>
    </row>
    <row r="48" spans="1:18" ht="15" customHeight="1" x14ac:dyDescent="0.25">
      <c r="A48" s="134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137"/>
      <c r="I48" s="138"/>
      <c r="J48" s="1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5"/>
      <c r="B49" s="29" t="s">
        <v>68</v>
      </c>
      <c r="C49" s="33"/>
      <c r="D49" s="12">
        <f>C49*42</f>
        <v>0</v>
      </c>
      <c r="F49" s="140" t="s">
        <v>86</v>
      </c>
      <c r="G49" s="142">
        <f>H34+H35+H36+H37+H38+H39+H40+H41+G42+H44+H45+H46</f>
        <v>160849</v>
      </c>
      <c r="H49" s="143"/>
      <c r="I49" s="143"/>
      <c r="J49" s="14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5"/>
      <c r="B50" s="32" t="s">
        <v>70</v>
      </c>
      <c r="C50" s="11">
        <v>6</v>
      </c>
      <c r="D50" s="12">
        <f>C50*1.5</f>
        <v>9</v>
      </c>
      <c r="F50" s="141"/>
      <c r="G50" s="145"/>
      <c r="H50" s="146"/>
      <c r="I50" s="146"/>
      <c r="J50" s="147"/>
      <c r="P50" s="4"/>
      <c r="Q50" s="4"/>
      <c r="R50" s="5"/>
    </row>
    <row r="51" spans="1:18" ht="15" customHeight="1" x14ac:dyDescent="0.25">
      <c r="A51" s="135"/>
      <c r="B51" s="27"/>
      <c r="C51" s="10"/>
      <c r="D51" s="31"/>
      <c r="F51" s="148" t="s">
        <v>142</v>
      </c>
      <c r="G51" s="253">
        <f>G49-H29</f>
        <v>-240.75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5"/>
      <c r="B52" s="29"/>
      <c r="C52" s="33"/>
      <c r="D52" s="45"/>
      <c r="F52" s="149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0" t="s">
        <v>90</v>
      </c>
      <c r="B54" s="121"/>
      <c r="C54" s="122"/>
      <c r="D54" s="126">
        <f>SUM(D34:D53)</f>
        <v>34385.25</v>
      </c>
      <c r="F54" s="21"/>
      <c r="J54" s="34"/>
    </row>
    <row r="55" spans="1:18" x14ac:dyDescent="0.25">
      <c r="A55" s="123"/>
      <c r="B55" s="124"/>
      <c r="C55" s="125"/>
      <c r="D55" s="1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8" t="s">
        <v>91</v>
      </c>
      <c r="B58" s="129"/>
      <c r="C58" s="129"/>
      <c r="D58" s="130"/>
      <c r="F58" s="128" t="s">
        <v>92</v>
      </c>
      <c r="G58" s="129"/>
      <c r="H58" s="129"/>
      <c r="I58" s="129"/>
      <c r="J58" s="130"/>
    </row>
    <row r="59" spans="1:18" x14ac:dyDescent="0.25">
      <c r="A59" s="131"/>
      <c r="B59" s="132"/>
      <c r="C59" s="132"/>
      <c r="D59" s="133"/>
      <c r="F59" s="131"/>
      <c r="G59" s="132"/>
      <c r="H59" s="132"/>
      <c r="I59" s="132"/>
      <c r="J59" s="1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259A9-84F0-41FC-A0F6-C6052F4185E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6" t="s">
        <v>1</v>
      </c>
      <c r="O1" s="216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7" t="s">
        <v>7</v>
      </c>
      <c r="B4" s="168"/>
      <c r="C4" s="168"/>
      <c r="D4" s="169"/>
      <c r="F4" s="217" t="s">
        <v>8</v>
      </c>
      <c r="G4" s="219"/>
      <c r="H4" s="221" t="s">
        <v>9</v>
      </c>
      <c r="I4" s="223"/>
      <c r="J4" s="2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218"/>
      <c r="G5" s="220"/>
      <c r="H5" s="222"/>
      <c r="I5" s="225"/>
      <c r="J5" s="2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2"/>
      <c r="B6" s="16"/>
      <c r="C6" s="10"/>
      <c r="D6" s="13">
        <f t="shared" ref="D6:D28" si="1">C6*L6</f>
        <v>0</v>
      </c>
      <c r="F6" s="227" t="s">
        <v>16</v>
      </c>
      <c r="G6" s="229"/>
      <c r="H6" s="230"/>
      <c r="I6" s="230"/>
      <c r="J6" s="2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2"/>
      <c r="B7" s="16"/>
      <c r="C7" s="10"/>
      <c r="D7" s="13">
        <f t="shared" si="1"/>
        <v>0</v>
      </c>
      <c r="F7" s="228"/>
      <c r="G7" s="232"/>
      <c r="H7" s="233"/>
      <c r="I7" s="233"/>
      <c r="J7" s="23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2"/>
      <c r="B8" s="16"/>
      <c r="C8" s="10"/>
      <c r="D8" s="13">
        <f t="shared" si="1"/>
        <v>0</v>
      </c>
      <c r="F8" s="235" t="s">
        <v>21</v>
      </c>
      <c r="G8" s="236"/>
      <c r="H8" s="237"/>
      <c r="I8" s="237"/>
      <c r="J8" s="23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2"/>
      <c r="B9" s="16"/>
      <c r="C9" s="10"/>
      <c r="D9" s="13">
        <f t="shared" si="1"/>
        <v>0</v>
      </c>
      <c r="F9" s="228"/>
      <c r="G9" s="239"/>
      <c r="H9" s="240"/>
      <c r="I9" s="240"/>
      <c r="J9" s="24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2"/>
      <c r="C10" s="10"/>
      <c r="D10" s="13">
        <f t="shared" si="1"/>
        <v>0</v>
      </c>
      <c r="F10" s="227" t="s">
        <v>26</v>
      </c>
      <c r="G10" s="242"/>
      <c r="H10" s="243"/>
      <c r="I10" s="243"/>
      <c r="J10" s="244"/>
      <c r="K10" s="8"/>
      <c r="L10" s="6">
        <f>R36</f>
        <v>972</v>
      </c>
      <c r="P10" s="4"/>
      <c r="Q10" s="4"/>
      <c r="R10" s="5"/>
    </row>
    <row r="11" spans="1:19" ht="15.75" x14ac:dyDescent="0.25">
      <c r="A11" s="162"/>
      <c r="B11" s="17"/>
      <c r="C11" s="10"/>
      <c r="D11" s="13">
        <f t="shared" si="1"/>
        <v>0</v>
      </c>
      <c r="F11" s="228"/>
      <c r="G11" s="239"/>
      <c r="H11" s="240"/>
      <c r="I11" s="240"/>
      <c r="J11" s="2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2"/>
      <c r="B12" s="17"/>
      <c r="C12" s="10"/>
      <c r="D12" s="48">
        <f t="shared" si="1"/>
        <v>0</v>
      </c>
      <c r="F12" s="245" t="s">
        <v>33</v>
      </c>
      <c r="G12" s="246"/>
      <c r="H12" s="246"/>
      <c r="I12" s="246"/>
      <c r="J12" s="2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2"/>
      <c r="B13" s="17"/>
      <c r="C13" s="10"/>
      <c r="D13" s="48">
        <f t="shared" si="1"/>
        <v>0</v>
      </c>
      <c r="F13" s="248" t="s">
        <v>36</v>
      </c>
      <c r="G13" s="212"/>
      <c r="H13" s="203">
        <f>D29</f>
        <v>0</v>
      </c>
      <c r="I13" s="204"/>
      <c r="J13" s="20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2"/>
      <c r="B14" s="14"/>
      <c r="C14" s="10"/>
      <c r="D14" s="31">
        <f t="shared" si="1"/>
        <v>0</v>
      </c>
      <c r="F14" s="206" t="s">
        <v>39</v>
      </c>
      <c r="G14" s="207"/>
      <c r="H14" s="208">
        <f>D54</f>
        <v>0</v>
      </c>
      <c r="I14" s="209"/>
      <c r="J14" s="21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2"/>
      <c r="B15" s="14"/>
      <c r="C15" s="10"/>
      <c r="D15" s="31">
        <f t="shared" si="1"/>
        <v>0</v>
      </c>
      <c r="F15" s="211" t="s">
        <v>40</v>
      </c>
      <c r="G15" s="212"/>
      <c r="H15" s="213">
        <f>H13-H14</f>
        <v>0</v>
      </c>
      <c r="I15" s="214"/>
      <c r="J15" s="21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C17" s="10"/>
      <c r="D17" s="48">
        <f t="shared" si="1"/>
        <v>0</v>
      </c>
      <c r="F17" s="56"/>
      <c r="G17" s="66" t="s">
        <v>45</v>
      </c>
      <c r="H17" s="184"/>
      <c r="I17" s="184"/>
      <c r="J17" s="18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/>
      <c r="C18" s="10"/>
      <c r="D18" s="48">
        <f t="shared" si="1"/>
        <v>0</v>
      </c>
      <c r="F18" s="56"/>
      <c r="G18" s="66" t="s">
        <v>47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2"/>
      <c r="B20" s="46"/>
      <c r="C20" s="10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/>
      <c r="C23" s="10"/>
      <c r="D23" s="48">
        <f t="shared" si="1"/>
        <v>0</v>
      </c>
      <c r="F23" s="78"/>
      <c r="G23" s="79"/>
      <c r="H23" s="190"/>
      <c r="I23" s="159"/>
      <c r="J23" s="15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/>
      <c r="C24" s="10"/>
      <c r="D24" s="48">
        <f t="shared" si="1"/>
        <v>0</v>
      </c>
      <c r="F24" s="38"/>
      <c r="G24" s="37"/>
      <c r="H24" s="190"/>
      <c r="I24" s="159"/>
      <c r="J24" s="15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/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/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/>
      <c r="C28" s="10"/>
      <c r="D28" s="48">
        <f t="shared" si="1"/>
        <v>0</v>
      </c>
      <c r="F28" s="106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0</v>
      </c>
      <c r="F29" s="120" t="s">
        <v>55</v>
      </c>
      <c r="G29" s="182"/>
      <c r="H29" s="142">
        <f>H15-H16-H17-H18-H19-H20-H22-H23-H24+H26+H27</f>
        <v>0</v>
      </c>
      <c r="I29" s="143"/>
      <c r="J29" s="14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23"/>
      <c r="G30" s="183"/>
      <c r="H30" s="145"/>
      <c r="I30" s="146"/>
      <c r="J30" s="14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7" t="s">
        <v>58</v>
      </c>
      <c r="B32" s="168"/>
      <c r="C32" s="168"/>
      <c r="D32" s="169"/>
      <c r="F32" s="170" t="s">
        <v>59</v>
      </c>
      <c r="G32" s="171"/>
      <c r="H32" s="171"/>
      <c r="I32" s="171"/>
      <c r="J32" s="17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70" t="s">
        <v>13</v>
      </c>
      <c r="I33" s="171"/>
      <c r="J33" s="17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4"/>
      <c r="I34" s="165"/>
      <c r="J34" s="16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68</v>
      </c>
      <c r="C35" s="52"/>
      <c r="D35" s="30">
        <f>C35*84</f>
        <v>0</v>
      </c>
      <c r="F35" s="58">
        <v>500</v>
      </c>
      <c r="G35" s="41"/>
      <c r="H35" s="164"/>
      <c r="I35" s="165"/>
      <c r="J35" s="16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70</v>
      </c>
      <c r="C36" s="10"/>
      <c r="D36" s="12">
        <f>C36*1.5</f>
        <v>0</v>
      </c>
      <c r="F36" s="12">
        <v>200</v>
      </c>
      <c r="G36" s="37"/>
      <c r="H36" s="164"/>
      <c r="I36" s="165"/>
      <c r="J36" s="16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4"/>
      <c r="I37" s="165"/>
      <c r="J37" s="16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68</v>
      </c>
      <c r="C38" s="54"/>
      <c r="D38" s="12">
        <f>C38*84</f>
        <v>0</v>
      </c>
      <c r="F38" s="30">
        <v>50</v>
      </c>
      <c r="G38" s="39"/>
      <c r="H38" s="164"/>
      <c r="I38" s="165"/>
      <c r="J38" s="16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70</v>
      </c>
      <c r="C39" s="52"/>
      <c r="D39" s="31">
        <f>C39*4.5</f>
        <v>0</v>
      </c>
      <c r="F39" s="12">
        <v>20</v>
      </c>
      <c r="G39" s="37"/>
      <c r="H39" s="164"/>
      <c r="I39" s="165"/>
      <c r="J39" s="16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4"/>
      <c r="I40" s="165"/>
      <c r="J40" s="16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68</v>
      </c>
      <c r="C41" s="10"/>
      <c r="D41" s="12">
        <f>C41*84</f>
        <v>0</v>
      </c>
      <c r="F41" s="12">
        <v>5</v>
      </c>
      <c r="G41" s="42"/>
      <c r="H41" s="164"/>
      <c r="I41" s="165"/>
      <c r="J41" s="16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70</v>
      </c>
      <c r="C42" s="11"/>
      <c r="D42" s="12">
        <f>C42*2.25</f>
        <v>0</v>
      </c>
      <c r="F42" s="39" t="s">
        <v>79</v>
      </c>
      <c r="G42" s="164"/>
      <c r="H42" s="165"/>
      <c r="I42" s="165"/>
      <c r="J42" s="16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4" t="s">
        <v>81</v>
      </c>
      <c r="C43" s="11"/>
      <c r="D43" s="12"/>
      <c r="F43" s="59" t="s">
        <v>82</v>
      </c>
      <c r="G43" s="109" t="s">
        <v>83</v>
      </c>
      <c r="H43" s="156" t="s">
        <v>13</v>
      </c>
      <c r="I43" s="157"/>
      <c r="J43" s="158"/>
      <c r="K43" s="21"/>
      <c r="P43" s="4"/>
      <c r="Q43" s="4"/>
      <c r="R43" s="5"/>
    </row>
    <row r="44" spans="1:18" ht="15.75" x14ac:dyDescent="0.25">
      <c r="A44" s="135"/>
      <c r="B44" s="27" t="s">
        <v>66</v>
      </c>
      <c r="C44" s="10"/>
      <c r="D44" s="12">
        <f>C44*120</f>
        <v>0</v>
      </c>
      <c r="F44" s="37"/>
      <c r="G44" s="76"/>
      <c r="H44" s="159"/>
      <c r="I44" s="159"/>
      <c r="J44" s="159"/>
      <c r="K44" s="21"/>
      <c r="P44" s="4"/>
      <c r="Q44" s="4"/>
      <c r="R44" s="5"/>
    </row>
    <row r="45" spans="1:18" ht="15.75" x14ac:dyDescent="0.25">
      <c r="A45" s="135"/>
      <c r="B45" s="27" t="s">
        <v>68</v>
      </c>
      <c r="C45" s="33"/>
      <c r="D45" s="12">
        <f>C45*84</f>
        <v>0</v>
      </c>
      <c r="F45" s="37"/>
      <c r="G45" s="76"/>
      <c r="H45" s="159"/>
      <c r="I45" s="159"/>
      <c r="J45" s="159"/>
      <c r="K45" s="21"/>
      <c r="P45" s="4"/>
      <c r="Q45" s="4"/>
      <c r="R45" s="5"/>
    </row>
    <row r="46" spans="1:18" ht="15.75" x14ac:dyDescent="0.25">
      <c r="A46" s="135"/>
      <c r="B46" s="49" t="s">
        <v>70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6"/>
      <c r="B47" s="27"/>
      <c r="C47" s="11"/>
      <c r="D47" s="12"/>
      <c r="F47" s="59"/>
      <c r="G47" s="59"/>
      <c r="H47" s="137"/>
      <c r="I47" s="138"/>
      <c r="J47" s="139"/>
      <c r="K47" s="21"/>
      <c r="P47" s="4"/>
      <c r="Q47" s="4"/>
      <c r="R47" s="5"/>
    </row>
    <row r="48" spans="1:18" ht="15" customHeight="1" x14ac:dyDescent="0.25">
      <c r="A48" s="134" t="s">
        <v>32</v>
      </c>
      <c r="B48" s="27" t="s">
        <v>66</v>
      </c>
      <c r="C48" s="10"/>
      <c r="D48" s="12">
        <f>C48*78</f>
        <v>0</v>
      </c>
      <c r="F48" s="59"/>
      <c r="G48" s="59"/>
      <c r="H48" s="137"/>
      <c r="I48" s="138"/>
      <c r="J48" s="1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5"/>
      <c r="B49" s="29" t="s">
        <v>68</v>
      </c>
      <c r="C49" s="33"/>
      <c r="D49" s="12">
        <f>C49*42</f>
        <v>0</v>
      </c>
      <c r="F49" s="140" t="s">
        <v>86</v>
      </c>
      <c r="G49" s="142">
        <f>H34+H35+H36+H37+H38+H39+H40+H41+G42+H44+H45+H46</f>
        <v>0</v>
      </c>
      <c r="H49" s="143"/>
      <c r="I49" s="143"/>
      <c r="J49" s="14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5"/>
      <c r="B50" s="32" t="s">
        <v>70</v>
      </c>
      <c r="C50" s="11"/>
      <c r="D50" s="12">
        <f>C50*1.5</f>
        <v>0</v>
      </c>
      <c r="F50" s="141"/>
      <c r="G50" s="145"/>
      <c r="H50" s="146"/>
      <c r="I50" s="146"/>
      <c r="J50" s="147"/>
      <c r="P50" s="4"/>
      <c r="Q50" s="4"/>
      <c r="R50" s="5"/>
    </row>
    <row r="51" spans="1:18" ht="15" customHeight="1" x14ac:dyDescent="0.25">
      <c r="A51" s="135"/>
      <c r="B51" s="27"/>
      <c r="C51" s="10"/>
      <c r="D51" s="31"/>
      <c r="F51" s="148" t="s">
        <v>128</v>
      </c>
      <c r="G51" s="150">
        <f>G49-H29</f>
        <v>0</v>
      </c>
      <c r="H51" s="151"/>
      <c r="I51" s="151"/>
      <c r="J51" s="15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5"/>
      <c r="B52" s="29"/>
      <c r="C52" s="33"/>
      <c r="D52" s="45"/>
      <c r="F52" s="149"/>
      <c r="G52" s="153"/>
      <c r="H52" s="154"/>
      <c r="I52" s="154"/>
      <c r="J52" s="1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0" t="s">
        <v>90</v>
      </c>
      <c r="B54" s="121"/>
      <c r="C54" s="122"/>
      <c r="D54" s="126">
        <f>SUM(D34:D53)</f>
        <v>0</v>
      </c>
      <c r="F54" s="21"/>
      <c r="J54" s="34"/>
    </row>
    <row r="55" spans="1:18" x14ac:dyDescent="0.25">
      <c r="A55" s="123"/>
      <c r="B55" s="124"/>
      <c r="C55" s="125"/>
      <c r="D55" s="1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8" t="s">
        <v>91</v>
      </c>
      <c r="B58" s="129"/>
      <c r="C58" s="129"/>
      <c r="D58" s="130"/>
      <c r="F58" s="128" t="s">
        <v>92</v>
      </c>
      <c r="G58" s="129"/>
      <c r="H58" s="129"/>
      <c r="I58" s="129"/>
      <c r="J58" s="130"/>
    </row>
    <row r="59" spans="1:18" x14ac:dyDescent="0.25">
      <c r="A59" s="131"/>
      <c r="B59" s="132"/>
      <c r="C59" s="132"/>
      <c r="D59" s="133"/>
      <c r="F59" s="131"/>
      <c r="G59" s="132"/>
      <c r="H59" s="132"/>
      <c r="I59" s="132"/>
      <c r="J59" s="1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B62A7-05FC-497A-8317-8CEE9B7498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6" t="s">
        <v>1</v>
      </c>
      <c r="O1" s="216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7" t="s">
        <v>7</v>
      </c>
      <c r="B4" s="168"/>
      <c r="C4" s="168"/>
      <c r="D4" s="169"/>
      <c r="F4" s="217" t="s">
        <v>8</v>
      </c>
      <c r="G4" s="219">
        <v>1</v>
      </c>
      <c r="H4" s="221" t="s">
        <v>9</v>
      </c>
      <c r="I4" s="223">
        <v>45983</v>
      </c>
      <c r="J4" s="2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218"/>
      <c r="G5" s="220"/>
      <c r="H5" s="222"/>
      <c r="I5" s="225"/>
      <c r="J5" s="2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89">
        <v>253</v>
      </c>
      <c r="D6" s="13">
        <f t="shared" ref="D6:D28" si="1">C6*L6</f>
        <v>186461</v>
      </c>
      <c r="F6" s="227" t="s">
        <v>16</v>
      </c>
      <c r="G6" s="229" t="s">
        <v>129</v>
      </c>
      <c r="H6" s="230"/>
      <c r="I6" s="230"/>
      <c r="J6" s="2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89">
        <v>10</v>
      </c>
      <c r="D7" s="13">
        <f t="shared" si="1"/>
        <v>7250</v>
      </c>
      <c r="F7" s="228"/>
      <c r="G7" s="232"/>
      <c r="H7" s="233"/>
      <c r="I7" s="233"/>
      <c r="J7" s="23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89"/>
      <c r="D8" s="13">
        <f t="shared" si="1"/>
        <v>0</v>
      </c>
      <c r="F8" s="235" t="s">
        <v>21</v>
      </c>
      <c r="G8" s="236" t="s">
        <v>112</v>
      </c>
      <c r="H8" s="237"/>
      <c r="I8" s="237"/>
      <c r="J8" s="23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89">
        <v>28</v>
      </c>
      <c r="D9" s="13">
        <f t="shared" si="1"/>
        <v>19796</v>
      </c>
      <c r="F9" s="228"/>
      <c r="G9" s="239"/>
      <c r="H9" s="240"/>
      <c r="I9" s="240"/>
      <c r="J9" s="24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89"/>
      <c r="D10" s="13">
        <f t="shared" si="1"/>
        <v>0</v>
      </c>
      <c r="F10" s="227" t="s">
        <v>26</v>
      </c>
      <c r="G10" s="242" t="s">
        <v>130</v>
      </c>
      <c r="H10" s="243"/>
      <c r="I10" s="243"/>
      <c r="J10" s="244"/>
      <c r="K10" s="8"/>
      <c r="L10" s="6">
        <f>R36</f>
        <v>972</v>
      </c>
      <c r="P10" s="4"/>
      <c r="Q10" s="4"/>
      <c r="R10" s="5"/>
    </row>
    <row r="11" spans="1:18" ht="15.75" x14ac:dyDescent="0.25">
      <c r="A11" s="162"/>
      <c r="B11" s="17" t="s">
        <v>28</v>
      </c>
      <c r="C11" s="89"/>
      <c r="D11" s="13">
        <f t="shared" si="1"/>
        <v>0</v>
      </c>
      <c r="F11" s="228"/>
      <c r="G11" s="239"/>
      <c r="H11" s="240"/>
      <c r="I11" s="240"/>
      <c r="J11" s="2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89"/>
      <c r="D12" s="48">
        <f t="shared" si="1"/>
        <v>0</v>
      </c>
      <c r="F12" s="245" t="s">
        <v>33</v>
      </c>
      <c r="G12" s="246"/>
      <c r="H12" s="246"/>
      <c r="I12" s="246"/>
      <c r="J12" s="2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89">
        <v>4</v>
      </c>
      <c r="D13" s="48">
        <f t="shared" si="1"/>
        <v>1228</v>
      </c>
      <c r="F13" s="248" t="s">
        <v>36</v>
      </c>
      <c r="G13" s="212"/>
      <c r="H13" s="203">
        <f>D29</f>
        <v>217908</v>
      </c>
      <c r="I13" s="204"/>
      <c r="J13" s="20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89">
        <v>3</v>
      </c>
      <c r="D14" s="31">
        <f t="shared" si="1"/>
        <v>33</v>
      </c>
      <c r="F14" s="206" t="s">
        <v>39</v>
      </c>
      <c r="G14" s="207"/>
      <c r="H14" s="208">
        <f>D54</f>
        <v>32728.5</v>
      </c>
      <c r="I14" s="209"/>
      <c r="J14" s="21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38</v>
      </c>
      <c r="C15" s="89"/>
      <c r="D15" s="31">
        <f t="shared" si="1"/>
        <v>0</v>
      </c>
      <c r="F15" s="211" t="s">
        <v>40</v>
      </c>
      <c r="G15" s="212"/>
      <c r="H15" s="213">
        <f>H13-H14</f>
        <v>185179.5</v>
      </c>
      <c r="I15" s="214"/>
      <c r="J15" s="21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t="s">
        <v>140</v>
      </c>
      <c r="C17" s="89"/>
      <c r="D17" s="48">
        <f t="shared" si="1"/>
        <v>0</v>
      </c>
      <c r="F17" s="56"/>
      <c r="G17" s="66" t="s">
        <v>45</v>
      </c>
      <c r="H17" s="184"/>
      <c r="I17" s="184"/>
      <c r="J17" s="18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v>1102</v>
      </c>
      <c r="Q19" s="4"/>
      <c r="R19" s="5">
        <f t="shared" si="0"/>
        <v>0</v>
      </c>
    </row>
    <row r="20" spans="1:18" ht="15.75" x14ac:dyDescent="0.25">
      <c r="A20" s="162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2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 t="s">
        <v>127</v>
      </c>
      <c r="C22" s="89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101</v>
      </c>
      <c r="C23" s="89"/>
      <c r="D23" s="48">
        <f t="shared" si="1"/>
        <v>0</v>
      </c>
      <c r="F23" s="77"/>
      <c r="G23" s="79"/>
      <c r="H23" s="249"/>
      <c r="I23" s="250"/>
      <c r="J23" s="25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121</v>
      </c>
      <c r="C24" s="89"/>
      <c r="D24" s="48">
        <f t="shared" si="1"/>
        <v>0</v>
      </c>
      <c r="F24" s="77"/>
      <c r="G24" s="79"/>
      <c r="H24" s="249"/>
      <c r="I24" s="250"/>
      <c r="J24" s="25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139</v>
      </c>
      <c r="C26" s="89"/>
      <c r="D26" s="48">
        <f t="shared" si="1"/>
        <v>0</v>
      </c>
      <c r="F26" s="75"/>
      <c r="G26" s="65"/>
      <c r="H26" s="159"/>
      <c r="I26" s="159"/>
      <c r="J26" s="15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 t="s">
        <v>110</v>
      </c>
      <c r="C27" s="89"/>
      <c r="D27" s="44">
        <f t="shared" si="1"/>
        <v>0</v>
      </c>
      <c r="F27" s="71"/>
      <c r="G27" s="109"/>
      <c r="H27" s="251"/>
      <c r="I27" s="252"/>
      <c r="J27" s="25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97</v>
      </c>
      <c r="C28" s="89">
        <v>4</v>
      </c>
      <c r="D28" s="48">
        <f t="shared" si="1"/>
        <v>3140</v>
      </c>
      <c r="F28" s="106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217908</v>
      </c>
      <c r="F29" s="120" t="s">
        <v>55</v>
      </c>
      <c r="G29" s="182"/>
      <c r="H29" s="142">
        <f>H15-H16-H17-H18-H19-H20-H22-H23-H24+H26+H27+H28</f>
        <v>185179.5</v>
      </c>
      <c r="I29" s="143"/>
      <c r="J29" s="14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23"/>
      <c r="G30" s="183"/>
      <c r="H30" s="145"/>
      <c r="I30" s="146"/>
      <c r="J30" s="14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7" t="s">
        <v>58</v>
      </c>
      <c r="B32" s="168"/>
      <c r="C32" s="168"/>
      <c r="D32" s="169"/>
      <c r="F32" s="170" t="s">
        <v>59</v>
      </c>
      <c r="G32" s="171"/>
      <c r="H32" s="171"/>
      <c r="I32" s="171"/>
      <c r="J32" s="17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70" t="s">
        <v>13</v>
      </c>
      <c r="I33" s="171"/>
      <c r="J33" s="17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94</v>
      </c>
      <c r="H34" s="164">
        <f t="shared" ref="H34:H39" si="2">F34*G34</f>
        <v>94000</v>
      </c>
      <c r="I34" s="165"/>
      <c r="J34" s="16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68</v>
      </c>
      <c r="C35" s="52"/>
      <c r="D35" s="30">
        <f>C35*84</f>
        <v>0</v>
      </c>
      <c r="F35" s="58">
        <v>500</v>
      </c>
      <c r="G35" s="41">
        <v>26</v>
      </c>
      <c r="H35" s="164">
        <f t="shared" si="2"/>
        <v>13000</v>
      </c>
      <c r="I35" s="165"/>
      <c r="J35" s="16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64">
        <f t="shared" si="2"/>
        <v>200</v>
      </c>
      <c r="I36" s="165"/>
      <c r="J36" s="16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72</v>
      </c>
      <c r="B37" s="28" t="s">
        <v>66</v>
      </c>
      <c r="C37" s="53">
        <v>274</v>
      </c>
      <c r="D37" s="12">
        <f>C37*111</f>
        <v>30414</v>
      </c>
      <c r="F37" s="12">
        <v>100</v>
      </c>
      <c r="G37" s="39">
        <v>18</v>
      </c>
      <c r="H37" s="164">
        <f t="shared" si="2"/>
        <v>1800</v>
      </c>
      <c r="I37" s="165"/>
      <c r="J37" s="16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68</v>
      </c>
      <c r="C38" s="54">
        <v>9</v>
      </c>
      <c r="D38" s="12">
        <f>C38*84</f>
        <v>756</v>
      </c>
      <c r="F38" s="30">
        <v>50</v>
      </c>
      <c r="G38" s="39">
        <v>2</v>
      </c>
      <c r="H38" s="164">
        <f t="shared" si="2"/>
        <v>100</v>
      </c>
      <c r="I38" s="165"/>
      <c r="J38" s="16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3</v>
      </c>
      <c r="H39" s="164">
        <f t="shared" si="2"/>
        <v>60</v>
      </c>
      <c r="I39" s="165"/>
      <c r="J39" s="16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164"/>
      <c r="I40" s="165"/>
      <c r="J40" s="16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68</v>
      </c>
      <c r="C41" s="10"/>
      <c r="D41" s="12">
        <f>C41*84</f>
        <v>0</v>
      </c>
      <c r="F41" s="12">
        <v>5</v>
      </c>
      <c r="G41" s="42"/>
      <c r="H41" s="164"/>
      <c r="I41" s="165"/>
      <c r="J41" s="16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70</v>
      </c>
      <c r="C42" s="11">
        <v>12</v>
      </c>
      <c r="D42" s="12">
        <f>C42*2.25</f>
        <v>27</v>
      </c>
      <c r="F42" s="39" t="s">
        <v>79</v>
      </c>
      <c r="G42" s="164">
        <v>86</v>
      </c>
      <c r="H42" s="165"/>
      <c r="I42" s="165"/>
      <c r="J42" s="16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4" t="s">
        <v>81</v>
      </c>
      <c r="C43" s="11"/>
      <c r="D43" s="12"/>
      <c r="F43" s="59" t="s">
        <v>82</v>
      </c>
      <c r="G43" s="109" t="s">
        <v>83</v>
      </c>
      <c r="H43" s="156" t="s">
        <v>13</v>
      </c>
      <c r="I43" s="157"/>
      <c r="J43" s="15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5"/>
      <c r="B44" s="27" t="s">
        <v>66</v>
      </c>
      <c r="C44" s="10"/>
      <c r="D44" s="12">
        <f>C44*120</f>
        <v>0</v>
      </c>
      <c r="F44" s="37" t="s">
        <v>163</v>
      </c>
      <c r="G44" s="62" t="s">
        <v>192</v>
      </c>
      <c r="H44" s="159">
        <v>36992</v>
      </c>
      <c r="I44" s="159"/>
      <c r="J44" s="15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5"/>
      <c r="B45" s="27" t="s">
        <v>68</v>
      </c>
      <c r="C45" s="33"/>
      <c r="D45" s="12">
        <f>C45*84</f>
        <v>0</v>
      </c>
      <c r="F45" s="37" t="s">
        <v>157</v>
      </c>
      <c r="G45" s="62"/>
      <c r="H45" s="159">
        <v>35578</v>
      </c>
      <c r="I45" s="159"/>
      <c r="J45" s="159"/>
      <c r="K45" s="21"/>
      <c r="P45" s="4"/>
      <c r="Q45" s="4"/>
      <c r="R45" s="5"/>
    </row>
    <row r="46" spans="1:18" ht="15.75" x14ac:dyDescent="0.25">
      <c r="A46" s="135"/>
      <c r="B46" s="49" t="s">
        <v>70</v>
      </c>
      <c r="C46" s="81">
        <v>2</v>
      </c>
      <c r="D46" s="12">
        <f>C46*1.5</f>
        <v>3</v>
      </c>
      <c r="F46" s="37" t="s">
        <v>157</v>
      </c>
      <c r="G46" s="62"/>
      <c r="H46" s="159">
        <v>3177</v>
      </c>
      <c r="I46" s="159"/>
      <c r="J46" s="159"/>
      <c r="K46" s="21"/>
      <c r="P46" s="4"/>
      <c r="Q46" s="4"/>
      <c r="R46" s="5"/>
    </row>
    <row r="47" spans="1:18" ht="15.75" x14ac:dyDescent="0.25">
      <c r="A47" s="136"/>
      <c r="B47" s="27"/>
      <c r="C47" s="11"/>
      <c r="D47" s="12"/>
      <c r="F47" s="59"/>
      <c r="G47" s="59"/>
      <c r="H47" s="137"/>
      <c r="I47" s="138"/>
      <c r="J47" s="139"/>
      <c r="K47" s="21"/>
      <c r="P47" s="4"/>
      <c r="Q47" s="4"/>
      <c r="R47" s="5"/>
    </row>
    <row r="48" spans="1:18" ht="15" customHeight="1" x14ac:dyDescent="0.25">
      <c r="A48" s="134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7"/>
      <c r="I48" s="138"/>
      <c r="J48" s="1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5"/>
      <c r="B49" s="29" t="s">
        <v>68</v>
      </c>
      <c r="C49" s="33">
        <v>1</v>
      </c>
      <c r="D49" s="12">
        <f>C49*42</f>
        <v>42</v>
      </c>
      <c r="F49" s="140" t="s">
        <v>86</v>
      </c>
      <c r="G49" s="142">
        <f>H34+H35+H36+H37+H38+H39+H40+H41+G42+H44+H45+H46</f>
        <v>184993</v>
      </c>
      <c r="H49" s="143"/>
      <c r="I49" s="143"/>
      <c r="J49" s="14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5"/>
      <c r="B50" s="32" t="s">
        <v>70</v>
      </c>
      <c r="C50" s="11">
        <v>6</v>
      </c>
      <c r="D50" s="12">
        <f>C50*1.5</f>
        <v>9</v>
      </c>
      <c r="F50" s="141"/>
      <c r="G50" s="145"/>
      <c r="H50" s="146"/>
      <c r="I50" s="146"/>
      <c r="J50" s="147"/>
      <c r="P50" s="4"/>
      <c r="Q50" s="4"/>
      <c r="R50" s="5"/>
    </row>
    <row r="51" spans="1:18" ht="15" customHeight="1" x14ac:dyDescent="0.25">
      <c r="A51" s="135"/>
      <c r="B51" s="27"/>
      <c r="C51" s="10"/>
      <c r="D51" s="31"/>
      <c r="F51" s="148" t="s">
        <v>131</v>
      </c>
      <c r="G51" s="253">
        <f>G49-H29</f>
        <v>-186.5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5"/>
      <c r="B52" s="29"/>
      <c r="C52" s="33"/>
      <c r="D52" s="45"/>
      <c r="F52" s="149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0" t="s">
        <v>90</v>
      </c>
      <c r="B54" s="121"/>
      <c r="C54" s="122"/>
      <c r="D54" s="126">
        <f>SUM(D34:D53)</f>
        <v>32728.5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3"/>
      <c r="B55" s="124"/>
      <c r="C55" s="125"/>
      <c r="D55" s="1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8" t="s">
        <v>91</v>
      </c>
      <c r="B58" s="129"/>
      <c r="C58" s="129"/>
      <c r="D58" s="130"/>
      <c r="F58" s="128" t="s">
        <v>92</v>
      </c>
      <c r="G58" s="129"/>
      <c r="H58" s="129"/>
      <c r="I58" s="129"/>
      <c r="J58" s="130"/>
    </row>
    <row r="59" spans="1:18" x14ac:dyDescent="0.25">
      <c r="A59" s="131"/>
      <c r="B59" s="132"/>
      <c r="C59" s="132"/>
      <c r="D59" s="133"/>
      <c r="F59" s="131"/>
      <c r="G59" s="132"/>
      <c r="H59" s="132"/>
      <c r="I59" s="132"/>
      <c r="J59" s="1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2B31C-76E0-416C-90A7-5651DCB50AD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6" t="s">
        <v>1</v>
      </c>
      <c r="O1" s="216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7" t="s">
        <v>7</v>
      </c>
      <c r="B4" s="168"/>
      <c r="C4" s="168"/>
      <c r="D4" s="169"/>
      <c r="F4" s="217" t="s">
        <v>8</v>
      </c>
      <c r="G4" s="219">
        <v>2</v>
      </c>
      <c r="H4" s="221" t="s">
        <v>9</v>
      </c>
      <c r="I4" s="223">
        <v>45983</v>
      </c>
      <c r="J4" s="2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218"/>
      <c r="G5" s="220"/>
      <c r="H5" s="222"/>
      <c r="I5" s="225"/>
      <c r="J5" s="2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>
        <v>239</v>
      </c>
      <c r="D6" s="13">
        <f t="shared" ref="D6:D28" si="1">C6*L6</f>
        <v>176143</v>
      </c>
      <c r="F6" s="227" t="s">
        <v>16</v>
      </c>
      <c r="G6" s="229" t="s">
        <v>150</v>
      </c>
      <c r="H6" s="230"/>
      <c r="I6" s="230"/>
      <c r="J6" s="2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>
        <v>2</v>
      </c>
      <c r="D7" s="13">
        <f t="shared" si="1"/>
        <v>1450</v>
      </c>
      <c r="F7" s="228"/>
      <c r="G7" s="232"/>
      <c r="H7" s="233"/>
      <c r="I7" s="233"/>
      <c r="J7" s="23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/>
      <c r="D8" s="13">
        <f t="shared" si="1"/>
        <v>0</v>
      </c>
      <c r="F8" s="235" t="s">
        <v>21</v>
      </c>
      <c r="G8" s="236" t="s">
        <v>114</v>
      </c>
      <c r="H8" s="237"/>
      <c r="I8" s="237"/>
      <c r="J8" s="23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>
        <v>1</v>
      </c>
      <c r="D9" s="13">
        <f t="shared" si="1"/>
        <v>707</v>
      </c>
      <c r="F9" s="228"/>
      <c r="G9" s="239"/>
      <c r="H9" s="240"/>
      <c r="I9" s="240"/>
      <c r="J9" s="24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/>
      <c r="D10" s="13">
        <f t="shared" si="1"/>
        <v>0</v>
      </c>
      <c r="F10" s="227" t="s">
        <v>26</v>
      </c>
      <c r="G10" s="242" t="s">
        <v>115</v>
      </c>
      <c r="H10" s="243"/>
      <c r="I10" s="243"/>
      <c r="J10" s="244"/>
      <c r="K10" s="8"/>
      <c r="L10" s="6">
        <f>R36</f>
        <v>972</v>
      </c>
      <c r="P10" s="4"/>
      <c r="Q10" s="4"/>
      <c r="R10" s="5"/>
    </row>
    <row r="11" spans="1:18" ht="15.75" x14ac:dyDescent="0.25">
      <c r="A11" s="162"/>
      <c r="B11" s="17" t="s">
        <v>28</v>
      </c>
      <c r="C11" s="10"/>
      <c r="D11" s="13">
        <f t="shared" si="1"/>
        <v>0</v>
      </c>
      <c r="F11" s="228"/>
      <c r="G11" s="239"/>
      <c r="H11" s="240"/>
      <c r="I11" s="240"/>
      <c r="J11" s="2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/>
      <c r="D12" s="48">
        <f t="shared" si="1"/>
        <v>0</v>
      </c>
      <c r="F12" s="245" t="s">
        <v>33</v>
      </c>
      <c r="G12" s="246"/>
      <c r="H12" s="246"/>
      <c r="I12" s="246"/>
      <c r="J12" s="2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>
        <v>6</v>
      </c>
      <c r="D13" s="48">
        <f t="shared" si="1"/>
        <v>1842</v>
      </c>
      <c r="F13" s="248" t="s">
        <v>36</v>
      </c>
      <c r="G13" s="212"/>
      <c r="H13" s="203">
        <f>D29</f>
        <v>180803.5</v>
      </c>
      <c r="I13" s="204"/>
      <c r="J13" s="20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>
        <v>17</v>
      </c>
      <c r="D14" s="31">
        <f t="shared" si="1"/>
        <v>187</v>
      </c>
      <c r="F14" s="206" t="s">
        <v>39</v>
      </c>
      <c r="G14" s="207"/>
      <c r="H14" s="208">
        <f>D54</f>
        <v>44058.75</v>
      </c>
      <c r="I14" s="209"/>
      <c r="J14" s="21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38</v>
      </c>
      <c r="C15" s="10"/>
      <c r="D15" s="31">
        <f t="shared" si="1"/>
        <v>0</v>
      </c>
      <c r="F15" s="211" t="s">
        <v>40</v>
      </c>
      <c r="G15" s="212"/>
      <c r="H15" s="213">
        <f>H13-H14</f>
        <v>136744.75</v>
      </c>
      <c r="I15" s="214"/>
      <c r="J15" s="21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3">
        <v>1989</v>
      </c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t="s">
        <v>93</v>
      </c>
      <c r="C17" s="10"/>
      <c r="D17" s="48">
        <f t="shared" si="1"/>
        <v>0</v>
      </c>
      <c r="F17" s="56"/>
      <c r="G17" s="66" t="s">
        <v>45</v>
      </c>
      <c r="H17" s="184"/>
      <c r="I17" s="184"/>
      <c r="J17" s="184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2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4"/>
      <c r="I20" s="184"/>
      <c r="J20" s="18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2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107</v>
      </c>
      <c r="C23" s="10"/>
      <c r="D23" s="48">
        <f t="shared" si="1"/>
        <v>0</v>
      </c>
      <c r="F23" s="25"/>
      <c r="G23" s="37"/>
      <c r="H23" s="190"/>
      <c r="I23" s="159"/>
      <c r="J23" s="15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123</v>
      </c>
      <c r="C24" s="10"/>
      <c r="D24" s="48">
        <f t="shared" si="1"/>
        <v>0</v>
      </c>
      <c r="F24" s="38"/>
      <c r="G24" s="37"/>
      <c r="H24" s="190"/>
      <c r="I24" s="159"/>
      <c r="J24" s="15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121</v>
      </c>
      <c r="C26" s="10">
        <v>12</v>
      </c>
      <c r="D26" s="48">
        <f t="shared" si="1"/>
        <v>474.5</v>
      </c>
      <c r="F26" s="64"/>
      <c r="G26" s="10"/>
      <c r="H26" s="194"/>
      <c r="I26" s="195"/>
      <c r="J26" s="196"/>
      <c r="L26" s="7">
        <f>913/24+1.5</f>
        <v>39.541666666666664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 t="s">
        <v>109</v>
      </c>
      <c r="C27" s="10"/>
      <c r="D27" s="44">
        <f t="shared" si="1"/>
        <v>0</v>
      </c>
      <c r="F27" s="14"/>
      <c r="G27" s="14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97</v>
      </c>
      <c r="C28" s="10"/>
      <c r="D28" s="48">
        <f t="shared" si="1"/>
        <v>0</v>
      </c>
      <c r="F28" s="106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180803.5</v>
      </c>
      <c r="F29" s="120" t="s">
        <v>55</v>
      </c>
      <c r="G29" s="182"/>
      <c r="H29" s="142">
        <f>H15-H16-H17-H18-H19-H20-H22-H23-H24+H26+H27</f>
        <v>134755.75</v>
      </c>
      <c r="I29" s="143"/>
      <c r="J29" s="14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23"/>
      <c r="G30" s="183"/>
      <c r="H30" s="145"/>
      <c r="I30" s="146"/>
      <c r="J30" s="14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7" t="s">
        <v>58</v>
      </c>
      <c r="B32" s="168"/>
      <c r="C32" s="168"/>
      <c r="D32" s="169"/>
      <c r="F32" s="170" t="s">
        <v>59</v>
      </c>
      <c r="G32" s="171"/>
      <c r="H32" s="171"/>
      <c r="I32" s="171"/>
      <c r="J32" s="17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70" t="s">
        <v>13</v>
      </c>
      <c r="I33" s="171"/>
      <c r="J33" s="17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</v>
      </c>
      <c r="H34" s="164">
        <f>F34*G34</f>
        <v>8000</v>
      </c>
      <c r="I34" s="165"/>
      <c r="J34" s="16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68</v>
      </c>
      <c r="C35" s="52"/>
      <c r="D35" s="30">
        <f>C35*84</f>
        <v>0</v>
      </c>
      <c r="F35" s="58">
        <v>500</v>
      </c>
      <c r="G35" s="41">
        <v>16</v>
      </c>
      <c r="H35" s="164">
        <f t="shared" ref="H35:H39" si="2">F35*G35</f>
        <v>8000</v>
      </c>
      <c r="I35" s="165"/>
      <c r="J35" s="16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70</v>
      </c>
      <c r="C36" s="10"/>
      <c r="D36" s="12">
        <f>C36*1.5</f>
        <v>0</v>
      </c>
      <c r="F36" s="12">
        <v>200</v>
      </c>
      <c r="G36" s="37"/>
      <c r="H36" s="164">
        <f>F36*G36</f>
        <v>0</v>
      </c>
      <c r="I36" s="165"/>
      <c r="J36" s="16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72</v>
      </c>
      <c r="B37" s="28" t="s">
        <v>66</v>
      </c>
      <c r="C37" s="53">
        <v>390</v>
      </c>
      <c r="D37" s="12">
        <f>C37*111</f>
        <v>43290</v>
      </c>
      <c r="F37" s="12">
        <v>100</v>
      </c>
      <c r="G37" s="39">
        <v>9</v>
      </c>
      <c r="H37" s="164">
        <f t="shared" si="2"/>
        <v>900</v>
      </c>
      <c r="I37" s="165"/>
      <c r="J37" s="16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68</v>
      </c>
      <c r="C38" s="54"/>
      <c r="D38" s="12">
        <f>C38*84</f>
        <v>0</v>
      </c>
      <c r="F38" s="30">
        <v>50</v>
      </c>
      <c r="G38" s="39">
        <v>2</v>
      </c>
      <c r="H38" s="164">
        <f t="shared" si="2"/>
        <v>100</v>
      </c>
      <c r="I38" s="165"/>
      <c r="J38" s="16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164">
        <f t="shared" si="2"/>
        <v>20</v>
      </c>
      <c r="I39" s="165"/>
      <c r="J39" s="16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64"/>
      <c r="I40" s="165"/>
      <c r="J40" s="16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4"/>
      <c r="I41" s="165"/>
      <c r="J41" s="16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64"/>
      <c r="H42" s="165"/>
      <c r="I42" s="165"/>
      <c r="J42" s="16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4" t="s">
        <v>81</v>
      </c>
      <c r="C43" s="11"/>
      <c r="D43" s="12"/>
      <c r="F43" s="59" t="s">
        <v>82</v>
      </c>
      <c r="G43" s="109" t="s">
        <v>83</v>
      </c>
      <c r="H43" s="156" t="s">
        <v>13</v>
      </c>
      <c r="I43" s="157"/>
      <c r="J43" s="158"/>
      <c r="K43" s="21"/>
      <c r="P43" s="4"/>
      <c r="Q43" s="4"/>
      <c r="R43" s="5"/>
    </row>
    <row r="44" spans="1:18" ht="15.75" x14ac:dyDescent="0.25">
      <c r="A44" s="135"/>
      <c r="B44" s="27" t="s">
        <v>66</v>
      </c>
      <c r="C44" s="10"/>
      <c r="D44" s="12">
        <f>C44*120</f>
        <v>0</v>
      </c>
      <c r="F44" s="37" t="s">
        <v>144</v>
      </c>
      <c r="G44" s="62" t="s">
        <v>193</v>
      </c>
      <c r="H44" s="159">
        <v>117800</v>
      </c>
      <c r="I44" s="159"/>
      <c r="J44" s="159"/>
      <c r="K44" s="21"/>
      <c r="P44" s="4"/>
      <c r="Q44" s="4"/>
      <c r="R44" s="5"/>
    </row>
    <row r="45" spans="1:18" ht="15.75" x14ac:dyDescent="0.25">
      <c r="A45" s="135"/>
      <c r="B45" s="27" t="s">
        <v>68</v>
      </c>
      <c r="C45" s="33">
        <v>1</v>
      </c>
      <c r="D45" s="12">
        <f>C45*84</f>
        <v>84</v>
      </c>
      <c r="F45" s="37"/>
      <c r="G45" s="62"/>
      <c r="H45" s="159"/>
      <c r="I45" s="159"/>
      <c r="J45" s="159"/>
      <c r="K45" s="21"/>
      <c r="P45" s="4"/>
      <c r="Q45" s="4"/>
      <c r="R45" s="5"/>
    </row>
    <row r="46" spans="1:18" ht="15.75" x14ac:dyDescent="0.25">
      <c r="A46" s="135"/>
      <c r="B46" s="49" t="s">
        <v>70</v>
      </c>
      <c r="C46" s="81">
        <v>17</v>
      </c>
      <c r="D46" s="12">
        <f>C46*1.5</f>
        <v>25.5</v>
      </c>
      <c r="F46" s="37"/>
      <c r="G46" s="108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6"/>
      <c r="B47" s="27"/>
      <c r="C47" s="11"/>
      <c r="D47" s="12"/>
      <c r="F47" s="59"/>
      <c r="G47" s="59"/>
      <c r="H47" s="137"/>
      <c r="I47" s="138"/>
      <c r="J47" s="139"/>
      <c r="K47" s="21"/>
      <c r="P47" s="4"/>
      <c r="Q47" s="4"/>
      <c r="R47" s="5"/>
    </row>
    <row r="48" spans="1:18" ht="15" customHeight="1" x14ac:dyDescent="0.25">
      <c r="A48" s="134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7"/>
      <c r="I48" s="138"/>
      <c r="J48" s="1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5"/>
      <c r="B49" s="29" t="s">
        <v>68</v>
      </c>
      <c r="C49" s="33">
        <v>1</v>
      </c>
      <c r="D49" s="12">
        <f>C49*42</f>
        <v>42</v>
      </c>
      <c r="F49" s="140" t="s">
        <v>86</v>
      </c>
      <c r="G49" s="142">
        <f>H34+H35+H36+H37+H38+H39+H40+H41+G42+H44+H45+H46</f>
        <v>134820</v>
      </c>
      <c r="H49" s="143"/>
      <c r="I49" s="143"/>
      <c r="J49" s="14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5"/>
      <c r="B50" s="32" t="s">
        <v>70</v>
      </c>
      <c r="C50" s="11">
        <v>5</v>
      </c>
      <c r="D50" s="12">
        <f>C50*1.5</f>
        <v>7.5</v>
      </c>
      <c r="F50" s="141"/>
      <c r="G50" s="145"/>
      <c r="H50" s="146"/>
      <c r="I50" s="146"/>
      <c r="J50" s="147"/>
      <c r="P50" s="4"/>
      <c r="Q50" s="4"/>
      <c r="R50" s="5"/>
    </row>
    <row r="51" spans="1:18" ht="15" customHeight="1" x14ac:dyDescent="0.25">
      <c r="A51" s="135"/>
      <c r="B51" s="27"/>
      <c r="C51" s="10"/>
      <c r="D51" s="31"/>
      <c r="F51" s="148" t="s">
        <v>156</v>
      </c>
      <c r="G51" s="150">
        <f>G49-H29</f>
        <v>64.25</v>
      </c>
      <c r="H51" s="151"/>
      <c r="I51" s="151"/>
      <c r="J51" s="15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5"/>
      <c r="B52" s="29"/>
      <c r="C52" s="33"/>
      <c r="D52" s="45"/>
      <c r="F52" s="149"/>
      <c r="G52" s="153"/>
      <c r="H52" s="154"/>
      <c r="I52" s="154"/>
      <c r="J52" s="1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0" t="s">
        <v>90</v>
      </c>
      <c r="B54" s="121"/>
      <c r="C54" s="122"/>
      <c r="D54" s="126">
        <f>SUM(D34:D53)</f>
        <v>44058.75</v>
      </c>
      <c r="F54" s="21"/>
      <c r="J54" s="34"/>
    </row>
    <row r="55" spans="1:18" x14ac:dyDescent="0.25">
      <c r="A55" s="123"/>
      <c r="B55" s="124"/>
      <c r="C55" s="125"/>
      <c r="D55" s="1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28" t="s">
        <v>91</v>
      </c>
      <c r="B58" s="129"/>
      <c r="C58" s="129"/>
      <c r="D58" s="130"/>
      <c r="F58" s="128" t="s">
        <v>92</v>
      </c>
      <c r="G58" s="129"/>
      <c r="H58" s="129"/>
      <c r="I58" s="129"/>
      <c r="J58" s="130"/>
    </row>
    <row r="59" spans="1:18" x14ac:dyDescent="0.25">
      <c r="A59" s="131"/>
      <c r="B59" s="132"/>
      <c r="C59" s="132"/>
      <c r="D59" s="133"/>
      <c r="F59" s="131"/>
      <c r="G59" s="132"/>
      <c r="H59" s="132"/>
      <c r="I59" s="132"/>
      <c r="J59" s="1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0AFF2-7D56-4D00-A4D8-12E3046BBAC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6" t="s">
        <v>1</v>
      </c>
      <c r="O1" s="216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7" t="s">
        <v>7</v>
      </c>
      <c r="B4" s="168"/>
      <c r="C4" s="168"/>
      <c r="D4" s="169"/>
      <c r="F4" s="217" t="s">
        <v>8</v>
      </c>
      <c r="G4" s="219">
        <v>3</v>
      </c>
      <c r="H4" s="221" t="s">
        <v>9</v>
      </c>
      <c r="I4" s="223">
        <v>45983</v>
      </c>
      <c r="J4" s="2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218"/>
      <c r="G5" s="220"/>
      <c r="H5" s="222"/>
      <c r="I5" s="225"/>
      <c r="J5" s="2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>
        <v>396</v>
      </c>
      <c r="D6" s="13">
        <f t="shared" ref="D6:D28" si="1">C6*L6</f>
        <v>291852</v>
      </c>
      <c r="F6" s="227" t="s">
        <v>16</v>
      </c>
      <c r="G6" s="229" t="s">
        <v>111</v>
      </c>
      <c r="H6" s="230"/>
      <c r="I6" s="230"/>
      <c r="J6" s="2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>
        <v>20</v>
      </c>
      <c r="D7" s="13">
        <f t="shared" si="1"/>
        <v>14500</v>
      </c>
      <c r="F7" s="228"/>
      <c r="G7" s="232"/>
      <c r="H7" s="233"/>
      <c r="I7" s="233"/>
      <c r="J7" s="23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/>
      <c r="D8" s="13">
        <f t="shared" si="1"/>
        <v>0</v>
      </c>
      <c r="F8" s="235" t="s">
        <v>21</v>
      </c>
      <c r="G8" s="236" t="s">
        <v>119</v>
      </c>
      <c r="H8" s="237"/>
      <c r="I8" s="237"/>
      <c r="J8" s="23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>
        <v>85</v>
      </c>
      <c r="D9" s="13">
        <f t="shared" si="1"/>
        <v>60095</v>
      </c>
      <c r="F9" s="228"/>
      <c r="G9" s="239"/>
      <c r="H9" s="240"/>
      <c r="I9" s="240"/>
      <c r="J9" s="24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>
        <v>1</v>
      </c>
      <c r="D10" s="13">
        <f t="shared" si="1"/>
        <v>972</v>
      </c>
      <c r="F10" s="227" t="s">
        <v>26</v>
      </c>
      <c r="G10" s="242" t="s">
        <v>137</v>
      </c>
      <c r="H10" s="243"/>
      <c r="I10" s="243"/>
      <c r="J10" s="244"/>
      <c r="K10" s="8"/>
      <c r="L10" s="6">
        <f>R36</f>
        <v>972</v>
      </c>
      <c r="P10" s="4"/>
      <c r="Q10" s="4"/>
      <c r="R10" s="5"/>
    </row>
    <row r="11" spans="1:18" ht="15.75" x14ac:dyDescent="0.25">
      <c r="A11" s="162"/>
      <c r="B11" s="17" t="s">
        <v>28</v>
      </c>
      <c r="C11" s="10"/>
      <c r="D11" s="13">
        <f t="shared" si="1"/>
        <v>0</v>
      </c>
      <c r="F11" s="228"/>
      <c r="G11" s="239"/>
      <c r="H11" s="240"/>
      <c r="I11" s="240"/>
      <c r="J11" s="2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>
        <v>1</v>
      </c>
      <c r="D12" s="48">
        <f t="shared" si="1"/>
        <v>952</v>
      </c>
      <c r="F12" s="245" t="s">
        <v>33</v>
      </c>
      <c r="G12" s="246"/>
      <c r="H12" s="246"/>
      <c r="I12" s="246"/>
      <c r="J12" s="2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>
        <v>20</v>
      </c>
      <c r="D13" s="48">
        <f t="shared" si="1"/>
        <v>6140</v>
      </c>
      <c r="F13" s="248" t="s">
        <v>36</v>
      </c>
      <c r="G13" s="212"/>
      <c r="H13" s="203">
        <f>D29</f>
        <v>374577</v>
      </c>
      <c r="I13" s="204"/>
      <c r="J13" s="20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>
        <v>6</v>
      </c>
      <c r="D14" s="31">
        <f t="shared" si="1"/>
        <v>66</v>
      </c>
      <c r="F14" s="206" t="s">
        <v>39</v>
      </c>
      <c r="G14" s="207"/>
      <c r="H14" s="208">
        <f>D54</f>
        <v>43396.5</v>
      </c>
      <c r="I14" s="209"/>
      <c r="J14" s="21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38</v>
      </c>
      <c r="C15" s="10"/>
      <c r="D15" s="31">
        <f t="shared" si="1"/>
        <v>0</v>
      </c>
      <c r="F15" s="211" t="s">
        <v>40</v>
      </c>
      <c r="G15" s="212"/>
      <c r="H15" s="213">
        <f>H13-H14</f>
        <v>331180.5</v>
      </c>
      <c r="I15" s="214"/>
      <c r="J15" s="21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3">
        <f>936+600+1404</f>
        <v>2940</v>
      </c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t="s">
        <v>113</v>
      </c>
      <c r="C17" s="10"/>
      <c r="D17" s="48">
        <f t="shared" si="1"/>
        <v>0</v>
      </c>
      <c r="F17" s="56"/>
      <c r="G17" s="66" t="s">
        <v>45</v>
      </c>
      <c r="H17" s="184"/>
      <c r="I17" s="184"/>
      <c r="J17" s="18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2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2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107</v>
      </c>
      <c r="C23" s="10"/>
      <c r="D23" s="48">
        <f t="shared" si="1"/>
        <v>0</v>
      </c>
      <c r="F23" s="78"/>
      <c r="G23" s="79"/>
      <c r="H23" s="189"/>
      <c r="I23" s="189"/>
      <c r="J23" s="18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101</v>
      </c>
      <c r="C24" s="10"/>
      <c r="D24" s="48">
        <f t="shared" si="1"/>
        <v>0</v>
      </c>
      <c r="F24" s="38"/>
      <c r="G24" s="37"/>
      <c r="H24" s="190"/>
      <c r="I24" s="159"/>
      <c r="J24" s="15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105</v>
      </c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 t="s">
        <v>109</v>
      </c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97</v>
      </c>
      <c r="C28" s="10"/>
      <c r="D28" s="48">
        <f t="shared" si="1"/>
        <v>0</v>
      </c>
      <c r="F28" s="106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374577</v>
      </c>
      <c r="F29" s="120" t="s">
        <v>55</v>
      </c>
      <c r="G29" s="182"/>
      <c r="H29" s="142">
        <f>H15-H16-H17-H18-H19-H20-H22-H23-H24+H26+H27</f>
        <v>328240.5</v>
      </c>
      <c r="I29" s="143"/>
      <c r="J29" s="14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23"/>
      <c r="G30" s="183"/>
      <c r="H30" s="145"/>
      <c r="I30" s="146"/>
      <c r="J30" s="14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7" t="s">
        <v>58</v>
      </c>
      <c r="B32" s="168"/>
      <c r="C32" s="168"/>
      <c r="D32" s="169"/>
      <c r="F32" s="170" t="s">
        <v>59</v>
      </c>
      <c r="G32" s="171"/>
      <c r="H32" s="171"/>
      <c r="I32" s="171"/>
      <c r="J32" s="17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70" t="s">
        <v>13</v>
      </c>
      <c r="I33" s="171"/>
      <c r="J33" s="17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19</v>
      </c>
      <c r="H34" s="164">
        <f>F34*G34</f>
        <v>19000</v>
      </c>
      <c r="I34" s="165"/>
      <c r="J34" s="16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68</v>
      </c>
      <c r="C35" s="52"/>
      <c r="D35" s="30">
        <f>C35*84</f>
        <v>0</v>
      </c>
      <c r="F35" s="58">
        <v>500</v>
      </c>
      <c r="G35" s="41">
        <v>61</v>
      </c>
      <c r="H35" s="164">
        <f>F35*G35</f>
        <v>30500</v>
      </c>
      <c r="I35" s="165"/>
      <c r="J35" s="16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70</v>
      </c>
      <c r="C36" s="10"/>
      <c r="D36" s="12">
        <f>C36*1.5</f>
        <v>0</v>
      </c>
      <c r="F36" s="12">
        <v>200</v>
      </c>
      <c r="G36" s="37"/>
      <c r="H36" s="164">
        <f t="shared" ref="H36:H39" si="2">F36*G36</f>
        <v>0</v>
      </c>
      <c r="I36" s="165"/>
      <c r="J36" s="16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72</v>
      </c>
      <c r="B37" s="28" t="s">
        <v>66</v>
      </c>
      <c r="C37" s="53">
        <v>361</v>
      </c>
      <c r="D37" s="12">
        <f>C37*111</f>
        <v>40071</v>
      </c>
      <c r="F37" s="12">
        <v>100</v>
      </c>
      <c r="G37" s="39">
        <v>3</v>
      </c>
      <c r="H37" s="164">
        <f t="shared" si="2"/>
        <v>300</v>
      </c>
      <c r="I37" s="165"/>
      <c r="J37" s="16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1</v>
      </c>
      <c r="H38" s="164">
        <f t="shared" si="2"/>
        <v>50</v>
      </c>
      <c r="I38" s="165"/>
      <c r="J38" s="16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64">
        <f t="shared" si="2"/>
        <v>0</v>
      </c>
      <c r="I39" s="165"/>
      <c r="J39" s="16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64"/>
      <c r="I40" s="165"/>
      <c r="J40" s="16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4"/>
      <c r="I41" s="165"/>
      <c r="J41" s="16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70</v>
      </c>
      <c r="C42" s="11">
        <v>10</v>
      </c>
      <c r="D42" s="12">
        <f>C42*2.25</f>
        <v>22.5</v>
      </c>
      <c r="F42" s="39" t="s">
        <v>79</v>
      </c>
      <c r="G42" s="164">
        <v>24</v>
      </c>
      <c r="H42" s="165"/>
      <c r="I42" s="165"/>
      <c r="J42" s="16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4" t="s">
        <v>81</v>
      </c>
      <c r="C43" s="11"/>
      <c r="D43" s="12"/>
      <c r="F43" s="59" t="s">
        <v>82</v>
      </c>
      <c r="G43" s="109" t="s">
        <v>83</v>
      </c>
      <c r="H43" s="156" t="s">
        <v>13</v>
      </c>
      <c r="I43" s="157"/>
      <c r="J43" s="158"/>
      <c r="K43" s="21"/>
      <c r="P43" s="4"/>
      <c r="Q43" s="4"/>
      <c r="R43" s="5"/>
    </row>
    <row r="44" spans="1:18" ht="15.75" x14ac:dyDescent="0.25">
      <c r="A44" s="135"/>
      <c r="B44" s="27" t="s">
        <v>66</v>
      </c>
      <c r="C44" s="10"/>
      <c r="D44" s="12">
        <f>C44*120</f>
        <v>0</v>
      </c>
      <c r="F44" s="37" t="s">
        <v>144</v>
      </c>
      <c r="G44" s="76" t="s">
        <v>195</v>
      </c>
      <c r="H44" s="159">
        <v>140436</v>
      </c>
      <c r="I44" s="159"/>
      <c r="J44" s="159"/>
      <c r="K44" s="21"/>
      <c r="P44" s="4"/>
      <c r="Q44" s="4"/>
      <c r="R44" s="5"/>
    </row>
    <row r="45" spans="1:18" ht="15.75" x14ac:dyDescent="0.25">
      <c r="A45" s="135"/>
      <c r="B45" s="27" t="s">
        <v>68</v>
      </c>
      <c r="C45" s="33"/>
      <c r="D45" s="12">
        <f>C45*84</f>
        <v>0</v>
      </c>
      <c r="F45" s="37" t="s">
        <v>148</v>
      </c>
      <c r="G45" s="76">
        <v>20005603</v>
      </c>
      <c r="H45" s="159">
        <v>101667</v>
      </c>
      <c r="I45" s="159"/>
      <c r="J45" s="159"/>
      <c r="K45" s="21"/>
      <c r="P45" s="4"/>
      <c r="Q45" s="4"/>
      <c r="R45" s="5"/>
    </row>
    <row r="46" spans="1:18" ht="15.75" x14ac:dyDescent="0.25">
      <c r="A46" s="135"/>
      <c r="B46" s="49" t="s">
        <v>70</v>
      </c>
      <c r="C46" s="81"/>
      <c r="D46" s="12">
        <f>C46*1.5</f>
        <v>0</v>
      </c>
      <c r="F46" s="37" t="s">
        <v>157</v>
      </c>
      <c r="G46" s="62" t="s">
        <v>189</v>
      </c>
      <c r="H46" s="159">
        <v>21513</v>
      </c>
      <c r="I46" s="159"/>
      <c r="J46" s="159"/>
      <c r="K46" s="21"/>
      <c r="P46" s="4"/>
      <c r="Q46" s="4"/>
      <c r="R46" s="5"/>
    </row>
    <row r="47" spans="1:18" ht="15.75" x14ac:dyDescent="0.25">
      <c r="A47" s="136"/>
      <c r="B47" s="27"/>
      <c r="C47" s="11"/>
      <c r="D47" s="12"/>
      <c r="F47" s="37" t="s">
        <v>157</v>
      </c>
      <c r="G47" s="37" t="s">
        <v>194</v>
      </c>
      <c r="H47" s="159">
        <v>13000</v>
      </c>
      <c r="I47" s="159"/>
      <c r="J47" s="159"/>
      <c r="K47" s="21"/>
      <c r="P47" s="4"/>
      <c r="Q47" s="4"/>
      <c r="R47" s="5"/>
    </row>
    <row r="48" spans="1:18" ht="15" customHeight="1" x14ac:dyDescent="0.25">
      <c r="A48" s="134" t="s">
        <v>32</v>
      </c>
      <c r="B48" s="27" t="s">
        <v>66</v>
      </c>
      <c r="C48" s="10"/>
      <c r="D48" s="12">
        <f>C48*78</f>
        <v>0</v>
      </c>
      <c r="F48" s="59"/>
      <c r="G48" s="37"/>
      <c r="H48" s="137"/>
      <c r="I48" s="138"/>
      <c r="J48" s="1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5"/>
      <c r="B49" s="29" t="s">
        <v>68</v>
      </c>
      <c r="C49" s="33">
        <v>13</v>
      </c>
      <c r="D49" s="12">
        <f>C49*42</f>
        <v>546</v>
      </c>
      <c r="F49" s="140" t="s">
        <v>86</v>
      </c>
      <c r="G49" s="142">
        <f>H34+H35+H36+H37+H38+H39+H40+H41+G42+H44+H45+H46+H47</f>
        <v>326490</v>
      </c>
      <c r="H49" s="143"/>
      <c r="I49" s="143"/>
      <c r="J49" s="14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5"/>
      <c r="B50" s="32" t="s">
        <v>70</v>
      </c>
      <c r="C50" s="11"/>
      <c r="D50" s="12">
        <f>C50*1.5</f>
        <v>0</v>
      </c>
      <c r="F50" s="141"/>
      <c r="G50" s="145"/>
      <c r="H50" s="146"/>
      <c r="I50" s="146"/>
      <c r="J50" s="147"/>
      <c r="P50" s="4"/>
      <c r="Q50" s="4"/>
      <c r="R50" s="5"/>
    </row>
    <row r="51" spans="1:18" ht="15" customHeight="1" x14ac:dyDescent="0.25">
      <c r="A51" s="135"/>
      <c r="B51" s="27"/>
      <c r="C51" s="10"/>
      <c r="D51" s="31"/>
      <c r="F51" s="148" t="s">
        <v>142</v>
      </c>
      <c r="G51" s="253">
        <f>G49-H29</f>
        <v>-1750.5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5"/>
      <c r="B52" s="29"/>
      <c r="C52" s="33"/>
      <c r="D52" s="45"/>
      <c r="F52" s="149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0" t="s">
        <v>90</v>
      </c>
      <c r="B54" s="121"/>
      <c r="C54" s="122"/>
      <c r="D54" s="126">
        <f>SUM(D34:D53)</f>
        <v>43396.5</v>
      </c>
      <c r="F54" s="21"/>
      <c r="J54" s="34"/>
    </row>
    <row r="55" spans="1:18" x14ac:dyDescent="0.25">
      <c r="A55" s="123"/>
      <c r="B55" s="124"/>
      <c r="C55" s="125"/>
      <c r="D55" s="1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8" t="s">
        <v>91</v>
      </c>
      <c r="B58" s="129"/>
      <c r="C58" s="129"/>
      <c r="D58" s="130"/>
      <c r="F58" s="128" t="s">
        <v>92</v>
      </c>
      <c r="G58" s="129"/>
      <c r="H58" s="129"/>
      <c r="I58" s="129"/>
      <c r="J58" s="130"/>
    </row>
    <row r="59" spans="1:18" x14ac:dyDescent="0.25">
      <c r="A59" s="131"/>
      <c r="B59" s="132"/>
      <c r="C59" s="132"/>
      <c r="D59" s="133"/>
      <c r="F59" s="131"/>
      <c r="G59" s="132"/>
      <c r="H59" s="132"/>
      <c r="I59" s="132"/>
      <c r="J59" s="1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5D6F05-57EA-4B6D-BFC7-E42F3F981FB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6" t="s">
        <v>1</v>
      </c>
      <c r="O1" s="216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7" t="s">
        <v>7</v>
      </c>
      <c r="B4" s="168"/>
      <c r="C4" s="168"/>
      <c r="D4" s="169"/>
      <c r="F4" s="217" t="s">
        <v>8</v>
      </c>
      <c r="G4" s="219"/>
      <c r="H4" s="221" t="s">
        <v>9</v>
      </c>
      <c r="I4" s="223"/>
      <c r="J4" s="2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218"/>
      <c r="G5" s="220"/>
      <c r="H5" s="222"/>
      <c r="I5" s="225"/>
      <c r="J5" s="2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2"/>
      <c r="B6" s="16"/>
      <c r="C6" s="10"/>
      <c r="D6" s="13">
        <f t="shared" ref="D6:D28" si="1">C6*L6</f>
        <v>0</v>
      </c>
      <c r="F6" s="227" t="s">
        <v>16</v>
      </c>
      <c r="G6" s="229"/>
      <c r="H6" s="230"/>
      <c r="I6" s="230"/>
      <c r="J6" s="2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2"/>
      <c r="B7" s="16"/>
      <c r="C7" s="10"/>
      <c r="D7" s="13">
        <f t="shared" si="1"/>
        <v>0</v>
      </c>
      <c r="F7" s="228"/>
      <c r="G7" s="232"/>
      <c r="H7" s="233"/>
      <c r="I7" s="233"/>
      <c r="J7" s="23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2"/>
      <c r="B8" s="16"/>
      <c r="C8" s="10"/>
      <c r="D8" s="13">
        <f t="shared" si="1"/>
        <v>0</v>
      </c>
      <c r="F8" s="235" t="s">
        <v>21</v>
      </c>
      <c r="G8" s="236"/>
      <c r="H8" s="237"/>
      <c r="I8" s="237"/>
      <c r="J8" s="23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2"/>
      <c r="B9" s="16"/>
      <c r="C9" s="10"/>
      <c r="D9" s="13">
        <f t="shared" si="1"/>
        <v>0</v>
      </c>
      <c r="F9" s="228"/>
      <c r="G9" s="239"/>
      <c r="H9" s="240"/>
      <c r="I9" s="240"/>
      <c r="J9" s="24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2"/>
      <c r="C10" s="10"/>
      <c r="D10" s="13">
        <f t="shared" si="1"/>
        <v>0</v>
      </c>
      <c r="F10" s="227" t="s">
        <v>26</v>
      </c>
      <c r="G10" s="242"/>
      <c r="H10" s="243"/>
      <c r="I10" s="243"/>
      <c r="J10" s="244"/>
      <c r="K10" s="8"/>
      <c r="L10" s="6">
        <f>R36</f>
        <v>972</v>
      </c>
      <c r="P10" s="4"/>
      <c r="Q10" s="4"/>
      <c r="R10" s="5"/>
    </row>
    <row r="11" spans="1:19" ht="15.75" x14ac:dyDescent="0.25">
      <c r="A11" s="162"/>
      <c r="B11" s="17"/>
      <c r="C11" s="10"/>
      <c r="D11" s="13">
        <f t="shared" si="1"/>
        <v>0</v>
      </c>
      <c r="F11" s="228"/>
      <c r="G11" s="239"/>
      <c r="H11" s="240"/>
      <c r="I11" s="240"/>
      <c r="J11" s="2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2"/>
      <c r="B12" s="17"/>
      <c r="C12" s="10"/>
      <c r="D12" s="48">
        <f t="shared" si="1"/>
        <v>0</v>
      </c>
      <c r="F12" s="245" t="s">
        <v>33</v>
      </c>
      <c r="G12" s="246"/>
      <c r="H12" s="246"/>
      <c r="I12" s="246"/>
      <c r="J12" s="2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2"/>
      <c r="B13" s="17"/>
      <c r="C13" s="10"/>
      <c r="D13" s="48">
        <f t="shared" si="1"/>
        <v>0</v>
      </c>
      <c r="F13" s="248" t="s">
        <v>36</v>
      </c>
      <c r="G13" s="212"/>
      <c r="H13" s="203">
        <f>D29</f>
        <v>0</v>
      </c>
      <c r="I13" s="204"/>
      <c r="J13" s="20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2"/>
      <c r="B14" s="14"/>
      <c r="C14" s="10"/>
      <c r="D14" s="31">
        <f t="shared" si="1"/>
        <v>0</v>
      </c>
      <c r="F14" s="206" t="s">
        <v>39</v>
      </c>
      <c r="G14" s="207"/>
      <c r="H14" s="208">
        <f>D54</f>
        <v>0</v>
      </c>
      <c r="I14" s="209"/>
      <c r="J14" s="21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2"/>
      <c r="B15" s="14"/>
      <c r="C15" s="10"/>
      <c r="D15" s="31">
        <f t="shared" si="1"/>
        <v>0</v>
      </c>
      <c r="F15" s="211" t="s">
        <v>40</v>
      </c>
      <c r="G15" s="212"/>
      <c r="H15" s="213">
        <f>H13-H14</f>
        <v>0</v>
      </c>
      <c r="I15" s="214"/>
      <c r="J15" s="21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C17" s="10"/>
      <c r="D17" s="48">
        <f t="shared" si="1"/>
        <v>0</v>
      </c>
      <c r="F17" s="56"/>
      <c r="G17" s="66" t="s">
        <v>45</v>
      </c>
      <c r="H17" s="184"/>
      <c r="I17" s="184"/>
      <c r="J17" s="18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/>
      <c r="C18" s="10"/>
      <c r="D18" s="48">
        <f t="shared" si="1"/>
        <v>0</v>
      </c>
      <c r="F18" s="56"/>
      <c r="G18" s="66" t="s">
        <v>47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2"/>
      <c r="B20" s="46"/>
      <c r="C20" s="10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/>
      <c r="C23" s="10"/>
      <c r="D23" s="48">
        <f t="shared" si="1"/>
        <v>0</v>
      </c>
      <c r="F23" s="78"/>
      <c r="G23" s="79"/>
      <c r="H23" s="190"/>
      <c r="I23" s="159"/>
      <c r="J23" s="15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/>
      <c r="C24" s="10"/>
      <c r="D24" s="48">
        <f t="shared" si="1"/>
        <v>0</v>
      </c>
      <c r="F24" s="38"/>
      <c r="G24" s="37"/>
      <c r="H24" s="190"/>
      <c r="I24" s="159"/>
      <c r="J24" s="15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/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/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/>
      <c r="C28" s="10"/>
      <c r="D28" s="48">
        <f t="shared" si="1"/>
        <v>0</v>
      </c>
      <c r="F28" s="106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0</v>
      </c>
      <c r="F29" s="120" t="s">
        <v>55</v>
      </c>
      <c r="G29" s="182"/>
      <c r="H29" s="142">
        <f>H15-H16-H17-H18-H19-H20-H22-H23-H24+H26+H27</f>
        <v>0</v>
      </c>
      <c r="I29" s="143"/>
      <c r="J29" s="14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23"/>
      <c r="G30" s="183"/>
      <c r="H30" s="145"/>
      <c r="I30" s="146"/>
      <c r="J30" s="14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7" t="s">
        <v>58</v>
      </c>
      <c r="B32" s="168"/>
      <c r="C32" s="168"/>
      <c r="D32" s="169"/>
      <c r="F32" s="170" t="s">
        <v>59</v>
      </c>
      <c r="G32" s="171"/>
      <c r="H32" s="171"/>
      <c r="I32" s="171"/>
      <c r="J32" s="17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70" t="s">
        <v>13</v>
      </c>
      <c r="I33" s="171"/>
      <c r="J33" s="17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4"/>
      <c r="I34" s="165"/>
      <c r="J34" s="16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68</v>
      </c>
      <c r="C35" s="52"/>
      <c r="D35" s="30">
        <f>C35*84</f>
        <v>0</v>
      </c>
      <c r="F35" s="58">
        <v>500</v>
      </c>
      <c r="G35" s="41"/>
      <c r="H35" s="164"/>
      <c r="I35" s="165"/>
      <c r="J35" s="16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70</v>
      </c>
      <c r="C36" s="10"/>
      <c r="D36" s="12">
        <f>C36*1.5</f>
        <v>0</v>
      </c>
      <c r="F36" s="12">
        <v>200</v>
      </c>
      <c r="G36" s="37"/>
      <c r="H36" s="164"/>
      <c r="I36" s="165"/>
      <c r="J36" s="16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4"/>
      <c r="I37" s="165"/>
      <c r="J37" s="16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68</v>
      </c>
      <c r="C38" s="54"/>
      <c r="D38" s="12">
        <f>C38*84</f>
        <v>0</v>
      </c>
      <c r="F38" s="30">
        <v>50</v>
      </c>
      <c r="G38" s="39"/>
      <c r="H38" s="164"/>
      <c r="I38" s="165"/>
      <c r="J38" s="16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70</v>
      </c>
      <c r="C39" s="52"/>
      <c r="D39" s="31">
        <f>C39*4.5</f>
        <v>0</v>
      </c>
      <c r="F39" s="12">
        <v>20</v>
      </c>
      <c r="G39" s="37"/>
      <c r="H39" s="164"/>
      <c r="I39" s="165"/>
      <c r="J39" s="16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4"/>
      <c r="I40" s="165"/>
      <c r="J40" s="16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68</v>
      </c>
      <c r="C41" s="10"/>
      <c r="D41" s="12">
        <f>C41*84</f>
        <v>0</v>
      </c>
      <c r="F41" s="12">
        <v>5</v>
      </c>
      <c r="G41" s="42"/>
      <c r="H41" s="164"/>
      <c r="I41" s="165"/>
      <c r="J41" s="16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70</v>
      </c>
      <c r="C42" s="11"/>
      <c r="D42" s="12">
        <f>C42*2.25</f>
        <v>0</v>
      </c>
      <c r="F42" s="39" t="s">
        <v>79</v>
      </c>
      <c r="G42" s="164"/>
      <c r="H42" s="165"/>
      <c r="I42" s="165"/>
      <c r="J42" s="16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4" t="s">
        <v>81</v>
      </c>
      <c r="C43" s="11"/>
      <c r="D43" s="12"/>
      <c r="F43" s="59" t="s">
        <v>82</v>
      </c>
      <c r="G43" s="109" t="s">
        <v>83</v>
      </c>
      <c r="H43" s="156" t="s">
        <v>13</v>
      </c>
      <c r="I43" s="157"/>
      <c r="J43" s="158"/>
      <c r="K43" s="21"/>
      <c r="P43" s="4"/>
      <c r="Q43" s="4"/>
      <c r="R43" s="5"/>
    </row>
    <row r="44" spans="1:18" ht="15.75" x14ac:dyDescent="0.25">
      <c r="A44" s="135"/>
      <c r="B44" s="27" t="s">
        <v>66</v>
      </c>
      <c r="C44" s="10"/>
      <c r="D44" s="12">
        <f>C44*120</f>
        <v>0</v>
      </c>
      <c r="F44" s="37"/>
      <c r="G44" s="76"/>
      <c r="H44" s="159"/>
      <c r="I44" s="159"/>
      <c r="J44" s="159"/>
      <c r="K44" s="21"/>
      <c r="P44" s="4"/>
      <c r="Q44" s="4"/>
      <c r="R44" s="5"/>
    </row>
    <row r="45" spans="1:18" ht="15.75" x14ac:dyDescent="0.25">
      <c r="A45" s="135"/>
      <c r="B45" s="27" t="s">
        <v>68</v>
      </c>
      <c r="C45" s="33"/>
      <c r="D45" s="12">
        <f>C45*84</f>
        <v>0</v>
      </c>
      <c r="F45" s="37"/>
      <c r="G45" s="76"/>
      <c r="H45" s="159"/>
      <c r="I45" s="159"/>
      <c r="J45" s="159"/>
      <c r="K45" s="21"/>
      <c r="P45" s="4"/>
      <c r="Q45" s="4"/>
      <c r="R45" s="5"/>
    </row>
    <row r="46" spans="1:18" ht="15.75" x14ac:dyDescent="0.25">
      <c r="A46" s="135"/>
      <c r="B46" s="49" t="s">
        <v>70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6"/>
      <c r="B47" s="27"/>
      <c r="C47" s="11"/>
      <c r="D47" s="12"/>
      <c r="F47" s="59"/>
      <c r="G47" s="59"/>
      <c r="H47" s="137"/>
      <c r="I47" s="138"/>
      <c r="J47" s="139"/>
      <c r="K47" s="21"/>
      <c r="P47" s="4"/>
      <c r="Q47" s="4"/>
      <c r="R47" s="5"/>
    </row>
    <row r="48" spans="1:18" ht="15" customHeight="1" x14ac:dyDescent="0.25">
      <c r="A48" s="134" t="s">
        <v>32</v>
      </c>
      <c r="B48" s="27" t="s">
        <v>66</v>
      </c>
      <c r="C48" s="10"/>
      <c r="D48" s="12">
        <f>C48*78</f>
        <v>0</v>
      </c>
      <c r="F48" s="59"/>
      <c r="G48" s="59"/>
      <c r="H48" s="137"/>
      <c r="I48" s="138"/>
      <c r="J48" s="1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5"/>
      <c r="B49" s="29" t="s">
        <v>68</v>
      </c>
      <c r="C49" s="33"/>
      <c r="D49" s="12">
        <f>C49*42</f>
        <v>0</v>
      </c>
      <c r="F49" s="140" t="s">
        <v>86</v>
      </c>
      <c r="G49" s="142">
        <f>H34+H35+H36+H37+H38+H39+H40+H41+G42+H44+H45+H46</f>
        <v>0</v>
      </c>
      <c r="H49" s="143"/>
      <c r="I49" s="143"/>
      <c r="J49" s="14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5"/>
      <c r="B50" s="32" t="s">
        <v>70</v>
      </c>
      <c r="C50" s="11"/>
      <c r="D50" s="12">
        <f>C50*1.5</f>
        <v>0</v>
      </c>
      <c r="F50" s="141"/>
      <c r="G50" s="145"/>
      <c r="H50" s="146"/>
      <c r="I50" s="146"/>
      <c r="J50" s="147"/>
      <c r="P50" s="4"/>
      <c r="Q50" s="4"/>
      <c r="R50" s="5"/>
    </row>
    <row r="51" spans="1:18" ht="15" customHeight="1" x14ac:dyDescent="0.25">
      <c r="A51" s="135"/>
      <c r="B51" s="27"/>
      <c r="C51" s="10"/>
      <c r="D51" s="31"/>
      <c r="F51" s="148" t="s">
        <v>128</v>
      </c>
      <c r="G51" s="150">
        <f>G49-H29</f>
        <v>0</v>
      </c>
      <c r="H51" s="151"/>
      <c r="I51" s="151"/>
      <c r="J51" s="15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5"/>
      <c r="B52" s="29"/>
      <c r="C52" s="33"/>
      <c r="D52" s="45"/>
      <c r="F52" s="149"/>
      <c r="G52" s="153"/>
      <c r="H52" s="154"/>
      <c r="I52" s="154"/>
      <c r="J52" s="1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0" t="s">
        <v>90</v>
      </c>
      <c r="B54" s="121"/>
      <c r="C54" s="122"/>
      <c r="D54" s="126">
        <f>SUM(D34:D53)</f>
        <v>0</v>
      </c>
      <c r="F54" s="21"/>
      <c r="J54" s="34"/>
    </row>
    <row r="55" spans="1:18" x14ac:dyDescent="0.25">
      <c r="A55" s="123"/>
      <c r="B55" s="124"/>
      <c r="C55" s="125"/>
      <c r="D55" s="1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8" t="s">
        <v>91</v>
      </c>
      <c r="B58" s="129"/>
      <c r="C58" s="129"/>
      <c r="D58" s="130"/>
      <c r="F58" s="128" t="s">
        <v>92</v>
      </c>
      <c r="G58" s="129"/>
      <c r="H58" s="129"/>
      <c r="I58" s="129"/>
      <c r="J58" s="130"/>
    </row>
    <row r="59" spans="1:18" x14ac:dyDescent="0.25">
      <c r="A59" s="131"/>
      <c r="B59" s="132"/>
      <c r="C59" s="132"/>
      <c r="D59" s="133"/>
      <c r="F59" s="131"/>
      <c r="G59" s="132"/>
      <c r="H59" s="132"/>
      <c r="I59" s="132"/>
      <c r="J59" s="1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B907A-695F-41D7-B299-DF0BF71AA6D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6" t="s">
        <v>1</v>
      </c>
      <c r="O1" s="216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7" t="s">
        <v>7</v>
      </c>
      <c r="B4" s="168"/>
      <c r="C4" s="168"/>
      <c r="D4" s="169"/>
      <c r="F4" s="217" t="s">
        <v>8</v>
      </c>
      <c r="G4" s="219">
        <v>1</v>
      </c>
      <c r="H4" s="221" t="s">
        <v>9</v>
      </c>
      <c r="I4" s="223">
        <v>45985</v>
      </c>
      <c r="J4" s="2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218"/>
      <c r="G5" s="220"/>
      <c r="H5" s="222"/>
      <c r="I5" s="225"/>
      <c r="J5" s="2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89">
        <v>198</v>
      </c>
      <c r="D6" s="13">
        <f t="shared" ref="D6:D28" si="1">C6*L6</f>
        <v>145926</v>
      </c>
      <c r="F6" s="227" t="s">
        <v>16</v>
      </c>
      <c r="G6" s="229" t="s">
        <v>129</v>
      </c>
      <c r="H6" s="230"/>
      <c r="I6" s="230"/>
      <c r="J6" s="2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89">
        <v>13</v>
      </c>
      <c r="D7" s="13">
        <f t="shared" si="1"/>
        <v>9425</v>
      </c>
      <c r="F7" s="228"/>
      <c r="G7" s="232"/>
      <c r="H7" s="233"/>
      <c r="I7" s="233"/>
      <c r="J7" s="23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89">
        <v>3</v>
      </c>
      <c r="D8" s="13">
        <f t="shared" si="1"/>
        <v>3099</v>
      </c>
      <c r="F8" s="235" t="s">
        <v>21</v>
      </c>
      <c r="G8" s="236" t="s">
        <v>112</v>
      </c>
      <c r="H8" s="237"/>
      <c r="I8" s="237"/>
      <c r="J8" s="23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89">
        <v>20</v>
      </c>
      <c r="D9" s="13">
        <f t="shared" si="1"/>
        <v>14140</v>
      </c>
      <c r="F9" s="228"/>
      <c r="G9" s="239"/>
      <c r="H9" s="240"/>
      <c r="I9" s="240"/>
      <c r="J9" s="24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89"/>
      <c r="D10" s="13">
        <f t="shared" si="1"/>
        <v>0</v>
      </c>
      <c r="F10" s="227" t="s">
        <v>26</v>
      </c>
      <c r="G10" s="242" t="s">
        <v>130</v>
      </c>
      <c r="H10" s="243"/>
      <c r="I10" s="243"/>
      <c r="J10" s="244"/>
      <c r="K10" s="8"/>
      <c r="L10" s="6">
        <f>R36</f>
        <v>972</v>
      </c>
      <c r="P10" s="4"/>
      <c r="Q10" s="4"/>
      <c r="R10" s="5"/>
    </row>
    <row r="11" spans="1:18" ht="15.75" x14ac:dyDescent="0.25">
      <c r="A11" s="162"/>
      <c r="B11" s="17" t="s">
        <v>28</v>
      </c>
      <c r="C11" s="89"/>
      <c r="D11" s="13">
        <f t="shared" si="1"/>
        <v>0</v>
      </c>
      <c r="F11" s="228"/>
      <c r="G11" s="239"/>
      <c r="H11" s="240"/>
      <c r="I11" s="240"/>
      <c r="J11" s="2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89">
        <v>1</v>
      </c>
      <c r="D12" s="48">
        <f t="shared" si="1"/>
        <v>952</v>
      </c>
      <c r="F12" s="245" t="s">
        <v>33</v>
      </c>
      <c r="G12" s="246"/>
      <c r="H12" s="246"/>
      <c r="I12" s="246"/>
      <c r="J12" s="2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89">
        <v>12</v>
      </c>
      <c r="D13" s="48">
        <f t="shared" si="1"/>
        <v>3684</v>
      </c>
      <c r="F13" s="248" t="s">
        <v>36</v>
      </c>
      <c r="G13" s="212"/>
      <c r="H13" s="203">
        <f>D29</f>
        <v>190208</v>
      </c>
      <c r="I13" s="204"/>
      <c r="J13" s="20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89">
        <v>7</v>
      </c>
      <c r="D14" s="31">
        <f t="shared" si="1"/>
        <v>77</v>
      </c>
      <c r="F14" s="206" t="s">
        <v>39</v>
      </c>
      <c r="G14" s="207"/>
      <c r="H14" s="208">
        <f>D54</f>
        <v>28670.25</v>
      </c>
      <c r="I14" s="209"/>
      <c r="J14" s="21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38</v>
      </c>
      <c r="C15" s="89">
        <v>1</v>
      </c>
      <c r="D15" s="31">
        <f t="shared" si="1"/>
        <v>620</v>
      </c>
      <c r="F15" s="211" t="s">
        <v>40</v>
      </c>
      <c r="G15" s="212"/>
      <c r="H15" s="213">
        <f>H13-H14</f>
        <v>161537.75</v>
      </c>
      <c r="I15" s="214"/>
      <c r="J15" s="21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t="s">
        <v>140</v>
      </c>
      <c r="C17" s="89"/>
      <c r="D17" s="48">
        <f t="shared" si="1"/>
        <v>0</v>
      </c>
      <c r="F17" s="56"/>
      <c r="G17" s="66" t="s">
        <v>45</v>
      </c>
      <c r="H17" s="184"/>
      <c r="I17" s="184"/>
      <c r="J17" s="18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v>1102</v>
      </c>
      <c r="Q19" s="4"/>
      <c r="R19" s="5">
        <f t="shared" si="0"/>
        <v>0</v>
      </c>
    </row>
    <row r="20" spans="1:18" ht="15.75" x14ac:dyDescent="0.25">
      <c r="A20" s="162"/>
      <c r="B20" s="83" t="s">
        <v>125</v>
      </c>
      <c r="C20" s="89">
        <f>1+1</f>
        <v>2</v>
      </c>
      <c r="D20" s="13">
        <f t="shared" si="1"/>
        <v>2350</v>
      </c>
      <c r="F20" s="57"/>
      <c r="G20" s="70" t="s">
        <v>120</v>
      </c>
      <c r="H20" s="173"/>
      <c r="I20" s="173"/>
      <c r="J20" s="17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2"/>
      <c r="B21" s="14" t="s">
        <v>138</v>
      </c>
      <c r="C21" s="89">
        <f>1+1</f>
        <v>2</v>
      </c>
      <c r="D21" s="48">
        <f t="shared" si="1"/>
        <v>1300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 t="s">
        <v>127</v>
      </c>
      <c r="C22" s="89"/>
      <c r="D22" s="48">
        <f t="shared" si="1"/>
        <v>0</v>
      </c>
      <c r="F22" s="77" t="s">
        <v>147</v>
      </c>
      <c r="G22" s="73">
        <v>7383</v>
      </c>
      <c r="H22" s="189">
        <v>87410</v>
      </c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101</v>
      </c>
      <c r="C23" s="89"/>
      <c r="D23" s="48">
        <f t="shared" si="1"/>
        <v>0</v>
      </c>
      <c r="F23" s="77"/>
      <c r="G23" s="79"/>
      <c r="H23" s="249"/>
      <c r="I23" s="250"/>
      <c r="J23" s="25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121</v>
      </c>
      <c r="C24" s="89"/>
      <c r="D24" s="48">
        <f t="shared" si="1"/>
        <v>0</v>
      </c>
      <c r="F24" s="77"/>
      <c r="G24" s="79"/>
      <c r="H24" s="249"/>
      <c r="I24" s="250"/>
      <c r="J24" s="25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139</v>
      </c>
      <c r="C26" s="89"/>
      <c r="D26" s="48">
        <f t="shared" si="1"/>
        <v>0</v>
      </c>
      <c r="F26" s="75" t="s">
        <v>147</v>
      </c>
      <c r="G26" s="65">
        <v>7265</v>
      </c>
      <c r="H26" s="159">
        <v>81964</v>
      </c>
      <c r="I26" s="159"/>
      <c r="J26" s="15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 t="s">
        <v>110</v>
      </c>
      <c r="C27" s="89"/>
      <c r="D27" s="44">
        <f t="shared" si="1"/>
        <v>0</v>
      </c>
      <c r="F27" s="71"/>
      <c r="G27" s="109"/>
      <c r="H27" s="251"/>
      <c r="I27" s="252"/>
      <c r="J27" s="25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97</v>
      </c>
      <c r="C28" s="89">
        <v>11</v>
      </c>
      <c r="D28" s="48">
        <f t="shared" si="1"/>
        <v>8635</v>
      </c>
      <c r="F28" s="106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190208</v>
      </c>
      <c r="F29" s="120" t="s">
        <v>55</v>
      </c>
      <c r="G29" s="182"/>
      <c r="H29" s="142">
        <f>H15-H16-H17-H18-H19-H20-H22-H23-H24+H26+H27+H28</f>
        <v>156091.75</v>
      </c>
      <c r="I29" s="143"/>
      <c r="J29" s="14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23"/>
      <c r="G30" s="183"/>
      <c r="H30" s="145"/>
      <c r="I30" s="146"/>
      <c r="J30" s="14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7" t="s">
        <v>58</v>
      </c>
      <c r="B32" s="168"/>
      <c r="C32" s="168"/>
      <c r="D32" s="169"/>
      <c r="F32" s="170" t="s">
        <v>59</v>
      </c>
      <c r="G32" s="171"/>
      <c r="H32" s="171"/>
      <c r="I32" s="171"/>
      <c r="J32" s="17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70" t="s">
        <v>13</v>
      </c>
      <c r="I33" s="171"/>
      <c r="J33" s="17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62</v>
      </c>
      <c r="H34" s="164">
        <f t="shared" ref="H34:H39" si="2">F34*G34</f>
        <v>62000</v>
      </c>
      <c r="I34" s="165"/>
      <c r="J34" s="16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7</v>
      </c>
      <c r="H35" s="164">
        <f t="shared" si="2"/>
        <v>3500</v>
      </c>
      <c r="I35" s="165"/>
      <c r="J35" s="16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70</v>
      </c>
      <c r="C36" s="10">
        <v>17</v>
      </c>
      <c r="D36" s="12">
        <f>C36*1.5</f>
        <v>25.5</v>
      </c>
      <c r="F36" s="12">
        <v>200</v>
      </c>
      <c r="G36" s="37">
        <v>2</v>
      </c>
      <c r="H36" s="164">
        <f t="shared" si="2"/>
        <v>400</v>
      </c>
      <c r="I36" s="165"/>
      <c r="J36" s="16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72</v>
      </c>
      <c r="B37" s="28" t="s">
        <v>66</v>
      </c>
      <c r="C37" s="53">
        <v>226</v>
      </c>
      <c r="D37" s="12">
        <f>C37*111</f>
        <v>25086</v>
      </c>
      <c r="F37" s="12">
        <v>100</v>
      </c>
      <c r="G37" s="39">
        <v>21</v>
      </c>
      <c r="H37" s="164">
        <f t="shared" si="2"/>
        <v>2100</v>
      </c>
      <c r="I37" s="165"/>
      <c r="J37" s="16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68</v>
      </c>
      <c r="C38" s="54">
        <v>9</v>
      </c>
      <c r="D38" s="12">
        <f>C38*84</f>
        <v>756</v>
      </c>
      <c r="F38" s="30">
        <v>50</v>
      </c>
      <c r="G38" s="39">
        <v>19</v>
      </c>
      <c r="H38" s="164">
        <f t="shared" si="2"/>
        <v>950</v>
      </c>
      <c r="I38" s="165"/>
      <c r="J38" s="16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5</v>
      </c>
      <c r="H39" s="164">
        <f t="shared" si="2"/>
        <v>100</v>
      </c>
      <c r="I39" s="165"/>
      <c r="J39" s="16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76</v>
      </c>
      <c r="B40" s="27" t="s">
        <v>66</v>
      </c>
      <c r="C40" s="63">
        <v>12</v>
      </c>
      <c r="D40" s="12">
        <f>C40*111</f>
        <v>1332</v>
      </c>
      <c r="F40" s="12">
        <v>10</v>
      </c>
      <c r="G40" s="42"/>
      <c r="H40" s="164"/>
      <c r="I40" s="165"/>
      <c r="J40" s="16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4"/>
      <c r="I41" s="165"/>
      <c r="J41" s="16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70</v>
      </c>
      <c r="C42" s="11">
        <v>7</v>
      </c>
      <c r="D42" s="12">
        <f>C42*2.25</f>
        <v>15.75</v>
      </c>
      <c r="F42" s="39" t="s">
        <v>79</v>
      </c>
      <c r="G42" s="164">
        <v>990</v>
      </c>
      <c r="H42" s="165"/>
      <c r="I42" s="165"/>
      <c r="J42" s="16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4" t="s">
        <v>81</v>
      </c>
      <c r="C43" s="11"/>
      <c r="D43" s="12"/>
      <c r="F43" s="59" t="s">
        <v>82</v>
      </c>
      <c r="G43" s="109" t="s">
        <v>83</v>
      </c>
      <c r="H43" s="156" t="s">
        <v>13</v>
      </c>
      <c r="I43" s="157"/>
      <c r="J43" s="15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5"/>
      <c r="B44" s="27" t="s">
        <v>66</v>
      </c>
      <c r="C44" s="10">
        <v>3</v>
      </c>
      <c r="D44" s="12">
        <f>C44*120</f>
        <v>360</v>
      </c>
      <c r="F44" s="37" t="s">
        <v>157</v>
      </c>
      <c r="G44" s="62"/>
      <c r="H44" s="159">
        <v>5000</v>
      </c>
      <c r="I44" s="159"/>
      <c r="J44" s="15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5"/>
      <c r="B45" s="27" t="s">
        <v>68</v>
      </c>
      <c r="C45" s="33">
        <v>1</v>
      </c>
      <c r="D45" s="12">
        <f>C45*84</f>
        <v>84</v>
      </c>
      <c r="F45" s="37" t="s">
        <v>148</v>
      </c>
      <c r="G45" s="99" t="s">
        <v>149</v>
      </c>
      <c r="H45" s="159">
        <v>81964</v>
      </c>
      <c r="I45" s="159"/>
      <c r="J45" s="159"/>
      <c r="K45" s="21"/>
      <c r="P45" s="4"/>
      <c r="Q45" s="4"/>
      <c r="R45" s="5"/>
    </row>
    <row r="46" spans="1:18" ht="15.75" x14ac:dyDescent="0.25">
      <c r="A46" s="135"/>
      <c r="B46" s="49" t="s">
        <v>70</v>
      </c>
      <c r="C46" s="81">
        <v>12</v>
      </c>
      <c r="D46" s="12">
        <f>C46*1.5</f>
        <v>18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6"/>
      <c r="B47" s="27"/>
      <c r="C47" s="11"/>
      <c r="D47" s="12"/>
      <c r="F47" s="59"/>
      <c r="G47" s="59"/>
      <c r="H47" s="137"/>
      <c r="I47" s="138"/>
      <c r="J47" s="139"/>
      <c r="K47" s="21"/>
      <c r="P47" s="4"/>
      <c r="Q47" s="4"/>
      <c r="R47" s="5"/>
    </row>
    <row r="48" spans="1:18" ht="15" customHeight="1" x14ac:dyDescent="0.25">
      <c r="A48" s="134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37"/>
      <c r="I48" s="138"/>
      <c r="J48" s="1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5"/>
      <c r="B49" s="29" t="s">
        <v>68</v>
      </c>
      <c r="C49" s="33">
        <v>1</v>
      </c>
      <c r="D49" s="12">
        <f>C49*42</f>
        <v>42</v>
      </c>
      <c r="F49" s="140" t="s">
        <v>86</v>
      </c>
      <c r="G49" s="142">
        <f>H34+H35+H36+H37+H38+H39+H40+H41+G42+H44+H45+H46</f>
        <v>157004</v>
      </c>
      <c r="H49" s="143"/>
      <c r="I49" s="143"/>
      <c r="J49" s="14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5"/>
      <c r="B50" s="32" t="s">
        <v>70</v>
      </c>
      <c r="C50" s="11">
        <v>14</v>
      </c>
      <c r="D50" s="12">
        <f>C50*1.5</f>
        <v>21</v>
      </c>
      <c r="F50" s="141"/>
      <c r="G50" s="145"/>
      <c r="H50" s="146"/>
      <c r="I50" s="146"/>
      <c r="J50" s="147"/>
      <c r="P50" s="4"/>
      <c r="Q50" s="4"/>
      <c r="R50" s="5"/>
    </row>
    <row r="51" spans="1:18" ht="15" customHeight="1" x14ac:dyDescent="0.25">
      <c r="A51" s="135"/>
      <c r="B51" s="27"/>
      <c r="C51" s="10"/>
      <c r="D51" s="31"/>
      <c r="F51" s="148" t="s">
        <v>143</v>
      </c>
      <c r="G51" s="150">
        <f>G49-H29</f>
        <v>912.25</v>
      </c>
      <c r="H51" s="151"/>
      <c r="I51" s="151"/>
      <c r="J51" s="15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5"/>
      <c r="B52" s="29"/>
      <c r="C52" s="33"/>
      <c r="D52" s="45"/>
      <c r="F52" s="149"/>
      <c r="G52" s="153"/>
      <c r="H52" s="154"/>
      <c r="I52" s="154"/>
      <c r="J52" s="1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0" t="s">
        <v>90</v>
      </c>
      <c r="B54" s="121"/>
      <c r="C54" s="122"/>
      <c r="D54" s="126">
        <f>SUM(D34:D53)</f>
        <v>28670.25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3"/>
      <c r="B55" s="124"/>
      <c r="C55" s="125"/>
      <c r="D55" s="1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8" t="s">
        <v>91</v>
      </c>
      <c r="B58" s="129"/>
      <c r="C58" s="129"/>
      <c r="D58" s="130"/>
      <c r="F58" s="128" t="s">
        <v>92</v>
      </c>
      <c r="G58" s="129"/>
      <c r="H58" s="129"/>
      <c r="I58" s="129"/>
      <c r="J58" s="130"/>
    </row>
    <row r="59" spans="1:18" x14ac:dyDescent="0.25">
      <c r="A59" s="131"/>
      <c r="B59" s="132"/>
      <c r="C59" s="132"/>
      <c r="D59" s="133"/>
      <c r="F59" s="131"/>
      <c r="G59" s="132"/>
      <c r="H59" s="132"/>
      <c r="I59" s="132"/>
      <c r="J59" s="1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64B36-7E32-4CFE-AD33-228185F20D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6" t="s">
        <v>1</v>
      </c>
      <c r="O1" s="216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7" t="s">
        <v>7</v>
      </c>
      <c r="B4" s="168"/>
      <c r="C4" s="168"/>
      <c r="D4" s="169"/>
      <c r="F4" s="217" t="s">
        <v>8</v>
      </c>
      <c r="G4" s="219">
        <v>2</v>
      </c>
      <c r="H4" s="221" t="s">
        <v>9</v>
      </c>
      <c r="I4" s="223">
        <v>45985</v>
      </c>
      <c r="J4" s="2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218"/>
      <c r="G5" s="220"/>
      <c r="H5" s="222"/>
      <c r="I5" s="225"/>
      <c r="J5" s="2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>
        <v>199</v>
      </c>
      <c r="D6" s="13">
        <f t="shared" ref="D6:D28" si="1">C6*L6</f>
        <v>146663</v>
      </c>
      <c r="F6" s="227" t="s">
        <v>16</v>
      </c>
      <c r="G6" s="229" t="s">
        <v>150</v>
      </c>
      <c r="H6" s="230"/>
      <c r="I6" s="230"/>
      <c r="J6" s="2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>
        <v>1</v>
      </c>
      <c r="D7" s="13">
        <f t="shared" si="1"/>
        <v>725</v>
      </c>
      <c r="F7" s="228"/>
      <c r="G7" s="232"/>
      <c r="H7" s="233"/>
      <c r="I7" s="233"/>
      <c r="J7" s="23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/>
      <c r="D8" s="13">
        <f t="shared" si="1"/>
        <v>0</v>
      </c>
      <c r="F8" s="235" t="s">
        <v>21</v>
      </c>
      <c r="G8" s="236" t="s">
        <v>114</v>
      </c>
      <c r="H8" s="237"/>
      <c r="I8" s="237"/>
      <c r="J8" s="23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>
        <v>11</v>
      </c>
      <c r="D9" s="13">
        <f t="shared" si="1"/>
        <v>7777</v>
      </c>
      <c r="F9" s="228"/>
      <c r="G9" s="239"/>
      <c r="H9" s="240"/>
      <c r="I9" s="240"/>
      <c r="J9" s="24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/>
      <c r="D10" s="13">
        <f t="shared" si="1"/>
        <v>0</v>
      </c>
      <c r="F10" s="227" t="s">
        <v>26</v>
      </c>
      <c r="G10" s="242" t="s">
        <v>115</v>
      </c>
      <c r="H10" s="243"/>
      <c r="I10" s="243"/>
      <c r="J10" s="244"/>
      <c r="K10" s="8"/>
      <c r="L10" s="6">
        <f>R36</f>
        <v>972</v>
      </c>
      <c r="P10" s="4"/>
      <c r="Q10" s="4"/>
      <c r="R10" s="5"/>
    </row>
    <row r="11" spans="1:18" ht="15.75" x14ac:dyDescent="0.25">
      <c r="A11" s="162"/>
      <c r="B11" s="17" t="s">
        <v>28</v>
      </c>
      <c r="C11" s="10"/>
      <c r="D11" s="13">
        <f t="shared" si="1"/>
        <v>0</v>
      </c>
      <c r="F11" s="228"/>
      <c r="G11" s="239"/>
      <c r="H11" s="240"/>
      <c r="I11" s="240"/>
      <c r="J11" s="2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>
        <v>1</v>
      </c>
      <c r="D12" s="48">
        <f t="shared" si="1"/>
        <v>952</v>
      </c>
      <c r="F12" s="245" t="s">
        <v>33</v>
      </c>
      <c r="G12" s="246"/>
      <c r="H12" s="246"/>
      <c r="I12" s="246"/>
      <c r="J12" s="2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>
        <v>5</v>
      </c>
      <c r="D13" s="48">
        <f t="shared" si="1"/>
        <v>1535</v>
      </c>
      <c r="F13" s="248" t="s">
        <v>36</v>
      </c>
      <c r="G13" s="212"/>
      <c r="H13" s="203">
        <f>D29</f>
        <v>158437</v>
      </c>
      <c r="I13" s="204"/>
      <c r="J13" s="20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/>
      <c r="D14" s="31">
        <f t="shared" si="1"/>
        <v>0</v>
      </c>
      <c r="F14" s="206" t="s">
        <v>39</v>
      </c>
      <c r="G14" s="207"/>
      <c r="H14" s="208">
        <f>D54</f>
        <v>24180.75</v>
      </c>
      <c r="I14" s="209"/>
      <c r="J14" s="21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38</v>
      </c>
      <c r="C15" s="10"/>
      <c r="D15" s="31">
        <f t="shared" si="1"/>
        <v>0</v>
      </c>
      <c r="F15" s="211" t="s">
        <v>40</v>
      </c>
      <c r="G15" s="212"/>
      <c r="H15" s="213">
        <f>H13-H14</f>
        <v>134256.25</v>
      </c>
      <c r="I15" s="214"/>
      <c r="J15" s="21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3">
        <v>776</v>
      </c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t="s">
        <v>93</v>
      </c>
      <c r="C17" s="10"/>
      <c r="D17" s="48">
        <f t="shared" si="1"/>
        <v>0</v>
      </c>
      <c r="F17" s="56"/>
      <c r="G17" s="66" t="s">
        <v>45</v>
      </c>
      <c r="H17" s="184"/>
      <c r="I17" s="184"/>
      <c r="J17" s="184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2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4"/>
      <c r="I20" s="184"/>
      <c r="J20" s="18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2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107</v>
      </c>
      <c r="C23" s="10"/>
      <c r="D23" s="48">
        <f t="shared" si="1"/>
        <v>0</v>
      </c>
      <c r="F23" s="25"/>
      <c r="G23" s="37"/>
      <c r="H23" s="190"/>
      <c r="I23" s="159"/>
      <c r="J23" s="15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123</v>
      </c>
      <c r="C24" s="10"/>
      <c r="D24" s="48">
        <f t="shared" si="1"/>
        <v>0</v>
      </c>
      <c r="F24" s="38"/>
      <c r="G24" s="37"/>
      <c r="H24" s="190"/>
      <c r="I24" s="159"/>
      <c r="J24" s="15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105</v>
      </c>
      <c r="C26" s="10"/>
      <c r="D26" s="48">
        <f t="shared" si="1"/>
        <v>0</v>
      </c>
      <c r="F26" s="64"/>
      <c r="G26" s="10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 t="s">
        <v>109</v>
      </c>
      <c r="C27" s="10"/>
      <c r="D27" s="44">
        <f t="shared" si="1"/>
        <v>0</v>
      </c>
      <c r="F27" s="14"/>
      <c r="G27" s="14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97</v>
      </c>
      <c r="C28" s="10">
        <v>1</v>
      </c>
      <c r="D28" s="48">
        <f t="shared" si="1"/>
        <v>785</v>
      </c>
      <c r="F28" s="106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158437</v>
      </c>
      <c r="F29" s="120" t="s">
        <v>55</v>
      </c>
      <c r="G29" s="182"/>
      <c r="H29" s="142">
        <f>H15-H16-H17-H18-H19-H20-H22-H23-H24+H26+H27</f>
        <v>133480.25</v>
      </c>
      <c r="I29" s="143"/>
      <c r="J29" s="14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23"/>
      <c r="G30" s="183"/>
      <c r="H30" s="145"/>
      <c r="I30" s="146"/>
      <c r="J30" s="14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7" t="s">
        <v>58</v>
      </c>
      <c r="B32" s="168"/>
      <c r="C32" s="168"/>
      <c r="D32" s="169"/>
      <c r="F32" s="170" t="s">
        <v>59</v>
      </c>
      <c r="G32" s="171"/>
      <c r="H32" s="171"/>
      <c r="I32" s="171"/>
      <c r="J32" s="17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70" t="s">
        <v>13</v>
      </c>
      <c r="I33" s="171"/>
      <c r="J33" s="17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84</v>
      </c>
      <c r="H34" s="164">
        <f>F34*G34</f>
        <v>84000</v>
      </c>
      <c r="I34" s="165"/>
      <c r="J34" s="16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68</v>
      </c>
      <c r="C35" s="52"/>
      <c r="D35" s="30">
        <f>C35*84</f>
        <v>0</v>
      </c>
      <c r="F35" s="58">
        <v>500</v>
      </c>
      <c r="G35" s="41">
        <v>83</v>
      </c>
      <c r="H35" s="164">
        <f t="shared" ref="H35:H39" si="2">F35*G35</f>
        <v>41500</v>
      </c>
      <c r="I35" s="165"/>
      <c r="J35" s="16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164">
        <f>F36*G36</f>
        <v>0</v>
      </c>
      <c r="I36" s="165"/>
      <c r="J36" s="16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72</v>
      </c>
      <c r="B37" s="28" t="s">
        <v>66</v>
      </c>
      <c r="C37" s="53">
        <v>211</v>
      </c>
      <c r="D37" s="12">
        <f>C37*111</f>
        <v>23421</v>
      </c>
      <c r="F37" s="12">
        <v>100</v>
      </c>
      <c r="G37" s="39">
        <v>53</v>
      </c>
      <c r="H37" s="164">
        <f t="shared" si="2"/>
        <v>5300</v>
      </c>
      <c r="I37" s="165"/>
      <c r="J37" s="16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51</v>
      </c>
      <c r="H38" s="164">
        <f t="shared" si="2"/>
        <v>2550</v>
      </c>
      <c r="I38" s="165"/>
      <c r="J38" s="16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70</v>
      </c>
      <c r="C39" s="52"/>
      <c r="D39" s="31">
        <f>C39*4.5</f>
        <v>0</v>
      </c>
      <c r="F39" s="12">
        <v>20</v>
      </c>
      <c r="G39" s="37"/>
      <c r="H39" s="164">
        <f t="shared" si="2"/>
        <v>0</v>
      </c>
      <c r="I39" s="165"/>
      <c r="J39" s="16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64"/>
      <c r="I40" s="165"/>
      <c r="J40" s="16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68</v>
      </c>
      <c r="C41" s="10"/>
      <c r="D41" s="12">
        <f>C41*84</f>
        <v>0</v>
      </c>
      <c r="F41" s="12">
        <v>5</v>
      </c>
      <c r="G41" s="42"/>
      <c r="H41" s="164"/>
      <c r="I41" s="165"/>
      <c r="J41" s="16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70</v>
      </c>
      <c r="C42" s="11">
        <v>1</v>
      </c>
      <c r="D42" s="12">
        <f>C42*2.25</f>
        <v>2.25</v>
      </c>
      <c r="F42" s="39" t="s">
        <v>79</v>
      </c>
      <c r="G42" s="164">
        <v>47</v>
      </c>
      <c r="H42" s="165"/>
      <c r="I42" s="165"/>
      <c r="J42" s="16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4" t="s">
        <v>81</v>
      </c>
      <c r="C43" s="11"/>
      <c r="D43" s="12"/>
      <c r="F43" s="59" t="s">
        <v>82</v>
      </c>
      <c r="G43" s="109" t="s">
        <v>83</v>
      </c>
      <c r="H43" s="156" t="s">
        <v>13</v>
      </c>
      <c r="I43" s="157"/>
      <c r="J43" s="158"/>
      <c r="K43" s="21"/>
      <c r="P43" s="4"/>
      <c r="Q43" s="4"/>
      <c r="R43" s="5"/>
    </row>
    <row r="44" spans="1:18" ht="15.75" x14ac:dyDescent="0.25">
      <c r="A44" s="135"/>
      <c r="B44" s="27" t="s">
        <v>66</v>
      </c>
      <c r="C44" s="10"/>
      <c r="D44" s="12">
        <f>C44*120</f>
        <v>0</v>
      </c>
      <c r="F44" s="37"/>
      <c r="G44" s="62"/>
      <c r="H44" s="159"/>
      <c r="I44" s="159"/>
      <c r="J44" s="159"/>
      <c r="K44" s="21"/>
      <c r="P44" s="4"/>
      <c r="Q44" s="4"/>
      <c r="R44" s="5"/>
    </row>
    <row r="45" spans="1:18" ht="15.75" x14ac:dyDescent="0.25">
      <c r="A45" s="135"/>
      <c r="B45" s="27" t="s">
        <v>68</v>
      </c>
      <c r="C45" s="33">
        <v>1</v>
      </c>
      <c r="D45" s="12">
        <f>C45*84</f>
        <v>84</v>
      </c>
      <c r="F45" s="37"/>
      <c r="G45" s="62"/>
      <c r="H45" s="159"/>
      <c r="I45" s="159"/>
      <c r="J45" s="159"/>
      <c r="K45" s="21"/>
      <c r="P45" s="4"/>
      <c r="Q45" s="4"/>
      <c r="R45" s="5"/>
    </row>
    <row r="46" spans="1:18" ht="15.75" x14ac:dyDescent="0.25">
      <c r="A46" s="135"/>
      <c r="B46" s="49" t="s">
        <v>70</v>
      </c>
      <c r="C46" s="81">
        <v>5</v>
      </c>
      <c r="D46" s="12">
        <f>C46*1.5</f>
        <v>7.5</v>
      </c>
      <c r="F46" s="37"/>
      <c r="G46" s="108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6"/>
      <c r="B47" s="27"/>
      <c r="C47" s="11"/>
      <c r="D47" s="12"/>
      <c r="F47" s="59"/>
      <c r="G47" s="59"/>
      <c r="H47" s="137"/>
      <c r="I47" s="138"/>
      <c r="J47" s="139"/>
      <c r="K47" s="21"/>
      <c r="P47" s="4"/>
      <c r="Q47" s="4"/>
      <c r="R47" s="5"/>
    </row>
    <row r="48" spans="1:18" ht="15" customHeight="1" x14ac:dyDescent="0.25">
      <c r="A48" s="134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37"/>
      <c r="I48" s="138"/>
      <c r="J48" s="1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5"/>
      <c r="B49" s="29" t="s">
        <v>68</v>
      </c>
      <c r="C49" s="33">
        <v>5</v>
      </c>
      <c r="D49" s="12">
        <f>C49*42</f>
        <v>210</v>
      </c>
      <c r="F49" s="140" t="s">
        <v>86</v>
      </c>
      <c r="G49" s="142">
        <f>H34+H35+H36+H37+H38+H39+H40+H41+G42+H44+H45+H46</f>
        <v>133397</v>
      </c>
      <c r="H49" s="143"/>
      <c r="I49" s="143"/>
      <c r="J49" s="14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5"/>
      <c r="B50" s="32" t="s">
        <v>70</v>
      </c>
      <c r="C50" s="11">
        <v>7</v>
      </c>
      <c r="D50" s="12">
        <f>C50*1.5</f>
        <v>10.5</v>
      </c>
      <c r="F50" s="141"/>
      <c r="G50" s="145"/>
      <c r="H50" s="146"/>
      <c r="I50" s="146"/>
      <c r="J50" s="147"/>
      <c r="P50" s="4"/>
      <c r="Q50" s="4"/>
      <c r="R50" s="5"/>
    </row>
    <row r="51" spans="1:18" ht="15" customHeight="1" x14ac:dyDescent="0.25">
      <c r="A51" s="135"/>
      <c r="B51" s="27"/>
      <c r="C51" s="10"/>
      <c r="D51" s="31"/>
      <c r="F51" s="148" t="s">
        <v>132</v>
      </c>
      <c r="G51" s="253">
        <f>G49-H29</f>
        <v>-83.25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5"/>
      <c r="B52" s="29"/>
      <c r="C52" s="33"/>
      <c r="D52" s="45"/>
      <c r="F52" s="149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0" t="s">
        <v>90</v>
      </c>
      <c r="B54" s="121"/>
      <c r="C54" s="122"/>
      <c r="D54" s="126">
        <f>SUM(D34:D53)</f>
        <v>24180.75</v>
      </c>
      <c r="F54" s="21"/>
      <c r="J54" s="34"/>
    </row>
    <row r="55" spans="1:18" x14ac:dyDescent="0.25">
      <c r="A55" s="123"/>
      <c r="B55" s="124"/>
      <c r="C55" s="125"/>
      <c r="D55" s="1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28" t="s">
        <v>91</v>
      </c>
      <c r="B58" s="129"/>
      <c r="C58" s="129"/>
      <c r="D58" s="130"/>
      <c r="F58" s="128" t="s">
        <v>92</v>
      </c>
      <c r="G58" s="129"/>
      <c r="H58" s="129"/>
      <c r="I58" s="129"/>
      <c r="J58" s="130"/>
    </row>
    <row r="59" spans="1:18" x14ac:dyDescent="0.25">
      <c r="A59" s="131"/>
      <c r="B59" s="132"/>
      <c r="C59" s="132"/>
      <c r="D59" s="133"/>
      <c r="F59" s="131"/>
      <c r="G59" s="132"/>
      <c r="H59" s="132"/>
      <c r="I59" s="132"/>
      <c r="J59" s="1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F2D9E9-1AF9-461C-A6CF-F22B7F07CA8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6" t="s">
        <v>1</v>
      </c>
      <c r="O1" s="216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7" t="s">
        <v>7</v>
      </c>
      <c r="B4" s="168"/>
      <c r="C4" s="168"/>
      <c r="D4" s="169"/>
      <c r="F4" s="217" t="s">
        <v>8</v>
      </c>
      <c r="G4" s="219">
        <v>3</v>
      </c>
      <c r="H4" s="221" t="s">
        <v>9</v>
      </c>
      <c r="I4" s="223">
        <v>45985</v>
      </c>
      <c r="J4" s="2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218"/>
      <c r="G5" s="220"/>
      <c r="H5" s="222"/>
      <c r="I5" s="225"/>
      <c r="J5" s="2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>
        <v>375</v>
      </c>
      <c r="D6" s="13">
        <f t="shared" ref="D6:D28" si="1">C6*L6</f>
        <v>276375</v>
      </c>
      <c r="F6" s="227" t="s">
        <v>16</v>
      </c>
      <c r="G6" s="229" t="s">
        <v>111</v>
      </c>
      <c r="H6" s="230"/>
      <c r="I6" s="230"/>
      <c r="J6" s="2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>
        <v>35</v>
      </c>
      <c r="D7" s="13">
        <f t="shared" si="1"/>
        <v>25375</v>
      </c>
      <c r="F7" s="228"/>
      <c r="G7" s="232"/>
      <c r="H7" s="233"/>
      <c r="I7" s="233"/>
      <c r="J7" s="23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>
        <v>30</v>
      </c>
      <c r="D8" s="13">
        <f t="shared" si="1"/>
        <v>30990</v>
      </c>
      <c r="F8" s="235" t="s">
        <v>21</v>
      </c>
      <c r="G8" s="236" t="s">
        <v>119</v>
      </c>
      <c r="H8" s="237"/>
      <c r="I8" s="237"/>
      <c r="J8" s="23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>
        <v>105</v>
      </c>
      <c r="D9" s="13">
        <f t="shared" si="1"/>
        <v>74235</v>
      </c>
      <c r="F9" s="228"/>
      <c r="G9" s="239"/>
      <c r="H9" s="240"/>
      <c r="I9" s="240"/>
      <c r="J9" s="24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/>
      <c r="D10" s="13">
        <f t="shared" si="1"/>
        <v>0</v>
      </c>
      <c r="F10" s="227" t="s">
        <v>26</v>
      </c>
      <c r="G10" s="242" t="s">
        <v>137</v>
      </c>
      <c r="H10" s="243"/>
      <c r="I10" s="243"/>
      <c r="J10" s="244"/>
      <c r="K10" s="8"/>
      <c r="L10" s="6">
        <f>R36</f>
        <v>972</v>
      </c>
      <c r="P10" s="4"/>
      <c r="Q10" s="4"/>
      <c r="R10" s="5"/>
    </row>
    <row r="11" spans="1:18" ht="15.75" x14ac:dyDescent="0.25">
      <c r="A11" s="162"/>
      <c r="B11" s="17" t="s">
        <v>28</v>
      </c>
      <c r="C11" s="10">
        <v>30</v>
      </c>
      <c r="D11" s="13">
        <f t="shared" si="1"/>
        <v>33750</v>
      </c>
      <c r="F11" s="228"/>
      <c r="G11" s="239"/>
      <c r="H11" s="240"/>
      <c r="I11" s="240"/>
      <c r="J11" s="2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>
        <f>50+10+2</f>
        <v>62</v>
      </c>
      <c r="D12" s="48">
        <f t="shared" si="1"/>
        <v>59024</v>
      </c>
      <c r="F12" s="245" t="s">
        <v>33</v>
      </c>
      <c r="G12" s="246"/>
      <c r="H12" s="246"/>
      <c r="I12" s="246"/>
      <c r="J12" s="2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/>
      <c r="D13" s="48">
        <f t="shared" si="1"/>
        <v>0</v>
      </c>
      <c r="F13" s="248" t="s">
        <v>36</v>
      </c>
      <c r="G13" s="212"/>
      <c r="H13" s="203">
        <f>D29</f>
        <v>585243</v>
      </c>
      <c r="I13" s="204"/>
      <c r="J13" s="20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/>
      <c r="D14" s="31">
        <f t="shared" si="1"/>
        <v>0</v>
      </c>
      <c r="F14" s="206" t="s">
        <v>39</v>
      </c>
      <c r="G14" s="207"/>
      <c r="H14" s="208">
        <f>D54</f>
        <v>47884.5</v>
      </c>
      <c r="I14" s="209"/>
      <c r="J14" s="21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38</v>
      </c>
      <c r="C15" s="89">
        <f>10</f>
        <v>10</v>
      </c>
      <c r="D15" s="31">
        <f t="shared" si="1"/>
        <v>6200</v>
      </c>
      <c r="F15" s="211" t="s">
        <v>40</v>
      </c>
      <c r="G15" s="212"/>
      <c r="H15" s="213">
        <f>H13-H14</f>
        <v>537358.5</v>
      </c>
      <c r="I15" s="214"/>
      <c r="J15" s="21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94</v>
      </c>
      <c r="C16" s="89">
        <v>1</v>
      </c>
      <c r="D16" s="48">
        <f t="shared" si="1"/>
        <v>1567</v>
      </c>
      <c r="F16" s="67" t="s">
        <v>42</v>
      </c>
      <c r="G16" s="66" t="s">
        <v>43</v>
      </c>
      <c r="H16" s="173">
        <v>300</v>
      </c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t="s">
        <v>200</v>
      </c>
      <c r="C17" s="89">
        <f>1+1</f>
        <v>2</v>
      </c>
      <c r="D17" s="48">
        <f t="shared" si="1"/>
        <v>3164</v>
      </c>
      <c r="F17" s="56"/>
      <c r="G17" s="66" t="s">
        <v>45</v>
      </c>
      <c r="H17" s="184"/>
      <c r="I17" s="184"/>
      <c r="J17" s="18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 t="s">
        <v>95</v>
      </c>
      <c r="C18" s="89">
        <v>2</v>
      </c>
      <c r="D18" s="48">
        <f t="shared" si="1"/>
        <v>1240</v>
      </c>
      <c r="F18" s="56"/>
      <c r="G18" s="66" t="s">
        <v>47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19" t="s">
        <v>201</v>
      </c>
      <c r="C19" s="89">
        <f>5+5+2</f>
        <v>12</v>
      </c>
      <c r="D19" s="48">
        <f t="shared" si="1"/>
        <v>13224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2"/>
      <c r="B20" s="46" t="s">
        <v>139</v>
      </c>
      <c r="C20" s="89">
        <v>1</v>
      </c>
      <c r="D20" s="13">
        <f t="shared" si="1"/>
        <v>1567</v>
      </c>
      <c r="F20" s="57"/>
      <c r="G20" s="70" t="s">
        <v>120</v>
      </c>
      <c r="H20" s="173"/>
      <c r="I20" s="173"/>
      <c r="J20" s="173"/>
      <c r="L20" s="6">
        <f>1447+120</f>
        <v>1567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2"/>
      <c r="B21" s="14" t="s">
        <v>138</v>
      </c>
      <c r="C21" s="89">
        <f>10+20+10</f>
        <v>40</v>
      </c>
      <c r="D21" s="48">
        <f t="shared" si="1"/>
        <v>26000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 t="s">
        <v>110</v>
      </c>
      <c r="C22" s="89">
        <v>1</v>
      </c>
      <c r="D22" s="48">
        <f t="shared" si="1"/>
        <v>1142</v>
      </c>
      <c r="F22" s="77" t="s">
        <v>197</v>
      </c>
      <c r="G22" s="73"/>
      <c r="H22" s="189">
        <v>503202</v>
      </c>
      <c r="I22" s="189"/>
      <c r="J22" s="189"/>
      <c r="L22" s="7">
        <v>1142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18" t="s">
        <v>202</v>
      </c>
      <c r="C23" s="89">
        <f>2+5+5</f>
        <v>12</v>
      </c>
      <c r="D23" s="48">
        <f t="shared" si="1"/>
        <v>14100</v>
      </c>
      <c r="F23" s="78"/>
      <c r="G23" s="79"/>
      <c r="H23" s="190"/>
      <c r="I23" s="159"/>
      <c r="J23" s="15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101</v>
      </c>
      <c r="C24" s="89">
        <v>2</v>
      </c>
      <c r="D24" s="48">
        <f t="shared" si="1"/>
        <v>3334</v>
      </c>
      <c r="F24" s="38"/>
      <c r="G24" s="37"/>
      <c r="H24" s="190"/>
      <c r="I24" s="159"/>
      <c r="J24" s="15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199</v>
      </c>
      <c r="C25" s="89">
        <f>1+1</f>
        <v>2</v>
      </c>
      <c r="D25" s="48">
        <f t="shared" si="1"/>
        <v>3164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198</v>
      </c>
      <c r="C26" s="89">
        <v>1</v>
      </c>
      <c r="D26" s="48">
        <f t="shared" si="1"/>
        <v>1770</v>
      </c>
      <c r="F26" s="64" t="s">
        <v>177</v>
      </c>
      <c r="G26" s="59">
        <v>7126</v>
      </c>
      <c r="H26" s="194">
        <v>110586</v>
      </c>
      <c r="I26" s="195"/>
      <c r="J26" s="196"/>
      <c r="L26" s="7">
        <v>1770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 t="s">
        <v>141</v>
      </c>
      <c r="C27" s="89">
        <v>1</v>
      </c>
      <c r="D27" s="44">
        <f t="shared" si="1"/>
        <v>1172</v>
      </c>
      <c r="F27" s="25"/>
      <c r="G27" s="80"/>
      <c r="H27" s="197"/>
      <c r="I27" s="198"/>
      <c r="J27" s="199"/>
      <c r="L27" s="7">
        <f>1052+120</f>
        <v>1172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97</v>
      </c>
      <c r="C28" s="10">
        <v>10</v>
      </c>
      <c r="D28" s="48">
        <f t="shared" si="1"/>
        <v>7850</v>
      </c>
      <c r="F28" s="106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585243</v>
      </c>
      <c r="F29" s="120" t="s">
        <v>55</v>
      </c>
      <c r="G29" s="182"/>
      <c r="H29" s="142">
        <f>H15-H16-H17-H18-H19-H20-H22-H23-H24+H26+H27</f>
        <v>144442.5</v>
      </c>
      <c r="I29" s="143"/>
      <c r="J29" s="14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23"/>
      <c r="G30" s="183"/>
      <c r="H30" s="145"/>
      <c r="I30" s="146"/>
      <c r="J30" s="14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7" t="s">
        <v>58</v>
      </c>
      <c r="B32" s="168"/>
      <c r="C32" s="168"/>
      <c r="D32" s="169"/>
      <c r="F32" s="170" t="s">
        <v>59</v>
      </c>
      <c r="G32" s="171"/>
      <c r="H32" s="171"/>
      <c r="I32" s="171"/>
      <c r="J32" s="17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70" t="s">
        <v>13</v>
      </c>
      <c r="I33" s="171"/>
      <c r="J33" s="17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30</v>
      </c>
      <c r="H34" s="164">
        <f>F34*G34</f>
        <v>30000</v>
      </c>
      <c r="I34" s="165"/>
      <c r="J34" s="16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68</v>
      </c>
      <c r="C35" s="52">
        <v>5</v>
      </c>
      <c r="D35" s="30">
        <f>C35*84</f>
        <v>420</v>
      </c>
      <c r="F35" s="58">
        <v>500</v>
      </c>
      <c r="G35" s="41">
        <v>5</v>
      </c>
      <c r="H35" s="164">
        <f>F35*G35</f>
        <v>2500</v>
      </c>
      <c r="I35" s="165"/>
      <c r="J35" s="16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70</v>
      </c>
      <c r="C36" s="10"/>
      <c r="D36" s="12">
        <f>C36*1.5</f>
        <v>0</v>
      </c>
      <c r="F36" s="12">
        <v>200</v>
      </c>
      <c r="G36" s="37"/>
      <c r="H36" s="164">
        <f t="shared" ref="H36:H39" si="2">F36*G36</f>
        <v>0</v>
      </c>
      <c r="I36" s="165"/>
      <c r="J36" s="16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72</v>
      </c>
      <c r="B37" s="28" t="s">
        <v>66</v>
      </c>
      <c r="C37" s="53">
        <f>108+24</f>
        <v>132</v>
      </c>
      <c r="D37" s="12">
        <f>C37*111</f>
        <v>14652</v>
      </c>
      <c r="F37" s="12">
        <v>100</v>
      </c>
      <c r="G37" s="39">
        <v>3</v>
      </c>
      <c r="H37" s="164">
        <f t="shared" si="2"/>
        <v>300</v>
      </c>
      <c r="I37" s="165"/>
      <c r="J37" s="16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68</v>
      </c>
      <c r="C38" s="54">
        <f>216+65</f>
        <v>281</v>
      </c>
      <c r="D38" s="12">
        <f>C38*84</f>
        <v>23604</v>
      </c>
      <c r="F38" s="30">
        <v>50</v>
      </c>
      <c r="G38" s="39">
        <v>2</v>
      </c>
      <c r="H38" s="164">
        <f t="shared" si="2"/>
        <v>100</v>
      </c>
      <c r="I38" s="165"/>
      <c r="J38" s="16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70</v>
      </c>
      <c r="C39" s="52"/>
      <c r="D39" s="31">
        <f>C39*4.5</f>
        <v>0</v>
      </c>
      <c r="F39" s="12">
        <v>20</v>
      </c>
      <c r="G39" s="37"/>
      <c r="H39" s="164">
        <f t="shared" si="2"/>
        <v>0</v>
      </c>
      <c r="I39" s="165"/>
      <c r="J39" s="16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64"/>
      <c r="I40" s="165"/>
      <c r="J40" s="16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68</v>
      </c>
      <c r="C41" s="10">
        <v>38</v>
      </c>
      <c r="D41" s="12">
        <f>C41*84</f>
        <v>3192</v>
      </c>
      <c r="F41" s="12">
        <v>5</v>
      </c>
      <c r="G41" s="42"/>
      <c r="H41" s="164"/>
      <c r="I41" s="165"/>
      <c r="J41" s="16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70</v>
      </c>
      <c r="C42" s="11">
        <v>2</v>
      </c>
      <c r="D42" s="12">
        <f>C42*2.25</f>
        <v>4.5</v>
      </c>
      <c r="F42" s="39" t="s">
        <v>79</v>
      </c>
      <c r="G42" s="164">
        <v>55</v>
      </c>
      <c r="H42" s="165"/>
      <c r="I42" s="165"/>
      <c r="J42" s="16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4" t="s">
        <v>81</v>
      </c>
      <c r="C43" s="11"/>
      <c r="D43" s="12"/>
      <c r="F43" s="59" t="s">
        <v>82</v>
      </c>
      <c r="G43" s="109" t="s">
        <v>83</v>
      </c>
      <c r="H43" s="156" t="s">
        <v>13</v>
      </c>
      <c r="I43" s="157"/>
      <c r="J43" s="158"/>
      <c r="K43" s="21"/>
      <c r="P43" s="4"/>
      <c r="Q43" s="4"/>
      <c r="R43" s="5"/>
    </row>
    <row r="44" spans="1:18" ht="15.75" x14ac:dyDescent="0.25">
      <c r="A44" s="135"/>
      <c r="B44" s="27" t="s">
        <v>66</v>
      </c>
      <c r="C44" s="10">
        <v>2</v>
      </c>
      <c r="D44" s="12">
        <f>C44*120</f>
        <v>240</v>
      </c>
      <c r="F44" s="37" t="s">
        <v>160</v>
      </c>
      <c r="G44" s="76" t="s">
        <v>196</v>
      </c>
      <c r="H44" s="159">
        <v>110586</v>
      </c>
      <c r="I44" s="159"/>
      <c r="J44" s="159"/>
      <c r="K44" s="21"/>
      <c r="P44" s="4"/>
      <c r="Q44" s="4"/>
      <c r="R44" s="5"/>
    </row>
    <row r="45" spans="1:18" ht="15.75" x14ac:dyDescent="0.25">
      <c r="A45" s="135"/>
      <c r="B45" s="27" t="s">
        <v>68</v>
      </c>
      <c r="C45" s="33">
        <v>62</v>
      </c>
      <c r="D45" s="12">
        <f>C45*84</f>
        <v>5208</v>
      </c>
      <c r="F45" s="37"/>
      <c r="G45" s="76"/>
      <c r="H45" s="159"/>
      <c r="I45" s="159"/>
      <c r="J45" s="159"/>
      <c r="K45" s="21"/>
      <c r="P45" s="4"/>
      <c r="Q45" s="4"/>
      <c r="R45" s="5"/>
    </row>
    <row r="46" spans="1:18" ht="15.75" x14ac:dyDescent="0.25">
      <c r="A46" s="135"/>
      <c r="B46" s="49" t="s">
        <v>70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6"/>
      <c r="B47" s="27"/>
      <c r="C47" s="11"/>
      <c r="D47" s="12"/>
      <c r="F47" s="59"/>
      <c r="G47" s="59"/>
      <c r="H47" s="137"/>
      <c r="I47" s="138"/>
      <c r="J47" s="139"/>
      <c r="K47" s="21"/>
      <c r="P47" s="4"/>
      <c r="Q47" s="4"/>
      <c r="R47" s="5"/>
    </row>
    <row r="48" spans="1:18" ht="15" customHeight="1" x14ac:dyDescent="0.25">
      <c r="A48" s="134" t="s">
        <v>32</v>
      </c>
      <c r="B48" s="27" t="s">
        <v>66</v>
      </c>
      <c r="C48" s="10"/>
      <c r="D48" s="12">
        <f>C48*78</f>
        <v>0</v>
      </c>
      <c r="F48" s="59"/>
      <c r="G48" s="59"/>
      <c r="H48" s="137"/>
      <c r="I48" s="138"/>
      <c r="J48" s="1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5"/>
      <c r="B49" s="29" t="s">
        <v>68</v>
      </c>
      <c r="C49" s="33"/>
      <c r="D49" s="12">
        <f>C49*42</f>
        <v>0</v>
      </c>
      <c r="F49" s="140" t="s">
        <v>86</v>
      </c>
      <c r="G49" s="142">
        <f>H34+H35+H36+H37+H38+H39+H40+H41+G42+H44+H45+H46</f>
        <v>143541</v>
      </c>
      <c r="H49" s="143"/>
      <c r="I49" s="143"/>
      <c r="J49" s="14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5"/>
      <c r="B50" s="32" t="s">
        <v>70</v>
      </c>
      <c r="C50" s="11"/>
      <c r="D50" s="12">
        <f>C50*1.5</f>
        <v>0</v>
      </c>
      <c r="F50" s="141"/>
      <c r="G50" s="145"/>
      <c r="H50" s="146"/>
      <c r="I50" s="146"/>
      <c r="J50" s="147"/>
      <c r="P50" s="4"/>
      <c r="Q50" s="4"/>
      <c r="R50" s="5"/>
    </row>
    <row r="51" spans="1:18" ht="15" customHeight="1" x14ac:dyDescent="0.25">
      <c r="A51" s="135"/>
      <c r="B51" s="27"/>
      <c r="C51" s="10"/>
      <c r="D51" s="31"/>
      <c r="F51" s="148" t="s">
        <v>142</v>
      </c>
      <c r="G51" s="253">
        <f>G49-H29</f>
        <v>-901.5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5"/>
      <c r="B52" s="29"/>
      <c r="C52" s="33"/>
      <c r="D52" s="45"/>
      <c r="F52" s="149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0" t="s">
        <v>90</v>
      </c>
      <c r="B54" s="121"/>
      <c r="C54" s="122"/>
      <c r="D54" s="126">
        <f>SUM(D34:D53)</f>
        <v>47884.5</v>
      </c>
      <c r="F54" s="21"/>
      <c r="J54" s="34"/>
    </row>
    <row r="55" spans="1:18" x14ac:dyDescent="0.25">
      <c r="A55" s="123"/>
      <c r="B55" s="124"/>
      <c r="C55" s="125"/>
      <c r="D55" s="1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8" t="s">
        <v>91</v>
      </c>
      <c r="B58" s="129"/>
      <c r="C58" s="129"/>
      <c r="D58" s="130"/>
      <c r="F58" s="128" t="s">
        <v>92</v>
      </c>
      <c r="G58" s="129"/>
      <c r="H58" s="129"/>
      <c r="I58" s="129"/>
      <c r="J58" s="130"/>
    </row>
    <row r="59" spans="1:18" x14ac:dyDescent="0.25">
      <c r="A59" s="131"/>
      <c r="B59" s="132"/>
      <c r="C59" s="132"/>
      <c r="D59" s="133"/>
      <c r="F59" s="131"/>
      <c r="G59" s="132"/>
      <c r="H59" s="132"/>
      <c r="I59" s="132"/>
      <c r="J59" s="1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98DAB-DB23-458D-8090-D18292BFB0C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6" t="s">
        <v>1</v>
      </c>
      <c r="O1" s="216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7" t="s">
        <v>7</v>
      </c>
      <c r="B4" s="168"/>
      <c r="C4" s="168"/>
      <c r="D4" s="169"/>
      <c r="F4" s="217" t="s">
        <v>8</v>
      </c>
      <c r="G4" s="219"/>
      <c r="H4" s="221" t="s">
        <v>9</v>
      </c>
      <c r="I4" s="223"/>
      <c r="J4" s="2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218"/>
      <c r="G5" s="220"/>
      <c r="H5" s="222"/>
      <c r="I5" s="225"/>
      <c r="J5" s="2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2"/>
      <c r="B6" s="16"/>
      <c r="C6" s="10"/>
      <c r="D6" s="13">
        <f t="shared" ref="D6:D28" si="1">C6*L6</f>
        <v>0</v>
      </c>
      <c r="F6" s="227" t="s">
        <v>16</v>
      </c>
      <c r="G6" s="229"/>
      <c r="H6" s="230"/>
      <c r="I6" s="230"/>
      <c r="J6" s="2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2"/>
      <c r="B7" s="16"/>
      <c r="C7" s="10"/>
      <c r="D7" s="13">
        <f t="shared" si="1"/>
        <v>0</v>
      </c>
      <c r="F7" s="228"/>
      <c r="G7" s="232"/>
      <c r="H7" s="233"/>
      <c r="I7" s="233"/>
      <c r="J7" s="23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2"/>
      <c r="B8" s="16"/>
      <c r="C8" s="10"/>
      <c r="D8" s="13">
        <f t="shared" si="1"/>
        <v>0</v>
      </c>
      <c r="F8" s="235" t="s">
        <v>21</v>
      </c>
      <c r="G8" s="236"/>
      <c r="H8" s="237"/>
      <c r="I8" s="237"/>
      <c r="J8" s="23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2"/>
      <c r="B9" s="16"/>
      <c r="C9" s="10"/>
      <c r="D9" s="13">
        <f t="shared" si="1"/>
        <v>0</v>
      </c>
      <c r="F9" s="228"/>
      <c r="G9" s="239"/>
      <c r="H9" s="240"/>
      <c r="I9" s="240"/>
      <c r="J9" s="24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2"/>
      <c r="C10" s="10"/>
      <c r="D10" s="13">
        <f t="shared" si="1"/>
        <v>0</v>
      </c>
      <c r="F10" s="227" t="s">
        <v>26</v>
      </c>
      <c r="G10" s="242"/>
      <c r="H10" s="243"/>
      <c r="I10" s="243"/>
      <c r="J10" s="244"/>
      <c r="K10" s="8"/>
      <c r="L10" s="6">
        <f>R36</f>
        <v>972</v>
      </c>
      <c r="P10" s="4"/>
      <c r="Q10" s="4"/>
      <c r="R10" s="5"/>
    </row>
    <row r="11" spans="1:19" ht="15.75" x14ac:dyDescent="0.25">
      <c r="A11" s="162"/>
      <c r="B11" s="17"/>
      <c r="C11" s="10"/>
      <c r="D11" s="13">
        <f t="shared" si="1"/>
        <v>0</v>
      </c>
      <c r="F11" s="228"/>
      <c r="G11" s="239"/>
      <c r="H11" s="240"/>
      <c r="I11" s="240"/>
      <c r="J11" s="2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2"/>
      <c r="B12" s="17"/>
      <c r="C12" s="10"/>
      <c r="D12" s="48">
        <f t="shared" si="1"/>
        <v>0</v>
      </c>
      <c r="F12" s="245" t="s">
        <v>33</v>
      </c>
      <c r="G12" s="246"/>
      <c r="H12" s="246"/>
      <c r="I12" s="246"/>
      <c r="J12" s="2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2"/>
      <c r="B13" s="17"/>
      <c r="C13" s="10"/>
      <c r="D13" s="48">
        <f t="shared" si="1"/>
        <v>0</v>
      </c>
      <c r="F13" s="248" t="s">
        <v>36</v>
      </c>
      <c r="G13" s="212"/>
      <c r="H13" s="203">
        <f>D29</f>
        <v>0</v>
      </c>
      <c r="I13" s="204"/>
      <c r="J13" s="20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2"/>
      <c r="B14" s="14"/>
      <c r="C14" s="10"/>
      <c r="D14" s="31">
        <f t="shared" si="1"/>
        <v>0</v>
      </c>
      <c r="F14" s="206" t="s">
        <v>39</v>
      </c>
      <c r="G14" s="207"/>
      <c r="H14" s="208">
        <f>D54</f>
        <v>0</v>
      </c>
      <c r="I14" s="209"/>
      <c r="J14" s="21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2"/>
      <c r="B15" s="14"/>
      <c r="C15" s="10"/>
      <c r="D15" s="31">
        <f t="shared" si="1"/>
        <v>0</v>
      </c>
      <c r="F15" s="211" t="s">
        <v>40</v>
      </c>
      <c r="G15" s="212"/>
      <c r="H15" s="213">
        <f>H13-H14</f>
        <v>0</v>
      </c>
      <c r="I15" s="214"/>
      <c r="J15" s="21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C17" s="10"/>
      <c r="D17" s="48">
        <f t="shared" si="1"/>
        <v>0</v>
      </c>
      <c r="F17" s="56"/>
      <c r="G17" s="66" t="s">
        <v>45</v>
      </c>
      <c r="H17" s="184"/>
      <c r="I17" s="184"/>
      <c r="J17" s="18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/>
      <c r="C18" s="10"/>
      <c r="D18" s="48">
        <f t="shared" si="1"/>
        <v>0</v>
      </c>
      <c r="F18" s="56"/>
      <c r="G18" s="66" t="s">
        <v>47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2"/>
      <c r="B20" s="46"/>
      <c r="C20" s="10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/>
      <c r="C23" s="10"/>
      <c r="D23" s="48">
        <f t="shared" si="1"/>
        <v>0</v>
      </c>
      <c r="F23" s="78"/>
      <c r="G23" s="79"/>
      <c r="H23" s="190"/>
      <c r="I23" s="159"/>
      <c r="J23" s="15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/>
      <c r="C24" s="10"/>
      <c r="D24" s="48">
        <f t="shared" si="1"/>
        <v>0</v>
      </c>
      <c r="F24" s="38"/>
      <c r="G24" s="37"/>
      <c r="H24" s="190"/>
      <c r="I24" s="159"/>
      <c r="J24" s="15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/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/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/>
      <c r="C28" s="10"/>
      <c r="D28" s="48">
        <f t="shared" si="1"/>
        <v>0</v>
      </c>
      <c r="F28" s="116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0</v>
      </c>
      <c r="F29" s="120" t="s">
        <v>55</v>
      </c>
      <c r="G29" s="182"/>
      <c r="H29" s="142">
        <f>H15-H16-H17-H18-H19-H20-H22-H23-H24+H26+H27</f>
        <v>0</v>
      </c>
      <c r="I29" s="143"/>
      <c r="J29" s="14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23"/>
      <c r="G30" s="183"/>
      <c r="H30" s="145"/>
      <c r="I30" s="146"/>
      <c r="J30" s="14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7" t="s">
        <v>58</v>
      </c>
      <c r="B32" s="168"/>
      <c r="C32" s="168"/>
      <c r="D32" s="169"/>
      <c r="F32" s="170" t="s">
        <v>59</v>
      </c>
      <c r="G32" s="171"/>
      <c r="H32" s="171"/>
      <c r="I32" s="171"/>
      <c r="J32" s="17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70" t="s">
        <v>13</v>
      </c>
      <c r="I33" s="171"/>
      <c r="J33" s="17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4"/>
      <c r="I34" s="165"/>
      <c r="J34" s="16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68</v>
      </c>
      <c r="C35" s="52"/>
      <c r="D35" s="30">
        <f>C35*84</f>
        <v>0</v>
      </c>
      <c r="F35" s="58">
        <v>500</v>
      </c>
      <c r="G35" s="41"/>
      <c r="H35" s="164"/>
      <c r="I35" s="165"/>
      <c r="J35" s="16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70</v>
      </c>
      <c r="C36" s="10"/>
      <c r="D36" s="12">
        <f>C36*1.5</f>
        <v>0</v>
      </c>
      <c r="F36" s="12">
        <v>200</v>
      </c>
      <c r="G36" s="37"/>
      <c r="H36" s="164"/>
      <c r="I36" s="165"/>
      <c r="J36" s="16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4"/>
      <c r="I37" s="165"/>
      <c r="J37" s="16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68</v>
      </c>
      <c r="C38" s="54"/>
      <c r="D38" s="12">
        <f>C38*84</f>
        <v>0</v>
      </c>
      <c r="F38" s="30">
        <v>50</v>
      </c>
      <c r="G38" s="39"/>
      <c r="H38" s="164"/>
      <c r="I38" s="165"/>
      <c r="J38" s="16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70</v>
      </c>
      <c r="C39" s="52"/>
      <c r="D39" s="31">
        <f>C39*4.5</f>
        <v>0</v>
      </c>
      <c r="F39" s="12">
        <v>20</v>
      </c>
      <c r="G39" s="37"/>
      <c r="H39" s="164"/>
      <c r="I39" s="165"/>
      <c r="J39" s="16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4"/>
      <c r="I40" s="165"/>
      <c r="J40" s="16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68</v>
      </c>
      <c r="C41" s="10"/>
      <c r="D41" s="12">
        <f>C41*84</f>
        <v>0</v>
      </c>
      <c r="F41" s="12">
        <v>5</v>
      </c>
      <c r="G41" s="42"/>
      <c r="H41" s="164"/>
      <c r="I41" s="165"/>
      <c r="J41" s="16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70</v>
      </c>
      <c r="C42" s="11"/>
      <c r="D42" s="12">
        <f>C42*2.25</f>
        <v>0</v>
      </c>
      <c r="F42" s="39" t="s">
        <v>79</v>
      </c>
      <c r="G42" s="164"/>
      <c r="H42" s="165"/>
      <c r="I42" s="165"/>
      <c r="J42" s="16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4" t="s">
        <v>81</v>
      </c>
      <c r="C43" s="11"/>
      <c r="D43" s="12"/>
      <c r="F43" s="59" t="s">
        <v>82</v>
      </c>
      <c r="G43" s="113" t="s">
        <v>83</v>
      </c>
      <c r="H43" s="156" t="s">
        <v>13</v>
      </c>
      <c r="I43" s="157"/>
      <c r="J43" s="158"/>
      <c r="K43" s="21"/>
      <c r="P43" s="4"/>
      <c r="Q43" s="4"/>
      <c r="R43" s="5"/>
    </row>
    <row r="44" spans="1:18" ht="15.75" x14ac:dyDescent="0.25">
      <c r="A44" s="135"/>
      <c r="B44" s="27" t="s">
        <v>66</v>
      </c>
      <c r="C44" s="10"/>
      <c r="D44" s="12">
        <f>C44*120</f>
        <v>0</v>
      </c>
      <c r="F44" s="37"/>
      <c r="G44" s="76"/>
      <c r="H44" s="159"/>
      <c r="I44" s="159"/>
      <c r="J44" s="159"/>
      <c r="K44" s="21"/>
      <c r="P44" s="4"/>
      <c r="Q44" s="4"/>
      <c r="R44" s="5"/>
    </row>
    <row r="45" spans="1:18" ht="15.75" x14ac:dyDescent="0.25">
      <c r="A45" s="135"/>
      <c r="B45" s="27" t="s">
        <v>68</v>
      </c>
      <c r="C45" s="33"/>
      <c r="D45" s="12">
        <f>C45*84</f>
        <v>0</v>
      </c>
      <c r="F45" s="37"/>
      <c r="G45" s="76"/>
      <c r="H45" s="159"/>
      <c r="I45" s="159"/>
      <c r="J45" s="159"/>
      <c r="K45" s="21"/>
      <c r="P45" s="4"/>
      <c r="Q45" s="4"/>
      <c r="R45" s="5"/>
    </row>
    <row r="46" spans="1:18" ht="15.75" x14ac:dyDescent="0.25">
      <c r="A46" s="135"/>
      <c r="B46" s="49" t="s">
        <v>70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6"/>
      <c r="B47" s="27"/>
      <c r="C47" s="11"/>
      <c r="D47" s="12"/>
      <c r="F47" s="59"/>
      <c r="G47" s="59"/>
      <c r="H47" s="137"/>
      <c r="I47" s="138"/>
      <c r="J47" s="139"/>
      <c r="K47" s="21"/>
      <c r="P47" s="4"/>
      <c r="Q47" s="4"/>
      <c r="R47" s="5"/>
    </row>
    <row r="48" spans="1:18" ht="15" customHeight="1" x14ac:dyDescent="0.25">
      <c r="A48" s="134" t="s">
        <v>32</v>
      </c>
      <c r="B48" s="27" t="s">
        <v>66</v>
      </c>
      <c r="C48" s="10"/>
      <c r="D48" s="12">
        <f>C48*78</f>
        <v>0</v>
      </c>
      <c r="F48" s="59"/>
      <c r="G48" s="59"/>
      <c r="H48" s="137"/>
      <c r="I48" s="138"/>
      <c r="J48" s="1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5"/>
      <c r="B49" s="29" t="s">
        <v>68</v>
      </c>
      <c r="C49" s="33"/>
      <c r="D49" s="12">
        <f>C49*42</f>
        <v>0</v>
      </c>
      <c r="F49" s="140" t="s">
        <v>86</v>
      </c>
      <c r="G49" s="142">
        <f>H34+H35+H36+H37+H38+H39+H40+H41+G42+H44+H45+H46</f>
        <v>0</v>
      </c>
      <c r="H49" s="143"/>
      <c r="I49" s="143"/>
      <c r="J49" s="14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5"/>
      <c r="B50" s="32" t="s">
        <v>70</v>
      </c>
      <c r="C50" s="11"/>
      <c r="D50" s="12">
        <f>C50*1.5</f>
        <v>0</v>
      </c>
      <c r="F50" s="141"/>
      <c r="G50" s="145"/>
      <c r="H50" s="146"/>
      <c r="I50" s="146"/>
      <c r="J50" s="147"/>
      <c r="P50" s="4"/>
      <c r="Q50" s="4"/>
      <c r="R50" s="5"/>
    </row>
    <row r="51" spans="1:18" ht="15" customHeight="1" x14ac:dyDescent="0.25">
      <c r="A51" s="135"/>
      <c r="B51" s="27"/>
      <c r="C51" s="10"/>
      <c r="D51" s="31"/>
      <c r="F51" s="148" t="s">
        <v>128</v>
      </c>
      <c r="G51" s="150">
        <f>G49-H29</f>
        <v>0</v>
      </c>
      <c r="H51" s="151"/>
      <c r="I51" s="151"/>
      <c r="J51" s="15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5"/>
      <c r="B52" s="29"/>
      <c r="C52" s="33"/>
      <c r="D52" s="45"/>
      <c r="F52" s="149"/>
      <c r="G52" s="153"/>
      <c r="H52" s="154"/>
      <c r="I52" s="154"/>
      <c r="J52" s="1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0" t="s">
        <v>90</v>
      </c>
      <c r="B54" s="121"/>
      <c r="C54" s="122"/>
      <c r="D54" s="126">
        <f>SUM(D34:D53)</f>
        <v>0</v>
      </c>
      <c r="F54" s="21"/>
      <c r="J54" s="34"/>
    </row>
    <row r="55" spans="1:18" x14ac:dyDescent="0.25">
      <c r="A55" s="123"/>
      <c r="B55" s="124"/>
      <c r="C55" s="125"/>
      <c r="D55" s="1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8" t="s">
        <v>91</v>
      </c>
      <c r="B58" s="129"/>
      <c r="C58" s="129"/>
      <c r="D58" s="130"/>
      <c r="F58" s="128" t="s">
        <v>92</v>
      </c>
      <c r="G58" s="129"/>
      <c r="H58" s="129"/>
      <c r="I58" s="129"/>
      <c r="J58" s="130"/>
    </row>
    <row r="59" spans="1:18" x14ac:dyDescent="0.25">
      <c r="A59" s="131"/>
      <c r="B59" s="132"/>
      <c r="C59" s="132"/>
      <c r="D59" s="133"/>
      <c r="F59" s="131"/>
      <c r="G59" s="132"/>
      <c r="H59" s="132"/>
      <c r="I59" s="132"/>
      <c r="J59" s="13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C78E-1784-43CA-B3A9-7ABBDC411F47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6" t="s">
        <v>1</v>
      </c>
      <c r="O1" s="216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7" t="s">
        <v>7</v>
      </c>
      <c r="B4" s="168"/>
      <c r="C4" s="168"/>
      <c r="D4" s="169"/>
      <c r="F4" s="217" t="s">
        <v>8</v>
      </c>
      <c r="G4" s="219">
        <v>1</v>
      </c>
      <c r="H4" s="221" t="s">
        <v>9</v>
      </c>
      <c r="I4" s="223">
        <v>45986</v>
      </c>
      <c r="J4" s="2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218"/>
      <c r="G5" s="220"/>
      <c r="H5" s="222"/>
      <c r="I5" s="225"/>
      <c r="J5" s="2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89">
        <v>128</v>
      </c>
      <c r="D6" s="13">
        <f t="shared" ref="D6:D28" si="1">C6*L6</f>
        <v>94336</v>
      </c>
      <c r="F6" s="227" t="s">
        <v>16</v>
      </c>
      <c r="G6" s="229" t="s">
        <v>129</v>
      </c>
      <c r="H6" s="230"/>
      <c r="I6" s="230"/>
      <c r="J6" s="2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89">
        <v>3</v>
      </c>
      <c r="D7" s="13">
        <f t="shared" si="1"/>
        <v>2175</v>
      </c>
      <c r="F7" s="228"/>
      <c r="G7" s="232"/>
      <c r="H7" s="233"/>
      <c r="I7" s="233"/>
      <c r="J7" s="23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89"/>
      <c r="D8" s="13">
        <f t="shared" si="1"/>
        <v>0</v>
      </c>
      <c r="F8" s="235" t="s">
        <v>21</v>
      </c>
      <c r="G8" s="236" t="s">
        <v>112</v>
      </c>
      <c r="H8" s="237"/>
      <c r="I8" s="237"/>
      <c r="J8" s="23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89">
        <v>27</v>
      </c>
      <c r="D9" s="13">
        <f t="shared" si="1"/>
        <v>19089</v>
      </c>
      <c r="F9" s="228"/>
      <c r="G9" s="239"/>
      <c r="H9" s="240"/>
      <c r="I9" s="240"/>
      <c r="J9" s="24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89"/>
      <c r="D10" s="13">
        <f t="shared" si="1"/>
        <v>0</v>
      </c>
      <c r="F10" s="227" t="s">
        <v>26</v>
      </c>
      <c r="G10" s="242" t="s">
        <v>130</v>
      </c>
      <c r="H10" s="243"/>
      <c r="I10" s="243"/>
      <c r="J10" s="244"/>
      <c r="K10" s="8"/>
      <c r="L10" s="6">
        <f>R36</f>
        <v>972</v>
      </c>
      <c r="P10" s="4"/>
      <c r="Q10" s="4"/>
      <c r="R10" s="5"/>
    </row>
    <row r="11" spans="1:18" ht="15.75" x14ac:dyDescent="0.25">
      <c r="A11" s="162"/>
      <c r="B11" s="17" t="s">
        <v>28</v>
      </c>
      <c r="C11" s="89"/>
      <c r="D11" s="13">
        <f t="shared" si="1"/>
        <v>0</v>
      </c>
      <c r="F11" s="228"/>
      <c r="G11" s="239"/>
      <c r="H11" s="240"/>
      <c r="I11" s="240"/>
      <c r="J11" s="2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89">
        <v>1</v>
      </c>
      <c r="D12" s="48">
        <f t="shared" si="1"/>
        <v>952</v>
      </c>
      <c r="F12" s="245" t="s">
        <v>33</v>
      </c>
      <c r="G12" s="246"/>
      <c r="H12" s="246"/>
      <c r="I12" s="246"/>
      <c r="J12" s="2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89">
        <v>3</v>
      </c>
      <c r="D13" s="48">
        <f t="shared" si="1"/>
        <v>921</v>
      </c>
      <c r="F13" s="248" t="s">
        <v>36</v>
      </c>
      <c r="G13" s="212"/>
      <c r="H13" s="203">
        <f>D29</f>
        <v>118988</v>
      </c>
      <c r="I13" s="204"/>
      <c r="J13" s="20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89">
        <v>10</v>
      </c>
      <c r="D14" s="31">
        <f t="shared" si="1"/>
        <v>110</v>
      </c>
      <c r="F14" s="206" t="s">
        <v>39</v>
      </c>
      <c r="G14" s="207"/>
      <c r="H14" s="208">
        <f>D54</f>
        <v>18204</v>
      </c>
      <c r="I14" s="209"/>
      <c r="J14" s="21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38</v>
      </c>
      <c r="C15" s="89">
        <v>1</v>
      </c>
      <c r="D15" s="31">
        <f t="shared" si="1"/>
        <v>620</v>
      </c>
      <c r="F15" s="211" t="s">
        <v>40</v>
      </c>
      <c r="G15" s="212"/>
      <c r="H15" s="213">
        <f>H13-H14</f>
        <v>100784</v>
      </c>
      <c r="I15" s="214"/>
      <c r="J15" s="21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t="s">
        <v>140</v>
      </c>
      <c r="C17" s="89"/>
      <c r="D17" s="48">
        <f t="shared" si="1"/>
        <v>0</v>
      </c>
      <c r="F17" s="56"/>
      <c r="G17" s="66" t="s">
        <v>45</v>
      </c>
      <c r="H17" s="184"/>
      <c r="I17" s="184"/>
      <c r="J17" s="18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v>1102</v>
      </c>
      <c r="Q19" s="4"/>
      <c r="R19" s="5">
        <f t="shared" si="0"/>
        <v>0</v>
      </c>
    </row>
    <row r="20" spans="1:18" ht="15.75" x14ac:dyDescent="0.25">
      <c r="A20" s="162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2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 t="s">
        <v>127</v>
      </c>
      <c r="C22" s="89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101</v>
      </c>
      <c r="C23" s="89"/>
      <c r="D23" s="48">
        <f t="shared" si="1"/>
        <v>0</v>
      </c>
      <c r="F23" s="77"/>
      <c r="G23" s="79"/>
      <c r="H23" s="249"/>
      <c r="I23" s="250"/>
      <c r="J23" s="25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121</v>
      </c>
      <c r="C24" s="89"/>
      <c r="D24" s="48">
        <f t="shared" si="1"/>
        <v>0</v>
      </c>
      <c r="F24" s="77"/>
      <c r="G24" s="79"/>
      <c r="H24" s="249"/>
      <c r="I24" s="250"/>
      <c r="J24" s="25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139</v>
      </c>
      <c r="C26" s="89"/>
      <c r="D26" s="48">
        <f t="shared" si="1"/>
        <v>0</v>
      </c>
      <c r="F26" s="75"/>
      <c r="G26" s="65"/>
      <c r="H26" s="159"/>
      <c r="I26" s="159"/>
      <c r="J26" s="15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 t="s">
        <v>110</v>
      </c>
      <c r="C27" s="89"/>
      <c r="D27" s="44">
        <f t="shared" si="1"/>
        <v>0</v>
      </c>
      <c r="F27" s="71"/>
      <c r="G27" s="113"/>
      <c r="H27" s="251"/>
      <c r="I27" s="252"/>
      <c r="J27" s="25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97</v>
      </c>
      <c r="C28" s="89">
        <v>1</v>
      </c>
      <c r="D28" s="48">
        <f t="shared" si="1"/>
        <v>785</v>
      </c>
      <c r="F28" s="116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118988</v>
      </c>
      <c r="F29" s="120" t="s">
        <v>55</v>
      </c>
      <c r="G29" s="182"/>
      <c r="H29" s="142">
        <f>H15-H16-H17-H18-H19-H20-H22-H23-H24+H26+H27+H28</f>
        <v>100784</v>
      </c>
      <c r="I29" s="143"/>
      <c r="J29" s="14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23"/>
      <c r="G30" s="183"/>
      <c r="H30" s="145"/>
      <c r="I30" s="146"/>
      <c r="J30" s="14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7" t="s">
        <v>58</v>
      </c>
      <c r="B32" s="168"/>
      <c r="C32" s="168"/>
      <c r="D32" s="169"/>
      <c r="F32" s="170" t="s">
        <v>59</v>
      </c>
      <c r="G32" s="171"/>
      <c r="H32" s="171"/>
      <c r="I32" s="171"/>
      <c r="J32" s="17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70" t="s">
        <v>13</v>
      </c>
      <c r="I33" s="171"/>
      <c r="J33" s="17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87</v>
      </c>
      <c r="H34" s="164">
        <f t="shared" ref="H34:H39" si="2">F34*G34</f>
        <v>87000</v>
      </c>
      <c r="I34" s="165"/>
      <c r="J34" s="16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68</v>
      </c>
      <c r="C35" s="52"/>
      <c r="D35" s="30">
        <f>C35*84</f>
        <v>0</v>
      </c>
      <c r="F35" s="58">
        <v>500</v>
      </c>
      <c r="G35" s="41">
        <v>13</v>
      </c>
      <c r="H35" s="164">
        <f t="shared" si="2"/>
        <v>6500</v>
      </c>
      <c r="I35" s="165"/>
      <c r="J35" s="16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70</v>
      </c>
      <c r="C36" s="10"/>
      <c r="D36" s="12">
        <f>C36*1.5</f>
        <v>0</v>
      </c>
      <c r="F36" s="12">
        <v>200</v>
      </c>
      <c r="G36" s="37"/>
      <c r="H36" s="164">
        <f t="shared" si="2"/>
        <v>0</v>
      </c>
      <c r="I36" s="165"/>
      <c r="J36" s="16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72</v>
      </c>
      <c r="B37" s="28" t="s">
        <v>66</v>
      </c>
      <c r="C37" s="53">
        <v>155</v>
      </c>
      <c r="D37" s="12">
        <f>C37*111</f>
        <v>17205</v>
      </c>
      <c r="F37" s="12">
        <v>100</v>
      </c>
      <c r="G37" s="39"/>
      <c r="H37" s="164">
        <f t="shared" si="2"/>
        <v>0</v>
      </c>
      <c r="I37" s="165"/>
      <c r="J37" s="16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164">
        <f t="shared" si="2"/>
        <v>0</v>
      </c>
      <c r="I38" s="165"/>
      <c r="J38" s="16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2</v>
      </c>
      <c r="H39" s="164">
        <f t="shared" si="2"/>
        <v>40</v>
      </c>
      <c r="I39" s="165"/>
      <c r="J39" s="16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64"/>
      <c r="I40" s="165"/>
      <c r="J40" s="16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4"/>
      <c r="I41" s="165"/>
      <c r="J41" s="16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70</v>
      </c>
      <c r="C42" s="11">
        <v>6</v>
      </c>
      <c r="D42" s="12">
        <f>C42*2.25</f>
        <v>13.5</v>
      </c>
      <c r="F42" s="39" t="s">
        <v>79</v>
      </c>
      <c r="G42" s="164">
        <v>57</v>
      </c>
      <c r="H42" s="165"/>
      <c r="I42" s="165"/>
      <c r="J42" s="16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4" t="s">
        <v>81</v>
      </c>
      <c r="C43" s="11"/>
      <c r="D43" s="12"/>
      <c r="F43" s="59" t="s">
        <v>82</v>
      </c>
      <c r="G43" s="113" t="s">
        <v>83</v>
      </c>
      <c r="H43" s="156" t="s">
        <v>13</v>
      </c>
      <c r="I43" s="157"/>
      <c r="J43" s="15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5"/>
      <c r="B44" s="27" t="s">
        <v>66</v>
      </c>
      <c r="C44" s="10">
        <v>2</v>
      </c>
      <c r="D44" s="12">
        <f>C44*120</f>
        <v>240</v>
      </c>
      <c r="F44" s="37" t="s">
        <v>157</v>
      </c>
      <c r="G44" s="62"/>
      <c r="H44" s="159">
        <v>8078</v>
      </c>
      <c r="I44" s="159"/>
      <c r="J44" s="15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5"/>
      <c r="B45" s="27" t="s">
        <v>68</v>
      </c>
      <c r="C45" s="33"/>
      <c r="D45" s="12">
        <f>C45*84</f>
        <v>0</v>
      </c>
      <c r="F45" s="37"/>
      <c r="G45" s="62"/>
      <c r="H45" s="159"/>
      <c r="I45" s="159"/>
      <c r="J45" s="159"/>
      <c r="K45" s="21"/>
      <c r="P45" s="4"/>
      <c r="Q45" s="4"/>
      <c r="R45" s="5"/>
    </row>
    <row r="46" spans="1:18" ht="15.75" x14ac:dyDescent="0.25">
      <c r="A46" s="135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6"/>
      <c r="B47" s="27"/>
      <c r="C47" s="11"/>
      <c r="D47" s="12"/>
      <c r="F47" s="59"/>
      <c r="G47" s="59"/>
      <c r="H47" s="137"/>
      <c r="I47" s="138"/>
      <c r="J47" s="139"/>
      <c r="K47" s="21"/>
      <c r="P47" s="4"/>
      <c r="Q47" s="4"/>
      <c r="R47" s="5"/>
    </row>
    <row r="48" spans="1:18" ht="15" customHeight="1" x14ac:dyDescent="0.25">
      <c r="A48" s="134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7"/>
      <c r="I48" s="138"/>
      <c r="J48" s="1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5"/>
      <c r="B49" s="29" t="s">
        <v>68</v>
      </c>
      <c r="C49" s="33"/>
      <c r="D49" s="12">
        <f>C49*42</f>
        <v>0</v>
      </c>
      <c r="F49" s="140" t="s">
        <v>86</v>
      </c>
      <c r="G49" s="142">
        <f>H34+H35+H36+H37+H38+H39+H40+H41+G42+H44+H45+H46</f>
        <v>101675</v>
      </c>
      <c r="H49" s="143"/>
      <c r="I49" s="143"/>
      <c r="J49" s="14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5"/>
      <c r="B50" s="32" t="s">
        <v>70</v>
      </c>
      <c r="C50" s="11">
        <v>22</v>
      </c>
      <c r="D50" s="12">
        <f>C50*1.5</f>
        <v>33</v>
      </c>
      <c r="F50" s="141"/>
      <c r="G50" s="145"/>
      <c r="H50" s="146"/>
      <c r="I50" s="146"/>
      <c r="J50" s="147"/>
      <c r="P50" s="4"/>
      <c r="Q50" s="4"/>
      <c r="R50" s="5"/>
    </row>
    <row r="51" spans="1:18" ht="15" customHeight="1" x14ac:dyDescent="0.25">
      <c r="A51" s="135"/>
      <c r="B51" s="27"/>
      <c r="C51" s="10"/>
      <c r="D51" s="31"/>
      <c r="F51" s="148" t="s">
        <v>143</v>
      </c>
      <c r="G51" s="150">
        <f>G49-H29</f>
        <v>891</v>
      </c>
      <c r="H51" s="151"/>
      <c r="I51" s="151"/>
      <c r="J51" s="15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5"/>
      <c r="B52" s="29"/>
      <c r="C52" s="33"/>
      <c r="D52" s="45"/>
      <c r="F52" s="149"/>
      <c r="G52" s="153"/>
      <c r="H52" s="154"/>
      <c r="I52" s="154"/>
      <c r="J52" s="1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0" t="s">
        <v>90</v>
      </c>
      <c r="B54" s="121"/>
      <c r="C54" s="122"/>
      <c r="D54" s="126">
        <f>SUM(D34:D53)</f>
        <v>18204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3"/>
      <c r="B55" s="124"/>
      <c r="C55" s="125"/>
      <c r="D55" s="1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8" t="s">
        <v>91</v>
      </c>
      <c r="B58" s="129"/>
      <c r="C58" s="129"/>
      <c r="D58" s="130"/>
      <c r="F58" s="128" t="s">
        <v>92</v>
      </c>
      <c r="G58" s="129"/>
      <c r="H58" s="129"/>
      <c r="I58" s="129"/>
      <c r="J58" s="130"/>
    </row>
    <row r="59" spans="1:18" x14ac:dyDescent="0.25">
      <c r="A59" s="131"/>
      <c r="B59" s="132"/>
      <c r="C59" s="132"/>
      <c r="D59" s="133"/>
      <c r="F59" s="131"/>
      <c r="G59" s="132"/>
      <c r="H59" s="132"/>
      <c r="I59" s="132"/>
      <c r="J59" s="13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B90412-0E21-4D01-AFA5-AEE3D2EE16C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6" t="s">
        <v>1</v>
      </c>
      <c r="O1" s="216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7" t="s">
        <v>7</v>
      </c>
      <c r="B4" s="168"/>
      <c r="C4" s="168"/>
      <c r="D4" s="169"/>
      <c r="F4" s="217" t="s">
        <v>8</v>
      </c>
      <c r="G4" s="219">
        <v>2</v>
      </c>
      <c r="H4" s="221" t="s">
        <v>9</v>
      </c>
      <c r="I4" s="223">
        <v>45986</v>
      </c>
      <c r="J4" s="2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218"/>
      <c r="G5" s="220"/>
      <c r="H5" s="222"/>
      <c r="I5" s="225"/>
      <c r="J5" s="2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>
        <v>214</v>
      </c>
      <c r="D6" s="13">
        <f t="shared" ref="D6:D28" si="1">C6*L6</f>
        <v>157718</v>
      </c>
      <c r="F6" s="227" t="s">
        <v>16</v>
      </c>
      <c r="G6" s="229" t="s">
        <v>150</v>
      </c>
      <c r="H6" s="230"/>
      <c r="I6" s="230"/>
      <c r="J6" s="2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>
        <v>2</v>
      </c>
      <c r="D7" s="13">
        <f t="shared" si="1"/>
        <v>1450</v>
      </c>
      <c r="F7" s="228"/>
      <c r="G7" s="232"/>
      <c r="H7" s="233"/>
      <c r="I7" s="233"/>
      <c r="J7" s="23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/>
      <c r="D8" s="13">
        <f t="shared" si="1"/>
        <v>0</v>
      </c>
      <c r="F8" s="235" t="s">
        <v>21</v>
      </c>
      <c r="G8" s="236" t="s">
        <v>114</v>
      </c>
      <c r="H8" s="237"/>
      <c r="I8" s="237"/>
      <c r="J8" s="23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>
        <v>14</v>
      </c>
      <c r="D9" s="13">
        <f t="shared" si="1"/>
        <v>9898</v>
      </c>
      <c r="F9" s="228"/>
      <c r="G9" s="239"/>
      <c r="H9" s="240"/>
      <c r="I9" s="240"/>
      <c r="J9" s="24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/>
      <c r="D10" s="13">
        <f t="shared" si="1"/>
        <v>0</v>
      </c>
      <c r="F10" s="227" t="s">
        <v>26</v>
      </c>
      <c r="G10" s="242" t="s">
        <v>115</v>
      </c>
      <c r="H10" s="243"/>
      <c r="I10" s="243"/>
      <c r="J10" s="244"/>
      <c r="K10" s="8"/>
      <c r="L10" s="6">
        <f>R36</f>
        <v>972</v>
      </c>
      <c r="P10" s="4"/>
      <c r="Q10" s="4"/>
      <c r="R10" s="5"/>
    </row>
    <row r="11" spans="1:18" ht="15.75" x14ac:dyDescent="0.25">
      <c r="A11" s="162"/>
      <c r="B11" s="17" t="s">
        <v>28</v>
      </c>
      <c r="C11" s="10"/>
      <c r="D11" s="13">
        <f t="shared" si="1"/>
        <v>0</v>
      </c>
      <c r="F11" s="228"/>
      <c r="G11" s="239"/>
      <c r="H11" s="240"/>
      <c r="I11" s="240"/>
      <c r="J11" s="2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/>
      <c r="D12" s="48">
        <f t="shared" si="1"/>
        <v>0</v>
      </c>
      <c r="F12" s="245" t="s">
        <v>33</v>
      </c>
      <c r="G12" s="246"/>
      <c r="H12" s="246"/>
      <c r="I12" s="246"/>
      <c r="J12" s="2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>
        <v>9</v>
      </c>
      <c r="D13" s="48">
        <f t="shared" si="1"/>
        <v>2763</v>
      </c>
      <c r="F13" s="248" t="s">
        <v>36</v>
      </c>
      <c r="G13" s="212"/>
      <c r="H13" s="203">
        <f>D29</f>
        <v>173327</v>
      </c>
      <c r="I13" s="204"/>
      <c r="J13" s="20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>
        <v>18</v>
      </c>
      <c r="D14" s="31">
        <f t="shared" si="1"/>
        <v>198</v>
      </c>
      <c r="F14" s="206" t="s">
        <v>39</v>
      </c>
      <c r="G14" s="207"/>
      <c r="H14" s="208">
        <f>D54</f>
        <v>25512</v>
      </c>
      <c r="I14" s="209"/>
      <c r="J14" s="21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38</v>
      </c>
      <c r="C15" s="10"/>
      <c r="D15" s="31">
        <f t="shared" si="1"/>
        <v>0</v>
      </c>
      <c r="F15" s="211" t="s">
        <v>40</v>
      </c>
      <c r="G15" s="212"/>
      <c r="H15" s="213">
        <f>H13-H14</f>
        <v>147815</v>
      </c>
      <c r="I15" s="214"/>
      <c r="J15" s="21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3">
        <f>1854</f>
        <v>1854</v>
      </c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t="s">
        <v>93</v>
      </c>
      <c r="C17" s="10"/>
      <c r="D17" s="48">
        <f t="shared" si="1"/>
        <v>0</v>
      </c>
      <c r="F17" s="56"/>
      <c r="G17" s="66" t="s">
        <v>45</v>
      </c>
      <c r="H17" s="184"/>
      <c r="I17" s="184"/>
      <c r="J17" s="184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2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4"/>
      <c r="I20" s="184"/>
      <c r="J20" s="18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2"/>
      <c r="B21" s="14" t="s">
        <v>126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107</v>
      </c>
      <c r="C23" s="10"/>
      <c r="D23" s="48">
        <f t="shared" si="1"/>
        <v>0</v>
      </c>
      <c r="F23" s="25"/>
      <c r="G23" s="37"/>
      <c r="H23" s="190"/>
      <c r="I23" s="159"/>
      <c r="J23" s="15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123</v>
      </c>
      <c r="C24" s="10"/>
      <c r="D24" s="48">
        <f t="shared" si="1"/>
        <v>0</v>
      </c>
      <c r="F24" s="38"/>
      <c r="G24" s="37"/>
      <c r="H24" s="190"/>
      <c r="I24" s="159"/>
      <c r="J24" s="15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105</v>
      </c>
      <c r="C26" s="10"/>
      <c r="D26" s="48">
        <f t="shared" si="1"/>
        <v>0</v>
      </c>
      <c r="F26" s="64"/>
      <c r="G26" s="10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 t="s">
        <v>109</v>
      </c>
      <c r="C27" s="10"/>
      <c r="D27" s="44">
        <f t="shared" si="1"/>
        <v>0</v>
      </c>
      <c r="F27" s="14"/>
      <c r="G27" s="14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97</v>
      </c>
      <c r="C28" s="10"/>
      <c r="D28" s="48">
        <f t="shared" si="1"/>
        <v>0</v>
      </c>
      <c r="F28" s="116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173327</v>
      </c>
      <c r="F29" s="120" t="s">
        <v>55</v>
      </c>
      <c r="G29" s="182"/>
      <c r="H29" s="142">
        <f>H15-H16-H17-H18-H19-H20-H22-H23-H24+H26+H27</f>
        <v>145961</v>
      </c>
      <c r="I29" s="143"/>
      <c r="J29" s="14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23"/>
      <c r="G30" s="183"/>
      <c r="H30" s="145"/>
      <c r="I30" s="146"/>
      <c r="J30" s="14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7" t="s">
        <v>58</v>
      </c>
      <c r="B32" s="168"/>
      <c r="C32" s="168"/>
      <c r="D32" s="169"/>
      <c r="F32" s="170" t="s">
        <v>59</v>
      </c>
      <c r="G32" s="171"/>
      <c r="H32" s="171"/>
      <c r="I32" s="171"/>
      <c r="J32" s="17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70" t="s">
        <v>13</v>
      </c>
      <c r="I33" s="171"/>
      <c r="J33" s="17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17</v>
      </c>
      <c r="H34" s="164">
        <f>F34*G34</f>
        <v>17000</v>
      </c>
      <c r="I34" s="165"/>
      <c r="J34" s="16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68</v>
      </c>
      <c r="C35" s="52"/>
      <c r="D35" s="30">
        <f>C35*84</f>
        <v>0</v>
      </c>
      <c r="F35" s="58">
        <v>500</v>
      </c>
      <c r="G35" s="41">
        <v>4</v>
      </c>
      <c r="H35" s="164">
        <f t="shared" ref="H35:H39" si="2">F35*G35</f>
        <v>2000</v>
      </c>
      <c r="I35" s="165"/>
      <c r="J35" s="16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70</v>
      </c>
      <c r="C36" s="10"/>
      <c r="D36" s="12">
        <f>C36*1.5</f>
        <v>0</v>
      </c>
      <c r="F36" s="12">
        <v>200</v>
      </c>
      <c r="G36" s="37"/>
      <c r="H36" s="164">
        <f>F36*G36</f>
        <v>0</v>
      </c>
      <c r="I36" s="165"/>
      <c r="J36" s="16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72</v>
      </c>
      <c r="B37" s="28" t="s">
        <v>66</v>
      </c>
      <c r="C37" s="53">
        <v>224</v>
      </c>
      <c r="D37" s="12">
        <f>C37*111</f>
        <v>24864</v>
      </c>
      <c r="F37" s="12">
        <v>100</v>
      </c>
      <c r="G37" s="39">
        <v>2</v>
      </c>
      <c r="H37" s="164">
        <f t="shared" si="2"/>
        <v>200</v>
      </c>
      <c r="I37" s="165"/>
      <c r="J37" s="16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</v>
      </c>
      <c r="H38" s="164">
        <f t="shared" si="2"/>
        <v>50</v>
      </c>
      <c r="I38" s="165"/>
      <c r="J38" s="16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64">
        <f t="shared" si="2"/>
        <v>0</v>
      </c>
      <c r="I39" s="165"/>
      <c r="J39" s="16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64"/>
      <c r="I40" s="165"/>
      <c r="J40" s="16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4"/>
      <c r="I41" s="165"/>
      <c r="J41" s="16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70</v>
      </c>
      <c r="C42" s="11">
        <v>6</v>
      </c>
      <c r="D42" s="12">
        <f>C42*2.25</f>
        <v>13.5</v>
      </c>
      <c r="F42" s="39" t="s">
        <v>79</v>
      </c>
      <c r="G42" s="164">
        <v>64</v>
      </c>
      <c r="H42" s="165"/>
      <c r="I42" s="165"/>
      <c r="J42" s="16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4" t="s">
        <v>81</v>
      </c>
      <c r="C43" s="11"/>
      <c r="D43" s="12"/>
      <c r="F43" s="59" t="s">
        <v>82</v>
      </c>
      <c r="G43" s="113" t="s">
        <v>83</v>
      </c>
      <c r="H43" s="156" t="s">
        <v>13</v>
      </c>
      <c r="I43" s="157"/>
      <c r="J43" s="158"/>
      <c r="K43" s="21"/>
      <c r="P43" s="4"/>
      <c r="Q43" s="4"/>
      <c r="R43" s="5"/>
    </row>
    <row r="44" spans="1:18" ht="15.75" x14ac:dyDescent="0.25">
      <c r="A44" s="135"/>
      <c r="B44" s="27" t="s">
        <v>66</v>
      </c>
      <c r="C44" s="10"/>
      <c r="D44" s="12">
        <f>C44*120</f>
        <v>0</v>
      </c>
      <c r="F44" s="37" t="s">
        <v>144</v>
      </c>
      <c r="G44" s="62" t="s">
        <v>203</v>
      </c>
      <c r="H44" s="159">
        <v>126741</v>
      </c>
      <c r="I44" s="159"/>
      <c r="J44" s="159"/>
      <c r="K44" s="21"/>
      <c r="P44" s="4"/>
      <c r="Q44" s="4"/>
      <c r="R44" s="5"/>
    </row>
    <row r="45" spans="1:18" ht="15.75" x14ac:dyDescent="0.25">
      <c r="A45" s="135"/>
      <c r="B45" s="27" t="s">
        <v>68</v>
      </c>
      <c r="C45" s="33"/>
      <c r="D45" s="12">
        <f>C45*84</f>
        <v>0</v>
      </c>
      <c r="F45" s="37"/>
      <c r="G45" s="62"/>
      <c r="H45" s="159"/>
      <c r="I45" s="159"/>
      <c r="J45" s="159"/>
      <c r="K45" s="21"/>
      <c r="P45" s="4"/>
      <c r="Q45" s="4"/>
      <c r="R45" s="5"/>
    </row>
    <row r="46" spans="1:18" ht="15.75" x14ac:dyDescent="0.25">
      <c r="A46" s="135"/>
      <c r="B46" s="49" t="s">
        <v>70</v>
      </c>
      <c r="C46" s="81">
        <v>2</v>
      </c>
      <c r="D46" s="12">
        <f>C46*1.5</f>
        <v>3</v>
      </c>
      <c r="F46" s="37"/>
      <c r="G46" s="114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6"/>
      <c r="B47" s="27"/>
      <c r="C47" s="11"/>
      <c r="D47" s="12"/>
      <c r="F47" s="59"/>
      <c r="G47" s="59"/>
      <c r="H47" s="137"/>
      <c r="I47" s="138"/>
      <c r="J47" s="139"/>
      <c r="K47" s="21"/>
      <c r="P47" s="4"/>
      <c r="Q47" s="4"/>
      <c r="R47" s="5"/>
    </row>
    <row r="48" spans="1:18" ht="15" customHeight="1" x14ac:dyDescent="0.25">
      <c r="A48" s="134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37"/>
      <c r="I48" s="138"/>
      <c r="J48" s="1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5"/>
      <c r="B49" s="29" t="s">
        <v>68</v>
      </c>
      <c r="C49" s="33"/>
      <c r="D49" s="12">
        <f>C49*42</f>
        <v>0</v>
      </c>
      <c r="F49" s="140" t="s">
        <v>86</v>
      </c>
      <c r="G49" s="142">
        <f>H34+H35+H36+H37+H38+H39+H40+H41+G42+H44+H45+H46</f>
        <v>146055</v>
      </c>
      <c r="H49" s="143"/>
      <c r="I49" s="143"/>
      <c r="J49" s="14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5"/>
      <c r="B50" s="32" t="s">
        <v>70</v>
      </c>
      <c r="C50" s="11"/>
      <c r="D50" s="12">
        <f>C50*1.5</f>
        <v>0</v>
      </c>
      <c r="F50" s="141"/>
      <c r="G50" s="145"/>
      <c r="H50" s="146"/>
      <c r="I50" s="146"/>
      <c r="J50" s="147"/>
      <c r="P50" s="4"/>
      <c r="Q50" s="4"/>
      <c r="R50" s="5"/>
    </row>
    <row r="51" spans="1:18" ht="15" customHeight="1" x14ac:dyDescent="0.25">
      <c r="A51" s="135"/>
      <c r="B51" s="27"/>
      <c r="C51" s="10"/>
      <c r="D51" s="31"/>
      <c r="F51" s="148" t="s">
        <v>156</v>
      </c>
      <c r="G51" s="150">
        <f>G49-H29</f>
        <v>94</v>
      </c>
      <c r="H51" s="151"/>
      <c r="I51" s="151"/>
      <c r="J51" s="15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5"/>
      <c r="B52" s="29"/>
      <c r="C52" s="33"/>
      <c r="D52" s="45"/>
      <c r="F52" s="149"/>
      <c r="G52" s="153"/>
      <c r="H52" s="154"/>
      <c r="I52" s="154"/>
      <c r="J52" s="1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0" t="s">
        <v>90</v>
      </c>
      <c r="B54" s="121"/>
      <c r="C54" s="122"/>
      <c r="D54" s="126">
        <f>SUM(D34:D53)</f>
        <v>25512</v>
      </c>
      <c r="F54" s="21"/>
      <c r="J54" s="34"/>
    </row>
    <row r="55" spans="1:18" x14ac:dyDescent="0.25">
      <c r="A55" s="123"/>
      <c r="B55" s="124"/>
      <c r="C55" s="125"/>
      <c r="D55" s="1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205</v>
      </c>
      <c r="D57" s="34"/>
      <c r="F57" s="36"/>
      <c r="G57" s="50"/>
      <c r="H57" s="50"/>
      <c r="I57" s="50"/>
      <c r="J57" s="43"/>
    </row>
    <row r="58" spans="1:18" x14ac:dyDescent="0.25">
      <c r="A58" s="128" t="s">
        <v>91</v>
      </c>
      <c r="B58" s="129"/>
      <c r="C58" s="129"/>
      <c r="D58" s="130"/>
      <c r="F58" s="128" t="s">
        <v>92</v>
      </c>
      <c r="G58" s="129"/>
      <c r="H58" s="129"/>
      <c r="I58" s="129"/>
      <c r="J58" s="130"/>
    </row>
    <row r="59" spans="1:18" x14ac:dyDescent="0.25">
      <c r="A59" s="131"/>
      <c r="B59" s="132"/>
      <c r="C59" s="132"/>
      <c r="D59" s="133"/>
      <c r="F59" s="131"/>
      <c r="G59" s="132"/>
      <c r="H59" s="132"/>
      <c r="I59" s="132"/>
      <c r="J59" s="13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9039BA-9111-4B1A-A620-452C4D5B11E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6" t="s">
        <v>1</v>
      </c>
      <c r="O1" s="216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7" t="s">
        <v>7</v>
      </c>
      <c r="B4" s="168"/>
      <c r="C4" s="168"/>
      <c r="D4" s="169"/>
      <c r="F4" s="217" t="s">
        <v>8</v>
      </c>
      <c r="G4" s="219">
        <v>3</v>
      </c>
      <c r="H4" s="221" t="s">
        <v>9</v>
      </c>
      <c r="I4" s="223">
        <v>45986</v>
      </c>
      <c r="J4" s="2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218"/>
      <c r="G5" s="220"/>
      <c r="H5" s="222"/>
      <c r="I5" s="225"/>
      <c r="J5" s="2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>
        <v>366</v>
      </c>
      <c r="D6" s="13">
        <f t="shared" ref="D6:D28" si="1">C6*L6</f>
        <v>269742</v>
      </c>
      <c r="F6" s="227" t="s">
        <v>16</v>
      </c>
      <c r="G6" s="229" t="s">
        <v>111</v>
      </c>
      <c r="H6" s="230"/>
      <c r="I6" s="230"/>
      <c r="J6" s="2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/>
      <c r="D7" s="13">
        <f t="shared" si="1"/>
        <v>0</v>
      </c>
      <c r="F7" s="228"/>
      <c r="G7" s="232"/>
      <c r="H7" s="233"/>
      <c r="I7" s="233"/>
      <c r="J7" s="23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/>
      <c r="D8" s="13">
        <f t="shared" si="1"/>
        <v>0</v>
      </c>
      <c r="F8" s="235" t="s">
        <v>21</v>
      </c>
      <c r="G8" s="236" t="s">
        <v>119</v>
      </c>
      <c r="H8" s="237"/>
      <c r="I8" s="237"/>
      <c r="J8" s="23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>
        <v>10</v>
      </c>
      <c r="D9" s="13">
        <f t="shared" si="1"/>
        <v>7070</v>
      </c>
      <c r="F9" s="228"/>
      <c r="G9" s="239"/>
      <c r="H9" s="240"/>
      <c r="I9" s="240"/>
      <c r="J9" s="24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/>
      <c r="D10" s="13">
        <f t="shared" si="1"/>
        <v>0</v>
      </c>
      <c r="F10" s="227" t="s">
        <v>26</v>
      </c>
      <c r="G10" s="242" t="s">
        <v>137</v>
      </c>
      <c r="H10" s="243"/>
      <c r="I10" s="243"/>
      <c r="J10" s="244"/>
      <c r="K10" s="8"/>
      <c r="L10" s="6">
        <f>R36</f>
        <v>972</v>
      </c>
      <c r="P10" s="4"/>
      <c r="Q10" s="4"/>
      <c r="R10" s="5"/>
    </row>
    <row r="11" spans="1:18" ht="15.75" x14ac:dyDescent="0.25">
      <c r="A11" s="162"/>
      <c r="B11" s="17" t="s">
        <v>28</v>
      </c>
      <c r="C11" s="10"/>
      <c r="D11" s="13">
        <f t="shared" si="1"/>
        <v>0</v>
      </c>
      <c r="F11" s="228"/>
      <c r="G11" s="239"/>
      <c r="H11" s="240"/>
      <c r="I11" s="240"/>
      <c r="J11" s="2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>
        <v>1</v>
      </c>
      <c r="D12" s="48">
        <f t="shared" si="1"/>
        <v>952</v>
      </c>
      <c r="F12" s="245" t="s">
        <v>33</v>
      </c>
      <c r="G12" s="246"/>
      <c r="H12" s="246"/>
      <c r="I12" s="246"/>
      <c r="J12" s="2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>
        <v>6</v>
      </c>
      <c r="D13" s="48">
        <f t="shared" si="1"/>
        <v>1842</v>
      </c>
      <c r="F13" s="248" t="s">
        <v>36</v>
      </c>
      <c r="G13" s="212"/>
      <c r="H13" s="203">
        <f>D29</f>
        <v>279606</v>
      </c>
      <c r="I13" s="204"/>
      <c r="J13" s="20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/>
      <c r="D14" s="31">
        <f t="shared" si="1"/>
        <v>0</v>
      </c>
      <c r="F14" s="206" t="s">
        <v>39</v>
      </c>
      <c r="G14" s="207"/>
      <c r="H14" s="208">
        <f>D54</f>
        <v>43655.25</v>
      </c>
      <c r="I14" s="209"/>
      <c r="J14" s="21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38</v>
      </c>
      <c r="C15" s="10"/>
      <c r="D15" s="31">
        <f t="shared" si="1"/>
        <v>0</v>
      </c>
      <c r="F15" s="211" t="s">
        <v>40</v>
      </c>
      <c r="G15" s="212"/>
      <c r="H15" s="213">
        <f>H13-H14</f>
        <v>235950.75</v>
      </c>
      <c r="I15" s="214"/>
      <c r="J15" s="21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3">
        <f>600+154*6+62*6</f>
        <v>1896</v>
      </c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t="s">
        <v>113</v>
      </c>
      <c r="C17" s="10"/>
      <c r="D17" s="48">
        <f t="shared" si="1"/>
        <v>0</v>
      </c>
      <c r="F17" s="56"/>
      <c r="G17" s="66" t="s">
        <v>45</v>
      </c>
      <c r="H17" s="184"/>
      <c r="I17" s="184"/>
      <c r="J17" s="18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2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2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 t="s">
        <v>104</v>
      </c>
      <c r="C22" s="10"/>
      <c r="D22" s="48">
        <f t="shared" si="1"/>
        <v>0</v>
      </c>
      <c r="F22" s="77" t="s">
        <v>204</v>
      </c>
      <c r="G22" s="73">
        <v>7329</v>
      </c>
      <c r="H22" s="189">
        <v>93892</v>
      </c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107</v>
      </c>
      <c r="C23" s="10"/>
      <c r="D23" s="48">
        <f t="shared" si="1"/>
        <v>0</v>
      </c>
      <c r="F23" s="78"/>
      <c r="G23" s="79"/>
      <c r="H23" s="190"/>
      <c r="I23" s="159"/>
      <c r="J23" s="15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101</v>
      </c>
      <c r="C24" s="10"/>
      <c r="D24" s="48">
        <f t="shared" si="1"/>
        <v>0</v>
      </c>
      <c r="F24" s="38"/>
      <c r="G24" s="37"/>
      <c r="H24" s="190"/>
      <c r="I24" s="159"/>
      <c r="J24" s="15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105</v>
      </c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 t="s">
        <v>109</v>
      </c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97</v>
      </c>
      <c r="C28" s="10"/>
      <c r="D28" s="48">
        <f t="shared" si="1"/>
        <v>0</v>
      </c>
      <c r="F28" s="116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279606</v>
      </c>
      <c r="F29" s="120" t="s">
        <v>55</v>
      </c>
      <c r="G29" s="182"/>
      <c r="H29" s="142">
        <f>H15-H16-H17-H18-H19-H20-H22-H23-H24+H26+H27</f>
        <v>140162.75</v>
      </c>
      <c r="I29" s="143"/>
      <c r="J29" s="14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23"/>
      <c r="G30" s="183"/>
      <c r="H30" s="145"/>
      <c r="I30" s="146"/>
      <c r="J30" s="14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7" t="s">
        <v>58</v>
      </c>
      <c r="B32" s="168"/>
      <c r="C32" s="168"/>
      <c r="D32" s="169"/>
      <c r="F32" s="170" t="s">
        <v>59</v>
      </c>
      <c r="G32" s="171"/>
      <c r="H32" s="171"/>
      <c r="I32" s="171"/>
      <c r="J32" s="17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70" t="s">
        <v>13</v>
      </c>
      <c r="I33" s="171"/>
      <c r="J33" s="17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115</v>
      </c>
      <c r="H34" s="164">
        <f>F34*G34</f>
        <v>115000</v>
      </c>
      <c r="I34" s="165"/>
      <c r="J34" s="16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68</v>
      </c>
      <c r="C35" s="52"/>
      <c r="D35" s="30">
        <f>C35*84</f>
        <v>0</v>
      </c>
      <c r="F35" s="58">
        <v>500</v>
      </c>
      <c r="G35" s="41">
        <v>44</v>
      </c>
      <c r="H35" s="164">
        <f>F35*G35</f>
        <v>22000</v>
      </c>
      <c r="I35" s="165"/>
      <c r="J35" s="16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70</v>
      </c>
      <c r="C36" s="10"/>
      <c r="D36" s="12">
        <f>C36*1.5</f>
        <v>0</v>
      </c>
      <c r="F36" s="12">
        <v>200</v>
      </c>
      <c r="G36" s="37"/>
      <c r="H36" s="164">
        <f t="shared" ref="H36:H39" si="2">F36*G36</f>
        <v>0</v>
      </c>
      <c r="I36" s="165"/>
      <c r="J36" s="16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72</v>
      </c>
      <c r="B37" s="28" t="s">
        <v>66</v>
      </c>
      <c r="C37" s="53">
        <v>376</v>
      </c>
      <c r="D37" s="12">
        <f>C37*111</f>
        <v>41736</v>
      </c>
      <c r="F37" s="12">
        <v>100</v>
      </c>
      <c r="G37" s="39">
        <v>22</v>
      </c>
      <c r="H37" s="164">
        <f t="shared" si="2"/>
        <v>2200</v>
      </c>
      <c r="I37" s="165"/>
      <c r="J37" s="16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68</v>
      </c>
      <c r="C38" s="54"/>
      <c r="D38" s="12">
        <f>C38*84</f>
        <v>0</v>
      </c>
      <c r="F38" s="30">
        <v>50</v>
      </c>
      <c r="G38" s="39">
        <v>2</v>
      </c>
      <c r="H38" s="164">
        <f t="shared" si="2"/>
        <v>100</v>
      </c>
      <c r="I38" s="165"/>
      <c r="J38" s="16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64">
        <f t="shared" si="2"/>
        <v>0</v>
      </c>
      <c r="I39" s="165"/>
      <c r="J39" s="16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164"/>
      <c r="I40" s="165"/>
      <c r="J40" s="16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4"/>
      <c r="I41" s="165"/>
      <c r="J41" s="16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70</v>
      </c>
      <c r="C42" s="11">
        <v>9</v>
      </c>
      <c r="D42" s="12">
        <f>C42*2.25</f>
        <v>20.25</v>
      </c>
      <c r="F42" s="39" t="s">
        <v>79</v>
      </c>
      <c r="G42" s="164">
        <v>93</v>
      </c>
      <c r="H42" s="165"/>
      <c r="I42" s="165"/>
      <c r="J42" s="16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4" t="s">
        <v>81</v>
      </c>
      <c r="C43" s="11"/>
      <c r="D43" s="12"/>
      <c r="F43" s="59" t="s">
        <v>82</v>
      </c>
      <c r="G43" s="113" t="s">
        <v>83</v>
      </c>
      <c r="H43" s="156" t="s">
        <v>13</v>
      </c>
      <c r="I43" s="157"/>
      <c r="J43" s="158"/>
      <c r="K43" s="21"/>
      <c r="P43" s="4"/>
      <c r="Q43" s="4"/>
      <c r="R43" s="5"/>
    </row>
    <row r="44" spans="1:18" ht="15.75" x14ac:dyDescent="0.25">
      <c r="A44" s="135"/>
      <c r="B44" s="27" t="s">
        <v>66</v>
      </c>
      <c r="C44" s="10">
        <v>1</v>
      </c>
      <c r="D44" s="12">
        <f>C44*120</f>
        <v>120</v>
      </c>
      <c r="F44" s="37"/>
      <c r="G44" s="76"/>
      <c r="H44" s="159"/>
      <c r="I44" s="159"/>
      <c r="J44" s="159"/>
      <c r="K44" s="21"/>
      <c r="P44" s="4"/>
      <c r="Q44" s="4"/>
      <c r="R44" s="5"/>
    </row>
    <row r="45" spans="1:18" ht="15.75" x14ac:dyDescent="0.25">
      <c r="A45" s="135"/>
      <c r="B45" s="27" t="s">
        <v>68</v>
      </c>
      <c r="C45" s="33"/>
      <c r="D45" s="12">
        <f>C45*84</f>
        <v>0</v>
      </c>
      <c r="F45" s="37"/>
      <c r="G45" s="76"/>
      <c r="H45" s="159"/>
      <c r="I45" s="159"/>
      <c r="J45" s="159"/>
      <c r="K45" s="21"/>
      <c r="P45" s="4"/>
      <c r="Q45" s="4"/>
      <c r="R45" s="5"/>
    </row>
    <row r="46" spans="1:18" ht="15.75" x14ac:dyDescent="0.25">
      <c r="A46" s="135"/>
      <c r="B46" s="49" t="s">
        <v>70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6"/>
      <c r="B47" s="27"/>
      <c r="C47" s="11"/>
      <c r="D47" s="12"/>
      <c r="F47" s="59"/>
      <c r="G47" s="59"/>
      <c r="H47" s="137"/>
      <c r="I47" s="138"/>
      <c r="J47" s="139"/>
      <c r="K47" s="21"/>
      <c r="P47" s="4"/>
      <c r="Q47" s="4"/>
      <c r="R47" s="5"/>
    </row>
    <row r="48" spans="1:18" ht="15" customHeight="1" x14ac:dyDescent="0.25">
      <c r="A48" s="134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7"/>
      <c r="I48" s="138"/>
      <c r="J48" s="1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5"/>
      <c r="B49" s="29" t="s">
        <v>68</v>
      </c>
      <c r="C49" s="33"/>
      <c r="D49" s="12">
        <f>C49*42</f>
        <v>0</v>
      </c>
      <c r="F49" s="140" t="s">
        <v>86</v>
      </c>
      <c r="G49" s="142">
        <f>H34+H35+H36+H37+H38+H39+H40+H41+G42+H44+H45+H46</f>
        <v>139393</v>
      </c>
      <c r="H49" s="143"/>
      <c r="I49" s="143"/>
      <c r="J49" s="14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5"/>
      <c r="B50" s="32" t="s">
        <v>70</v>
      </c>
      <c r="C50" s="11">
        <v>1</v>
      </c>
      <c r="D50" s="12">
        <f>C50*1.5</f>
        <v>1.5</v>
      </c>
      <c r="F50" s="141"/>
      <c r="G50" s="145"/>
      <c r="H50" s="146"/>
      <c r="I50" s="146"/>
      <c r="J50" s="147"/>
      <c r="P50" s="4"/>
      <c r="Q50" s="4"/>
      <c r="R50" s="5"/>
    </row>
    <row r="51" spans="1:18" ht="15" customHeight="1" x14ac:dyDescent="0.25">
      <c r="A51" s="135"/>
      <c r="B51" s="27"/>
      <c r="C51" s="10"/>
      <c r="D51" s="31"/>
      <c r="F51" s="148" t="s">
        <v>142</v>
      </c>
      <c r="G51" s="253">
        <f>G49-H29</f>
        <v>-769.75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5"/>
      <c r="B52" s="29"/>
      <c r="C52" s="33"/>
      <c r="D52" s="45"/>
      <c r="F52" s="149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0" t="s">
        <v>90</v>
      </c>
      <c r="B54" s="121"/>
      <c r="C54" s="122"/>
      <c r="D54" s="126">
        <f>SUM(D34:D53)</f>
        <v>43655.25</v>
      </c>
      <c r="F54" s="21"/>
      <c r="J54" s="34"/>
    </row>
    <row r="55" spans="1:18" x14ac:dyDescent="0.25">
      <c r="A55" s="123"/>
      <c r="B55" s="124"/>
      <c r="C55" s="125"/>
      <c r="D55" s="1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8" t="s">
        <v>91</v>
      </c>
      <c r="B58" s="129"/>
      <c r="C58" s="129"/>
      <c r="D58" s="130"/>
      <c r="F58" s="128" t="s">
        <v>92</v>
      </c>
      <c r="G58" s="129"/>
      <c r="H58" s="129"/>
      <c r="I58" s="129"/>
      <c r="J58" s="130"/>
    </row>
    <row r="59" spans="1:18" x14ac:dyDescent="0.25">
      <c r="A59" s="131"/>
      <c r="B59" s="132"/>
      <c r="C59" s="132"/>
      <c r="D59" s="133"/>
      <c r="F59" s="131"/>
      <c r="G59" s="132"/>
      <c r="H59" s="132"/>
      <c r="I59" s="132"/>
      <c r="J59" s="13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98FCC-E58F-40BC-A93E-4A1859E3A2C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6" t="s">
        <v>1</v>
      </c>
      <c r="O1" s="216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7" t="s">
        <v>7</v>
      </c>
      <c r="B4" s="168"/>
      <c r="C4" s="168"/>
      <c r="D4" s="169"/>
      <c r="F4" s="217" t="s">
        <v>8</v>
      </c>
      <c r="G4" s="219"/>
      <c r="H4" s="221" t="s">
        <v>9</v>
      </c>
      <c r="I4" s="223"/>
      <c r="J4" s="2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218"/>
      <c r="G5" s="220"/>
      <c r="H5" s="222"/>
      <c r="I5" s="225"/>
      <c r="J5" s="2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2"/>
      <c r="B6" s="16"/>
      <c r="C6" s="10"/>
      <c r="D6" s="13">
        <f t="shared" ref="D6:D28" si="1">C6*L6</f>
        <v>0</v>
      </c>
      <c r="F6" s="227" t="s">
        <v>16</v>
      </c>
      <c r="G6" s="229"/>
      <c r="H6" s="230"/>
      <c r="I6" s="230"/>
      <c r="J6" s="2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2"/>
      <c r="B7" s="16"/>
      <c r="C7" s="10"/>
      <c r="D7" s="13">
        <f t="shared" si="1"/>
        <v>0</v>
      </c>
      <c r="F7" s="228"/>
      <c r="G7" s="232"/>
      <c r="H7" s="233"/>
      <c r="I7" s="233"/>
      <c r="J7" s="23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2"/>
      <c r="B8" s="16"/>
      <c r="C8" s="10"/>
      <c r="D8" s="13">
        <f t="shared" si="1"/>
        <v>0</v>
      </c>
      <c r="F8" s="235" t="s">
        <v>21</v>
      </c>
      <c r="G8" s="236"/>
      <c r="H8" s="237"/>
      <c r="I8" s="237"/>
      <c r="J8" s="23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2"/>
      <c r="B9" s="16"/>
      <c r="C9" s="10"/>
      <c r="D9" s="13">
        <f t="shared" si="1"/>
        <v>0</v>
      </c>
      <c r="F9" s="228"/>
      <c r="G9" s="239"/>
      <c r="H9" s="240"/>
      <c r="I9" s="240"/>
      <c r="J9" s="24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2"/>
      <c r="C10" s="10"/>
      <c r="D10" s="13">
        <f t="shared" si="1"/>
        <v>0</v>
      </c>
      <c r="F10" s="227" t="s">
        <v>26</v>
      </c>
      <c r="G10" s="242"/>
      <c r="H10" s="243"/>
      <c r="I10" s="243"/>
      <c r="J10" s="244"/>
      <c r="K10" s="8"/>
      <c r="L10" s="6">
        <f>R36</f>
        <v>972</v>
      </c>
      <c r="P10" s="4"/>
      <c r="Q10" s="4"/>
      <c r="R10" s="5"/>
    </row>
    <row r="11" spans="1:19" ht="15.75" x14ac:dyDescent="0.25">
      <c r="A11" s="162"/>
      <c r="B11" s="17"/>
      <c r="C11" s="10"/>
      <c r="D11" s="13">
        <f t="shared" si="1"/>
        <v>0</v>
      </c>
      <c r="F11" s="228"/>
      <c r="G11" s="239"/>
      <c r="H11" s="240"/>
      <c r="I11" s="240"/>
      <c r="J11" s="2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2"/>
      <c r="B12" s="17"/>
      <c r="C12" s="10"/>
      <c r="D12" s="48">
        <f t="shared" si="1"/>
        <v>0</v>
      </c>
      <c r="F12" s="245" t="s">
        <v>33</v>
      </c>
      <c r="G12" s="246"/>
      <c r="H12" s="246"/>
      <c r="I12" s="246"/>
      <c r="J12" s="2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2"/>
      <c r="B13" s="17"/>
      <c r="C13" s="10"/>
      <c r="D13" s="48">
        <f t="shared" si="1"/>
        <v>0</v>
      </c>
      <c r="F13" s="248" t="s">
        <v>36</v>
      </c>
      <c r="G13" s="212"/>
      <c r="H13" s="203">
        <f>D29</f>
        <v>0</v>
      </c>
      <c r="I13" s="204"/>
      <c r="J13" s="20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2"/>
      <c r="B14" s="14"/>
      <c r="C14" s="10"/>
      <c r="D14" s="31">
        <f t="shared" si="1"/>
        <v>0</v>
      </c>
      <c r="F14" s="206" t="s">
        <v>39</v>
      </c>
      <c r="G14" s="207"/>
      <c r="H14" s="208">
        <f>D54</f>
        <v>0</v>
      </c>
      <c r="I14" s="209"/>
      <c r="J14" s="21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2"/>
      <c r="B15" s="14"/>
      <c r="C15" s="10"/>
      <c r="D15" s="31">
        <f t="shared" si="1"/>
        <v>0</v>
      </c>
      <c r="F15" s="211" t="s">
        <v>40</v>
      </c>
      <c r="G15" s="212"/>
      <c r="H15" s="213">
        <f>H13-H14</f>
        <v>0</v>
      </c>
      <c r="I15" s="214"/>
      <c r="J15" s="21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C17" s="10"/>
      <c r="D17" s="48">
        <f t="shared" si="1"/>
        <v>0</v>
      </c>
      <c r="F17" s="56"/>
      <c r="G17" s="66" t="s">
        <v>45</v>
      </c>
      <c r="H17" s="184"/>
      <c r="I17" s="184"/>
      <c r="J17" s="18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/>
      <c r="C18" s="10"/>
      <c r="D18" s="48">
        <f t="shared" si="1"/>
        <v>0</v>
      </c>
      <c r="F18" s="56"/>
      <c r="G18" s="66" t="s">
        <v>47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2"/>
      <c r="B20" s="46"/>
      <c r="C20" s="10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/>
      <c r="C23" s="10"/>
      <c r="D23" s="48">
        <f t="shared" si="1"/>
        <v>0</v>
      </c>
      <c r="F23" s="78"/>
      <c r="G23" s="79"/>
      <c r="H23" s="190"/>
      <c r="I23" s="159"/>
      <c r="J23" s="15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/>
      <c r="C24" s="10"/>
      <c r="D24" s="48">
        <f t="shared" si="1"/>
        <v>0</v>
      </c>
      <c r="F24" s="38"/>
      <c r="G24" s="37"/>
      <c r="H24" s="190"/>
      <c r="I24" s="159"/>
      <c r="J24" s="15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/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/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/>
      <c r="C28" s="10"/>
      <c r="D28" s="48">
        <f t="shared" si="1"/>
        <v>0</v>
      </c>
      <c r="F28" s="116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0</v>
      </c>
      <c r="F29" s="120" t="s">
        <v>55</v>
      </c>
      <c r="G29" s="182"/>
      <c r="H29" s="142">
        <f>H15-H16-H17-H18-H19-H20-H22-H23-H24+H26+H27</f>
        <v>0</v>
      </c>
      <c r="I29" s="143"/>
      <c r="J29" s="14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23"/>
      <c r="G30" s="183"/>
      <c r="H30" s="145"/>
      <c r="I30" s="146"/>
      <c r="J30" s="14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7" t="s">
        <v>58</v>
      </c>
      <c r="B32" s="168"/>
      <c r="C32" s="168"/>
      <c r="D32" s="169"/>
      <c r="F32" s="170" t="s">
        <v>59</v>
      </c>
      <c r="G32" s="171"/>
      <c r="H32" s="171"/>
      <c r="I32" s="171"/>
      <c r="J32" s="17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70" t="s">
        <v>13</v>
      </c>
      <c r="I33" s="171"/>
      <c r="J33" s="17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4"/>
      <c r="I34" s="165"/>
      <c r="J34" s="16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68</v>
      </c>
      <c r="C35" s="52"/>
      <c r="D35" s="30">
        <f>C35*84</f>
        <v>0</v>
      </c>
      <c r="F35" s="58">
        <v>500</v>
      </c>
      <c r="G35" s="41"/>
      <c r="H35" s="164"/>
      <c r="I35" s="165"/>
      <c r="J35" s="16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70</v>
      </c>
      <c r="C36" s="10"/>
      <c r="D36" s="12">
        <f>C36*1.5</f>
        <v>0</v>
      </c>
      <c r="F36" s="12">
        <v>200</v>
      </c>
      <c r="G36" s="37"/>
      <c r="H36" s="164"/>
      <c r="I36" s="165"/>
      <c r="J36" s="16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4"/>
      <c r="I37" s="165"/>
      <c r="J37" s="16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68</v>
      </c>
      <c r="C38" s="54"/>
      <c r="D38" s="12">
        <f>C38*84</f>
        <v>0</v>
      </c>
      <c r="F38" s="30">
        <v>50</v>
      </c>
      <c r="G38" s="39"/>
      <c r="H38" s="164"/>
      <c r="I38" s="165"/>
      <c r="J38" s="16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70</v>
      </c>
      <c r="C39" s="52"/>
      <c r="D39" s="31">
        <f>C39*4.5</f>
        <v>0</v>
      </c>
      <c r="F39" s="12">
        <v>20</v>
      </c>
      <c r="G39" s="37"/>
      <c r="H39" s="164"/>
      <c r="I39" s="165"/>
      <c r="J39" s="16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4"/>
      <c r="I40" s="165"/>
      <c r="J40" s="16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68</v>
      </c>
      <c r="C41" s="10"/>
      <c r="D41" s="12">
        <f>C41*84</f>
        <v>0</v>
      </c>
      <c r="F41" s="12">
        <v>5</v>
      </c>
      <c r="G41" s="42"/>
      <c r="H41" s="164"/>
      <c r="I41" s="165"/>
      <c r="J41" s="16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70</v>
      </c>
      <c r="C42" s="11"/>
      <c r="D42" s="12">
        <f>C42*2.25</f>
        <v>0</v>
      </c>
      <c r="F42" s="39" t="s">
        <v>79</v>
      </c>
      <c r="G42" s="164"/>
      <c r="H42" s="165"/>
      <c r="I42" s="165"/>
      <c r="J42" s="16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4" t="s">
        <v>81</v>
      </c>
      <c r="C43" s="11"/>
      <c r="D43" s="12"/>
      <c r="F43" s="59" t="s">
        <v>82</v>
      </c>
      <c r="G43" s="113" t="s">
        <v>83</v>
      </c>
      <c r="H43" s="156" t="s">
        <v>13</v>
      </c>
      <c r="I43" s="157"/>
      <c r="J43" s="158"/>
      <c r="K43" s="21"/>
      <c r="P43" s="4"/>
      <c r="Q43" s="4"/>
      <c r="R43" s="5"/>
    </row>
    <row r="44" spans="1:18" ht="15.75" x14ac:dyDescent="0.25">
      <c r="A44" s="135"/>
      <c r="B44" s="27" t="s">
        <v>66</v>
      </c>
      <c r="C44" s="10"/>
      <c r="D44" s="12">
        <f>C44*120</f>
        <v>0</v>
      </c>
      <c r="F44" s="37"/>
      <c r="G44" s="76"/>
      <c r="H44" s="159"/>
      <c r="I44" s="159"/>
      <c r="J44" s="159"/>
      <c r="K44" s="21"/>
      <c r="P44" s="4"/>
      <c r="Q44" s="4"/>
      <c r="R44" s="5"/>
    </row>
    <row r="45" spans="1:18" ht="15.75" x14ac:dyDescent="0.25">
      <c r="A45" s="135"/>
      <c r="B45" s="27" t="s">
        <v>68</v>
      </c>
      <c r="C45" s="33"/>
      <c r="D45" s="12">
        <f>C45*84</f>
        <v>0</v>
      </c>
      <c r="F45" s="37"/>
      <c r="G45" s="76"/>
      <c r="H45" s="159"/>
      <c r="I45" s="159"/>
      <c r="J45" s="159"/>
      <c r="K45" s="21"/>
      <c r="P45" s="4"/>
      <c r="Q45" s="4"/>
      <c r="R45" s="5"/>
    </row>
    <row r="46" spans="1:18" ht="15.75" x14ac:dyDescent="0.25">
      <c r="A46" s="135"/>
      <c r="B46" s="49" t="s">
        <v>70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6"/>
      <c r="B47" s="27"/>
      <c r="C47" s="11"/>
      <c r="D47" s="12"/>
      <c r="F47" s="59"/>
      <c r="G47" s="59"/>
      <c r="H47" s="137"/>
      <c r="I47" s="138"/>
      <c r="J47" s="139"/>
      <c r="K47" s="21"/>
      <c r="P47" s="4"/>
      <c r="Q47" s="4"/>
      <c r="R47" s="5"/>
    </row>
    <row r="48" spans="1:18" ht="15" customHeight="1" x14ac:dyDescent="0.25">
      <c r="A48" s="134" t="s">
        <v>32</v>
      </c>
      <c r="B48" s="27" t="s">
        <v>66</v>
      </c>
      <c r="C48" s="10"/>
      <c r="D48" s="12">
        <f>C48*78</f>
        <v>0</v>
      </c>
      <c r="F48" s="59"/>
      <c r="G48" s="59"/>
      <c r="H48" s="137"/>
      <c r="I48" s="138"/>
      <c r="J48" s="1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5"/>
      <c r="B49" s="29" t="s">
        <v>68</v>
      </c>
      <c r="C49" s="33"/>
      <c r="D49" s="12">
        <f>C49*42</f>
        <v>0</v>
      </c>
      <c r="F49" s="140" t="s">
        <v>86</v>
      </c>
      <c r="G49" s="142">
        <f>H34+H35+H36+H37+H38+H39+H40+H41+G42+H44+H45+H46</f>
        <v>0</v>
      </c>
      <c r="H49" s="143"/>
      <c r="I49" s="143"/>
      <c r="J49" s="14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5"/>
      <c r="B50" s="32" t="s">
        <v>70</v>
      </c>
      <c r="C50" s="11"/>
      <c r="D50" s="12">
        <f>C50*1.5</f>
        <v>0</v>
      </c>
      <c r="F50" s="141"/>
      <c r="G50" s="145"/>
      <c r="H50" s="146"/>
      <c r="I50" s="146"/>
      <c r="J50" s="147"/>
      <c r="P50" s="4"/>
      <c r="Q50" s="4"/>
      <c r="R50" s="5"/>
    </row>
    <row r="51" spans="1:18" ht="15" customHeight="1" x14ac:dyDescent="0.25">
      <c r="A51" s="135"/>
      <c r="B51" s="27"/>
      <c r="C51" s="10"/>
      <c r="D51" s="31"/>
      <c r="F51" s="148" t="s">
        <v>128</v>
      </c>
      <c r="G51" s="150">
        <f>G49-H29</f>
        <v>0</v>
      </c>
      <c r="H51" s="151"/>
      <c r="I51" s="151"/>
      <c r="J51" s="15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5"/>
      <c r="B52" s="29"/>
      <c r="C52" s="33"/>
      <c r="D52" s="45"/>
      <c r="F52" s="149"/>
      <c r="G52" s="153"/>
      <c r="H52" s="154"/>
      <c r="I52" s="154"/>
      <c r="J52" s="1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0" t="s">
        <v>90</v>
      </c>
      <c r="B54" s="121"/>
      <c r="C54" s="122"/>
      <c r="D54" s="126">
        <f>SUM(D34:D53)</f>
        <v>0</v>
      </c>
      <c r="F54" s="21"/>
      <c r="J54" s="34"/>
    </row>
    <row r="55" spans="1:18" x14ac:dyDescent="0.25">
      <c r="A55" s="123"/>
      <c r="B55" s="124"/>
      <c r="C55" s="125"/>
      <c r="D55" s="1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8" t="s">
        <v>91</v>
      </c>
      <c r="B58" s="129"/>
      <c r="C58" s="129"/>
      <c r="D58" s="130"/>
      <c r="F58" s="128" t="s">
        <v>92</v>
      </c>
      <c r="G58" s="129"/>
      <c r="H58" s="129"/>
      <c r="I58" s="129"/>
      <c r="J58" s="130"/>
    </row>
    <row r="59" spans="1:18" x14ac:dyDescent="0.25">
      <c r="A59" s="131"/>
      <c r="B59" s="132"/>
      <c r="C59" s="132"/>
      <c r="D59" s="133"/>
      <c r="F59" s="131"/>
      <c r="G59" s="132"/>
      <c r="H59" s="132"/>
      <c r="I59" s="132"/>
      <c r="J59" s="13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F6B57-A3A7-4031-9F86-1A94F847A36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6" t="s">
        <v>1</v>
      </c>
      <c r="O1" s="216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7" t="s">
        <v>7</v>
      </c>
      <c r="B4" s="168"/>
      <c r="C4" s="168"/>
      <c r="D4" s="169"/>
      <c r="F4" s="217" t="s">
        <v>8</v>
      </c>
      <c r="G4" s="219">
        <v>1</v>
      </c>
      <c r="H4" s="221" t="s">
        <v>9</v>
      </c>
      <c r="I4" s="223">
        <v>45987</v>
      </c>
      <c r="J4" s="2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218"/>
      <c r="G5" s="220"/>
      <c r="H5" s="222"/>
      <c r="I5" s="225"/>
      <c r="J5" s="2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89"/>
      <c r="D6" s="13">
        <f t="shared" ref="D6:D28" si="1">C6*L6</f>
        <v>0</v>
      </c>
      <c r="F6" s="227" t="s">
        <v>16</v>
      </c>
      <c r="G6" s="229" t="s">
        <v>129</v>
      </c>
      <c r="H6" s="230"/>
      <c r="I6" s="230"/>
      <c r="J6" s="2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89"/>
      <c r="D7" s="13">
        <f t="shared" si="1"/>
        <v>0</v>
      </c>
      <c r="F7" s="228"/>
      <c r="G7" s="232"/>
      <c r="H7" s="233"/>
      <c r="I7" s="233"/>
      <c r="J7" s="23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89"/>
      <c r="D8" s="13">
        <f t="shared" si="1"/>
        <v>0</v>
      </c>
      <c r="F8" s="235" t="s">
        <v>21</v>
      </c>
      <c r="G8" s="236" t="s">
        <v>112</v>
      </c>
      <c r="H8" s="237"/>
      <c r="I8" s="237"/>
      <c r="J8" s="23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89"/>
      <c r="D9" s="13">
        <f t="shared" si="1"/>
        <v>0</v>
      </c>
      <c r="F9" s="228"/>
      <c r="G9" s="239"/>
      <c r="H9" s="240"/>
      <c r="I9" s="240"/>
      <c r="J9" s="24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89"/>
      <c r="D10" s="13">
        <f t="shared" si="1"/>
        <v>0</v>
      </c>
      <c r="F10" s="227" t="s">
        <v>26</v>
      </c>
      <c r="G10" s="242" t="s">
        <v>130</v>
      </c>
      <c r="H10" s="243"/>
      <c r="I10" s="243"/>
      <c r="J10" s="244"/>
      <c r="K10" s="8"/>
      <c r="L10" s="6">
        <f>R36</f>
        <v>972</v>
      </c>
      <c r="P10" s="4"/>
      <c r="Q10" s="4"/>
      <c r="R10" s="5"/>
    </row>
    <row r="11" spans="1:18" ht="15.75" x14ac:dyDescent="0.25">
      <c r="A11" s="162"/>
      <c r="B11" s="17" t="s">
        <v>28</v>
      </c>
      <c r="C11" s="89"/>
      <c r="D11" s="13">
        <f t="shared" si="1"/>
        <v>0</v>
      </c>
      <c r="F11" s="228"/>
      <c r="G11" s="239"/>
      <c r="H11" s="240"/>
      <c r="I11" s="240"/>
      <c r="J11" s="2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89"/>
      <c r="D12" s="48">
        <f t="shared" si="1"/>
        <v>0</v>
      </c>
      <c r="F12" s="245" t="s">
        <v>33</v>
      </c>
      <c r="G12" s="246"/>
      <c r="H12" s="246"/>
      <c r="I12" s="246"/>
      <c r="J12" s="2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89"/>
      <c r="D13" s="48">
        <f t="shared" si="1"/>
        <v>0</v>
      </c>
      <c r="F13" s="248" t="s">
        <v>36</v>
      </c>
      <c r="G13" s="212"/>
      <c r="H13" s="203">
        <f>D29</f>
        <v>0</v>
      </c>
      <c r="I13" s="204"/>
      <c r="J13" s="20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89"/>
      <c r="D14" s="31">
        <f t="shared" si="1"/>
        <v>0</v>
      </c>
      <c r="F14" s="206" t="s">
        <v>39</v>
      </c>
      <c r="G14" s="207"/>
      <c r="H14" s="208">
        <f>D54</f>
        <v>0</v>
      </c>
      <c r="I14" s="209"/>
      <c r="J14" s="21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38</v>
      </c>
      <c r="C15" s="89"/>
      <c r="D15" s="31">
        <f t="shared" si="1"/>
        <v>0</v>
      </c>
      <c r="F15" s="211" t="s">
        <v>40</v>
      </c>
      <c r="G15" s="212"/>
      <c r="H15" s="213">
        <f>H13-H14</f>
        <v>0</v>
      </c>
      <c r="I15" s="214"/>
      <c r="J15" s="21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t="s">
        <v>140</v>
      </c>
      <c r="C17" s="89"/>
      <c r="D17" s="48">
        <f t="shared" si="1"/>
        <v>0</v>
      </c>
      <c r="F17" s="56"/>
      <c r="G17" s="66" t="s">
        <v>45</v>
      </c>
      <c r="H17" s="184"/>
      <c r="I17" s="184"/>
      <c r="J17" s="18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v>1102</v>
      </c>
      <c r="Q19" s="4"/>
      <c r="R19" s="5">
        <f t="shared" si="0"/>
        <v>0</v>
      </c>
    </row>
    <row r="20" spans="1:18" ht="15.75" x14ac:dyDescent="0.25">
      <c r="A20" s="162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2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 t="s">
        <v>127</v>
      </c>
      <c r="C22" s="89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101</v>
      </c>
      <c r="C23" s="89"/>
      <c r="D23" s="48">
        <f t="shared" si="1"/>
        <v>0</v>
      </c>
      <c r="F23" s="77"/>
      <c r="G23" s="79"/>
      <c r="H23" s="249"/>
      <c r="I23" s="250"/>
      <c r="J23" s="25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121</v>
      </c>
      <c r="C24" s="89"/>
      <c r="D24" s="48">
        <f t="shared" si="1"/>
        <v>0</v>
      </c>
      <c r="F24" s="77"/>
      <c r="G24" s="79"/>
      <c r="H24" s="249"/>
      <c r="I24" s="250"/>
      <c r="J24" s="25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139</v>
      </c>
      <c r="C26" s="89"/>
      <c r="D26" s="48">
        <f t="shared" si="1"/>
        <v>0</v>
      </c>
      <c r="F26" s="75"/>
      <c r="G26" s="65"/>
      <c r="H26" s="159"/>
      <c r="I26" s="159"/>
      <c r="J26" s="15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 t="s">
        <v>110</v>
      </c>
      <c r="C27" s="89"/>
      <c r="D27" s="44">
        <f t="shared" si="1"/>
        <v>0</v>
      </c>
      <c r="F27" s="71"/>
      <c r="G27" s="113"/>
      <c r="H27" s="251"/>
      <c r="I27" s="252"/>
      <c r="J27" s="25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97</v>
      </c>
      <c r="C28" s="89"/>
      <c r="D28" s="48">
        <f t="shared" si="1"/>
        <v>0</v>
      </c>
      <c r="F28" s="116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0</v>
      </c>
      <c r="F29" s="120" t="s">
        <v>55</v>
      </c>
      <c r="G29" s="182"/>
      <c r="H29" s="142">
        <f>H15-H16-H17-H18-H19-H20-H22-H23-H24+H26+H27+H28</f>
        <v>0</v>
      </c>
      <c r="I29" s="143"/>
      <c r="J29" s="14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23"/>
      <c r="G30" s="183"/>
      <c r="H30" s="145"/>
      <c r="I30" s="146"/>
      <c r="J30" s="14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7" t="s">
        <v>58</v>
      </c>
      <c r="B32" s="168"/>
      <c r="C32" s="168"/>
      <c r="D32" s="169"/>
      <c r="F32" s="170" t="s">
        <v>59</v>
      </c>
      <c r="G32" s="171"/>
      <c r="H32" s="171"/>
      <c r="I32" s="171"/>
      <c r="J32" s="17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70" t="s">
        <v>13</v>
      </c>
      <c r="I33" s="171"/>
      <c r="J33" s="17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4">
        <f t="shared" ref="H34:H39" si="2">F34*G34</f>
        <v>0</v>
      </c>
      <c r="I34" s="165"/>
      <c r="J34" s="16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68</v>
      </c>
      <c r="C35" s="52"/>
      <c r="D35" s="30">
        <f>C35*84</f>
        <v>0</v>
      </c>
      <c r="F35" s="58">
        <v>500</v>
      </c>
      <c r="G35" s="41"/>
      <c r="H35" s="164">
        <f t="shared" si="2"/>
        <v>0</v>
      </c>
      <c r="I35" s="165"/>
      <c r="J35" s="16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70</v>
      </c>
      <c r="C36" s="10"/>
      <c r="D36" s="12">
        <f>C36*1.5</f>
        <v>0</v>
      </c>
      <c r="F36" s="12">
        <v>200</v>
      </c>
      <c r="G36" s="37"/>
      <c r="H36" s="164">
        <f t="shared" si="2"/>
        <v>0</v>
      </c>
      <c r="I36" s="165"/>
      <c r="J36" s="16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4">
        <f t="shared" si="2"/>
        <v>0</v>
      </c>
      <c r="I37" s="165"/>
      <c r="J37" s="16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68</v>
      </c>
      <c r="C38" s="54"/>
      <c r="D38" s="12">
        <f>C38*84</f>
        <v>0</v>
      </c>
      <c r="F38" s="30">
        <v>50</v>
      </c>
      <c r="G38" s="39"/>
      <c r="H38" s="164">
        <f t="shared" si="2"/>
        <v>0</v>
      </c>
      <c r="I38" s="165"/>
      <c r="J38" s="16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70</v>
      </c>
      <c r="C39" s="52"/>
      <c r="D39" s="31">
        <f>C39*4.5</f>
        <v>0</v>
      </c>
      <c r="F39" s="12">
        <v>20</v>
      </c>
      <c r="G39" s="37"/>
      <c r="H39" s="164">
        <f t="shared" si="2"/>
        <v>0</v>
      </c>
      <c r="I39" s="165"/>
      <c r="J39" s="16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4"/>
      <c r="I40" s="165"/>
      <c r="J40" s="16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68</v>
      </c>
      <c r="C41" s="10"/>
      <c r="D41" s="12">
        <f>C41*84</f>
        <v>0</v>
      </c>
      <c r="F41" s="12">
        <v>5</v>
      </c>
      <c r="G41" s="42"/>
      <c r="H41" s="164"/>
      <c r="I41" s="165"/>
      <c r="J41" s="16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70</v>
      </c>
      <c r="C42" s="11"/>
      <c r="D42" s="12">
        <f>C42*2.25</f>
        <v>0</v>
      </c>
      <c r="F42" s="39" t="s">
        <v>79</v>
      </c>
      <c r="G42" s="164"/>
      <c r="H42" s="165"/>
      <c r="I42" s="165"/>
      <c r="J42" s="16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4" t="s">
        <v>81</v>
      </c>
      <c r="C43" s="11"/>
      <c r="D43" s="12"/>
      <c r="F43" s="59" t="s">
        <v>82</v>
      </c>
      <c r="G43" s="113" t="s">
        <v>83</v>
      </c>
      <c r="H43" s="156" t="s">
        <v>13</v>
      </c>
      <c r="I43" s="157"/>
      <c r="J43" s="15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5"/>
      <c r="B44" s="27" t="s">
        <v>66</v>
      </c>
      <c r="C44" s="10"/>
      <c r="D44" s="12">
        <f>C44*120</f>
        <v>0</v>
      </c>
      <c r="F44" s="37"/>
      <c r="G44" s="62"/>
      <c r="H44" s="159"/>
      <c r="I44" s="159"/>
      <c r="J44" s="15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5"/>
      <c r="B45" s="27" t="s">
        <v>68</v>
      </c>
      <c r="C45" s="33"/>
      <c r="D45" s="12">
        <f>C45*84</f>
        <v>0</v>
      </c>
      <c r="F45" s="37"/>
      <c r="G45" s="62"/>
      <c r="H45" s="159"/>
      <c r="I45" s="159"/>
      <c r="J45" s="159"/>
      <c r="K45" s="21"/>
      <c r="P45" s="4"/>
      <c r="Q45" s="4"/>
      <c r="R45" s="5"/>
    </row>
    <row r="46" spans="1:18" ht="15.75" x14ac:dyDescent="0.25">
      <c r="A46" s="135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6"/>
      <c r="B47" s="27"/>
      <c r="C47" s="11"/>
      <c r="D47" s="12"/>
      <c r="F47" s="59"/>
      <c r="G47" s="59"/>
      <c r="H47" s="137"/>
      <c r="I47" s="138"/>
      <c r="J47" s="139"/>
      <c r="K47" s="21"/>
      <c r="P47" s="4"/>
      <c r="Q47" s="4"/>
      <c r="R47" s="5"/>
    </row>
    <row r="48" spans="1:18" ht="15" customHeight="1" x14ac:dyDescent="0.25">
      <c r="A48" s="134" t="s">
        <v>32</v>
      </c>
      <c r="B48" s="27" t="s">
        <v>66</v>
      </c>
      <c r="C48" s="10"/>
      <c r="D48" s="12">
        <f>C48*78</f>
        <v>0</v>
      </c>
      <c r="F48" s="59"/>
      <c r="G48" s="59"/>
      <c r="H48" s="137"/>
      <c r="I48" s="138"/>
      <c r="J48" s="1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5"/>
      <c r="B49" s="29" t="s">
        <v>68</v>
      </c>
      <c r="C49" s="33"/>
      <c r="D49" s="12">
        <f>C49*42</f>
        <v>0</v>
      </c>
      <c r="F49" s="140" t="s">
        <v>86</v>
      </c>
      <c r="G49" s="142">
        <f>H34+H35+H36+H37+H38+H39+H40+H41+G42+H44+H45+H46</f>
        <v>0</v>
      </c>
      <c r="H49" s="143"/>
      <c r="I49" s="143"/>
      <c r="J49" s="14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5"/>
      <c r="B50" s="32" t="s">
        <v>70</v>
      </c>
      <c r="C50" s="11"/>
      <c r="D50" s="12">
        <f>C50*1.5</f>
        <v>0</v>
      </c>
      <c r="F50" s="141"/>
      <c r="G50" s="145"/>
      <c r="H50" s="146"/>
      <c r="I50" s="146"/>
      <c r="J50" s="147"/>
      <c r="P50" s="4"/>
      <c r="Q50" s="4"/>
      <c r="R50" s="5"/>
    </row>
    <row r="51" spans="1:18" ht="15" customHeight="1" x14ac:dyDescent="0.25">
      <c r="A51" s="135"/>
      <c r="B51" s="27"/>
      <c r="C51" s="10"/>
      <c r="D51" s="31"/>
      <c r="F51" s="148" t="s">
        <v>131</v>
      </c>
      <c r="G51" s="253">
        <f>G49-H29</f>
        <v>0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5"/>
      <c r="B52" s="29"/>
      <c r="C52" s="33"/>
      <c r="D52" s="45"/>
      <c r="F52" s="149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0" t="s">
        <v>90</v>
      </c>
      <c r="B54" s="121"/>
      <c r="C54" s="122"/>
      <c r="D54" s="12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3"/>
      <c r="B55" s="124"/>
      <c r="C55" s="125"/>
      <c r="D55" s="1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8" t="s">
        <v>91</v>
      </c>
      <c r="B58" s="129"/>
      <c r="C58" s="129"/>
      <c r="D58" s="130"/>
      <c r="F58" s="128" t="s">
        <v>92</v>
      </c>
      <c r="G58" s="129"/>
      <c r="H58" s="129"/>
      <c r="I58" s="129"/>
      <c r="J58" s="130"/>
    </row>
    <row r="59" spans="1:18" x14ac:dyDescent="0.25">
      <c r="A59" s="131"/>
      <c r="B59" s="132"/>
      <c r="C59" s="132"/>
      <c r="D59" s="133"/>
      <c r="F59" s="131"/>
      <c r="G59" s="132"/>
      <c r="H59" s="132"/>
      <c r="I59" s="132"/>
      <c r="J59" s="13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4E8D40-C2F3-4D11-8575-B45191D1E18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6" t="s">
        <v>1</v>
      </c>
      <c r="O1" s="216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7" t="s">
        <v>7</v>
      </c>
      <c r="B4" s="168"/>
      <c r="C4" s="168"/>
      <c r="D4" s="169"/>
      <c r="F4" s="217" t="s">
        <v>8</v>
      </c>
      <c r="G4" s="219">
        <v>2</v>
      </c>
      <c r="H4" s="221" t="s">
        <v>9</v>
      </c>
      <c r="I4" s="223">
        <v>45987</v>
      </c>
      <c r="J4" s="2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218"/>
      <c r="G5" s="220"/>
      <c r="H5" s="222"/>
      <c r="I5" s="225"/>
      <c r="J5" s="2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/>
      <c r="D6" s="13">
        <f t="shared" ref="D6:D28" si="1">C6*L6</f>
        <v>0</v>
      </c>
      <c r="F6" s="227" t="s">
        <v>16</v>
      </c>
      <c r="G6" s="229" t="s">
        <v>134</v>
      </c>
      <c r="H6" s="230"/>
      <c r="I6" s="230"/>
      <c r="J6" s="2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/>
      <c r="D7" s="13">
        <f t="shared" si="1"/>
        <v>0</v>
      </c>
      <c r="F7" s="228"/>
      <c r="G7" s="232"/>
      <c r="H7" s="233"/>
      <c r="I7" s="233"/>
      <c r="J7" s="23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/>
      <c r="D8" s="13">
        <f t="shared" si="1"/>
        <v>0</v>
      </c>
      <c r="F8" s="235" t="s">
        <v>21</v>
      </c>
      <c r="G8" s="236" t="s">
        <v>114</v>
      </c>
      <c r="H8" s="237"/>
      <c r="I8" s="237"/>
      <c r="J8" s="23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/>
      <c r="D9" s="13">
        <f t="shared" si="1"/>
        <v>0</v>
      </c>
      <c r="F9" s="228"/>
      <c r="G9" s="239"/>
      <c r="H9" s="240"/>
      <c r="I9" s="240"/>
      <c r="J9" s="24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/>
      <c r="D10" s="13">
        <f t="shared" si="1"/>
        <v>0</v>
      </c>
      <c r="F10" s="227" t="s">
        <v>26</v>
      </c>
      <c r="G10" s="242" t="s">
        <v>115</v>
      </c>
      <c r="H10" s="243"/>
      <c r="I10" s="243"/>
      <c r="J10" s="244"/>
      <c r="K10" s="8"/>
      <c r="L10" s="6">
        <f>R36</f>
        <v>972</v>
      </c>
      <c r="P10" s="4"/>
      <c r="Q10" s="4"/>
      <c r="R10" s="5"/>
    </row>
    <row r="11" spans="1:18" ht="15.75" x14ac:dyDescent="0.25">
      <c r="A11" s="162"/>
      <c r="B11" s="17" t="s">
        <v>28</v>
      </c>
      <c r="C11" s="10"/>
      <c r="D11" s="13">
        <f t="shared" si="1"/>
        <v>0</v>
      </c>
      <c r="F11" s="228"/>
      <c r="G11" s="239"/>
      <c r="H11" s="240"/>
      <c r="I11" s="240"/>
      <c r="J11" s="2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/>
      <c r="D12" s="48">
        <f t="shared" si="1"/>
        <v>0</v>
      </c>
      <c r="F12" s="245" t="s">
        <v>33</v>
      </c>
      <c r="G12" s="246"/>
      <c r="H12" s="246"/>
      <c r="I12" s="246"/>
      <c r="J12" s="2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/>
      <c r="D13" s="48">
        <f t="shared" si="1"/>
        <v>0</v>
      </c>
      <c r="F13" s="248" t="s">
        <v>36</v>
      </c>
      <c r="G13" s="212"/>
      <c r="H13" s="203">
        <f>D29</f>
        <v>0</v>
      </c>
      <c r="I13" s="204"/>
      <c r="J13" s="20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/>
      <c r="D14" s="31">
        <f t="shared" si="1"/>
        <v>0</v>
      </c>
      <c r="F14" s="206" t="s">
        <v>39</v>
      </c>
      <c r="G14" s="207"/>
      <c r="H14" s="208">
        <f>D54</f>
        <v>0</v>
      </c>
      <c r="I14" s="209"/>
      <c r="J14" s="21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38</v>
      </c>
      <c r="C15" s="10"/>
      <c r="D15" s="31">
        <f t="shared" si="1"/>
        <v>0</v>
      </c>
      <c r="F15" s="211" t="s">
        <v>40</v>
      </c>
      <c r="G15" s="212"/>
      <c r="H15" s="213">
        <f>H13-H14</f>
        <v>0</v>
      </c>
      <c r="I15" s="214"/>
      <c r="J15" s="21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t="s">
        <v>93</v>
      </c>
      <c r="C17" s="10"/>
      <c r="D17" s="48">
        <f t="shared" si="1"/>
        <v>0</v>
      </c>
      <c r="F17" s="56"/>
      <c r="G17" s="66" t="s">
        <v>45</v>
      </c>
      <c r="H17" s="184"/>
      <c r="I17" s="184"/>
      <c r="J17" s="184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2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4"/>
      <c r="I20" s="184"/>
      <c r="J20" s="18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2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107</v>
      </c>
      <c r="C23" s="10"/>
      <c r="D23" s="48">
        <f t="shared" si="1"/>
        <v>0</v>
      </c>
      <c r="F23" s="25"/>
      <c r="G23" s="37"/>
      <c r="H23" s="190"/>
      <c r="I23" s="159"/>
      <c r="J23" s="15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123</v>
      </c>
      <c r="C24" s="10"/>
      <c r="D24" s="48">
        <f t="shared" si="1"/>
        <v>0</v>
      </c>
      <c r="F24" s="38"/>
      <c r="G24" s="37"/>
      <c r="H24" s="190"/>
      <c r="I24" s="159"/>
      <c r="J24" s="15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105</v>
      </c>
      <c r="C26" s="10"/>
      <c r="D26" s="48">
        <f t="shared" si="1"/>
        <v>0</v>
      </c>
      <c r="F26" s="64"/>
      <c r="G26" s="10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 t="s">
        <v>109</v>
      </c>
      <c r="C27" s="10"/>
      <c r="D27" s="44">
        <f t="shared" si="1"/>
        <v>0</v>
      </c>
      <c r="F27" s="14"/>
      <c r="G27" s="14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97</v>
      </c>
      <c r="C28" s="10"/>
      <c r="D28" s="48">
        <f t="shared" si="1"/>
        <v>0</v>
      </c>
      <c r="F28" s="116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0</v>
      </c>
      <c r="F29" s="120" t="s">
        <v>55</v>
      </c>
      <c r="G29" s="182"/>
      <c r="H29" s="142">
        <f>H15-H16-H17-H18-H19-H20-H22-H23-H24+H26+H27</f>
        <v>0</v>
      </c>
      <c r="I29" s="143"/>
      <c r="J29" s="14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23"/>
      <c r="G30" s="183"/>
      <c r="H30" s="145"/>
      <c r="I30" s="146"/>
      <c r="J30" s="14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7" t="s">
        <v>58</v>
      </c>
      <c r="B32" s="168"/>
      <c r="C32" s="168"/>
      <c r="D32" s="169"/>
      <c r="F32" s="170" t="s">
        <v>59</v>
      </c>
      <c r="G32" s="171"/>
      <c r="H32" s="171"/>
      <c r="I32" s="171"/>
      <c r="J32" s="17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70" t="s">
        <v>13</v>
      </c>
      <c r="I33" s="171"/>
      <c r="J33" s="17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4">
        <f>F34*G34</f>
        <v>0</v>
      </c>
      <c r="I34" s="165"/>
      <c r="J34" s="16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68</v>
      </c>
      <c r="C35" s="52"/>
      <c r="D35" s="30">
        <f>C35*84</f>
        <v>0</v>
      </c>
      <c r="F35" s="58">
        <v>500</v>
      </c>
      <c r="G35" s="41"/>
      <c r="H35" s="164">
        <f t="shared" ref="H35:H39" si="2">F35*G35</f>
        <v>0</v>
      </c>
      <c r="I35" s="165"/>
      <c r="J35" s="16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70</v>
      </c>
      <c r="C36" s="10"/>
      <c r="D36" s="12">
        <f>C36*1.5</f>
        <v>0</v>
      </c>
      <c r="F36" s="12">
        <v>200</v>
      </c>
      <c r="G36" s="37"/>
      <c r="H36" s="164">
        <f>F36*G36</f>
        <v>0</v>
      </c>
      <c r="I36" s="165"/>
      <c r="J36" s="16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4">
        <f t="shared" si="2"/>
        <v>0</v>
      </c>
      <c r="I37" s="165"/>
      <c r="J37" s="16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68</v>
      </c>
      <c r="C38" s="54"/>
      <c r="D38" s="12">
        <f>C38*84</f>
        <v>0</v>
      </c>
      <c r="F38" s="30">
        <v>50</v>
      </c>
      <c r="G38" s="39"/>
      <c r="H38" s="164">
        <f t="shared" si="2"/>
        <v>0</v>
      </c>
      <c r="I38" s="165"/>
      <c r="J38" s="16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70</v>
      </c>
      <c r="C39" s="52"/>
      <c r="D39" s="31">
        <f>C39*4.5</f>
        <v>0</v>
      </c>
      <c r="F39" s="12">
        <v>20</v>
      </c>
      <c r="G39" s="37"/>
      <c r="H39" s="164">
        <f t="shared" si="2"/>
        <v>0</v>
      </c>
      <c r="I39" s="165"/>
      <c r="J39" s="16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4"/>
      <c r="I40" s="165"/>
      <c r="J40" s="16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68</v>
      </c>
      <c r="C41" s="10"/>
      <c r="D41" s="12">
        <f>C41*84</f>
        <v>0</v>
      </c>
      <c r="F41" s="12">
        <v>5</v>
      </c>
      <c r="G41" s="42"/>
      <c r="H41" s="164"/>
      <c r="I41" s="165"/>
      <c r="J41" s="16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70</v>
      </c>
      <c r="C42" s="11"/>
      <c r="D42" s="12">
        <f>C42*2.25</f>
        <v>0</v>
      </c>
      <c r="F42" s="39" t="s">
        <v>79</v>
      </c>
      <c r="G42" s="164"/>
      <c r="H42" s="165"/>
      <c r="I42" s="165"/>
      <c r="J42" s="16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4" t="s">
        <v>81</v>
      </c>
      <c r="C43" s="11"/>
      <c r="D43" s="12"/>
      <c r="F43" s="59" t="s">
        <v>82</v>
      </c>
      <c r="G43" s="113" t="s">
        <v>83</v>
      </c>
      <c r="H43" s="156" t="s">
        <v>13</v>
      </c>
      <c r="I43" s="157"/>
      <c r="J43" s="158"/>
      <c r="K43" s="21"/>
      <c r="P43" s="4"/>
      <c r="Q43" s="4"/>
      <c r="R43" s="5"/>
    </row>
    <row r="44" spans="1:18" ht="15.75" x14ac:dyDescent="0.25">
      <c r="A44" s="135"/>
      <c r="B44" s="27" t="s">
        <v>66</v>
      </c>
      <c r="C44" s="10"/>
      <c r="D44" s="12">
        <f>C44*120</f>
        <v>0</v>
      </c>
      <c r="F44" s="37"/>
      <c r="G44" s="62"/>
      <c r="H44" s="159"/>
      <c r="I44" s="159"/>
      <c r="J44" s="159"/>
      <c r="K44" s="21"/>
      <c r="P44" s="4"/>
      <c r="Q44" s="4"/>
      <c r="R44" s="5"/>
    </row>
    <row r="45" spans="1:18" ht="15.75" x14ac:dyDescent="0.25">
      <c r="A45" s="135"/>
      <c r="B45" s="27" t="s">
        <v>68</v>
      </c>
      <c r="C45" s="33"/>
      <c r="D45" s="12">
        <f>C45*84</f>
        <v>0</v>
      </c>
      <c r="F45" s="37"/>
      <c r="G45" s="62"/>
      <c r="H45" s="159"/>
      <c r="I45" s="159"/>
      <c r="J45" s="159"/>
      <c r="K45" s="21"/>
      <c r="P45" s="4"/>
      <c r="Q45" s="4"/>
      <c r="R45" s="5"/>
    </row>
    <row r="46" spans="1:18" ht="15.75" x14ac:dyDescent="0.25">
      <c r="A46" s="135"/>
      <c r="B46" s="49" t="s">
        <v>70</v>
      </c>
      <c r="C46" s="81"/>
      <c r="D46" s="12">
        <f>C46*1.5</f>
        <v>0</v>
      </c>
      <c r="F46" s="37"/>
      <c r="G46" s="114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6"/>
      <c r="B47" s="27"/>
      <c r="C47" s="11"/>
      <c r="D47" s="12"/>
      <c r="F47" s="59"/>
      <c r="G47" s="59"/>
      <c r="H47" s="137"/>
      <c r="I47" s="138"/>
      <c r="J47" s="139"/>
      <c r="K47" s="21"/>
      <c r="P47" s="4"/>
      <c r="Q47" s="4"/>
      <c r="R47" s="5"/>
    </row>
    <row r="48" spans="1:18" ht="15" customHeight="1" x14ac:dyDescent="0.25">
      <c r="A48" s="134" t="s">
        <v>32</v>
      </c>
      <c r="B48" s="27" t="s">
        <v>66</v>
      </c>
      <c r="C48" s="10"/>
      <c r="D48" s="12">
        <f>C48*78</f>
        <v>0</v>
      </c>
      <c r="F48" s="59"/>
      <c r="G48" s="59"/>
      <c r="H48" s="137"/>
      <c r="I48" s="138"/>
      <c r="J48" s="1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5"/>
      <c r="B49" s="29" t="s">
        <v>68</v>
      </c>
      <c r="C49" s="33"/>
      <c r="D49" s="12">
        <f>C49*42</f>
        <v>0</v>
      </c>
      <c r="F49" s="140" t="s">
        <v>86</v>
      </c>
      <c r="G49" s="142">
        <f>H34+H35+H36+H37+H38+H39+H40+H41+G42+H44+H45+H46</f>
        <v>0</v>
      </c>
      <c r="H49" s="143"/>
      <c r="I49" s="143"/>
      <c r="J49" s="14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5"/>
      <c r="B50" s="32" t="s">
        <v>70</v>
      </c>
      <c r="C50" s="11"/>
      <c r="D50" s="12">
        <f>C50*1.5</f>
        <v>0</v>
      </c>
      <c r="F50" s="141"/>
      <c r="G50" s="145"/>
      <c r="H50" s="146"/>
      <c r="I50" s="146"/>
      <c r="J50" s="147"/>
      <c r="P50" s="4"/>
      <c r="Q50" s="4"/>
      <c r="R50" s="5"/>
    </row>
    <row r="51" spans="1:18" ht="15" customHeight="1" x14ac:dyDescent="0.25">
      <c r="A51" s="135"/>
      <c r="B51" s="27"/>
      <c r="C51" s="10"/>
      <c r="D51" s="31"/>
      <c r="F51" s="148" t="s">
        <v>132</v>
      </c>
      <c r="G51" s="253">
        <f>G49-H29</f>
        <v>0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5"/>
      <c r="B52" s="29"/>
      <c r="C52" s="33"/>
      <c r="D52" s="45"/>
      <c r="F52" s="149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0" t="s">
        <v>90</v>
      </c>
      <c r="B54" s="121"/>
      <c r="C54" s="122"/>
      <c r="D54" s="126">
        <f>SUM(D34:D53)</f>
        <v>0</v>
      </c>
      <c r="F54" s="21"/>
      <c r="J54" s="34"/>
    </row>
    <row r="55" spans="1:18" x14ac:dyDescent="0.25">
      <c r="A55" s="123"/>
      <c r="B55" s="124"/>
      <c r="C55" s="125"/>
      <c r="D55" s="1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28" t="s">
        <v>91</v>
      </c>
      <c r="B58" s="129"/>
      <c r="C58" s="129"/>
      <c r="D58" s="130"/>
      <c r="F58" s="128" t="s">
        <v>92</v>
      </c>
      <c r="G58" s="129"/>
      <c r="H58" s="129"/>
      <c r="I58" s="129"/>
      <c r="J58" s="130"/>
    </row>
    <row r="59" spans="1:18" x14ac:dyDescent="0.25">
      <c r="A59" s="131"/>
      <c r="B59" s="132"/>
      <c r="C59" s="132"/>
      <c r="D59" s="133"/>
      <c r="F59" s="131"/>
      <c r="G59" s="132"/>
      <c r="H59" s="132"/>
      <c r="I59" s="132"/>
      <c r="J59" s="13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25EAC-E5F9-4121-852F-BB58000E71C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6" t="s">
        <v>1</v>
      </c>
      <c r="O1" s="216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7" t="s">
        <v>7</v>
      </c>
      <c r="B4" s="168"/>
      <c r="C4" s="168"/>
      <c r="D4" s="169"/>
      <c r="F4" s="217" t="s">
        <v>8</v>
      </c>
      <c r="G4" s="219">
        <v>3</v>
      </c>
      <c r="H4" s="221" t="s">
        <v>9</v>
      </c>
      <c r="I4" s="223">
        <v>45987</v>
      </c>
      <c r="J4" s="2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218"/>
      <c r="G5" s="220"/>
      <c r="H5" s="222"/>
      <c r="I5" s="225"/>
      <c r="J5" s="2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/>
      <c r="D6" s="13">
        <f t="shared" ref="D6:D28" si="1">C6*L6</f>
        <v>0</v>
      </c>
      <c r="F6" s="227" t="s">
        <v>16</v>
      </c>
      <c r="G6" s="229" t="s">
        <v>111</v>
      </c>
      <c r="H6" s="230"/>
      <c r="I6" s="230"/>
      <c r="J6" s="2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/>
      <c r="D7" s="13">
        <f t="shared" si="1"/>
        <v>0</v>
      </c>
      <c r="F7" s="228"/>
      <c r="G7" s="232"/>
      <c r="H7" s="233"/>
      <c r="I7" s="233"/>
      <c r="J7" s="23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/>
      <c r="D8" s="13">
        <f t="shared" si="1"/>
        <v>0</v>
      </c>
      <c r="F8" s="235" t="s">
        <v>21</v>
      </c>
      <c r="G8" s="236" t="s">
        <v>119</v>
      </c>
      <c r="H8" s="237"/>
      <c r="I8" s="237"/>
      <c r="J8" s="23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/>
      <c r="D9" s="13">
        <f t="shared" si="1"/>
        <v>0</v>
      </c>
      <c r="F9" s="228"/>
      <c r="G9" s="239"/>
      <c r="H9" s="240"/>
      <c r="I9" s="240"/>
      <c r="J9" s="24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/>
      <c r="D10" s="13">
        <f t="shared" si="1"/>
        <v>0</v>
      </c>
      <c r="F10" s="227" t="s">
        <v>26</v>
      </c>
      <c r="G10" s="242" t="s">
        <v>137</v>
      </c>
      <c r="H10" s="243"/>
      <c r="I10" s="243"/>
      <c r="J10" s="244"/>
      <c r="K10" s="8"/>
      <c r="L10" s="6">
        <f>R36</f>
        <v>972</v>
      </c>
      <c r="P10" s="4"/>
      <c r="Q10" s="4"/>
      <c r="R10" s="5"/>
    </row>
    <row r="11" spans="1:18" ht="15.75" x14ac:dyDescent="0.25">
      <c r="A11" s="162"/>
      <c r="B11" s="17" t="s">
        <v>28</v>
      </c>
      <c r="C11" s="10"/>
      <c r="D11" s="13">
        <f t="shared" si="1"/>
        <v>0</v>
      </c>
      <c r="F11" s="228"/>
      <c r="G11" s="239"/>
      <c r="H11" s="240"/>
      <c r="I11" s="240"/>
      <c r="J11" s="2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/>
      <c r="D12" s="48">
        <f t="shared" si="1"/>
        <v>0</v>
      </c>
      <c r="F12" s="245" t="s">
        <v>33</v>
      </c>
      <c r="G12" s="246"/>
      <c r="H12" s="246"/>
      <c r="I12" s="246"/>
      <c r="J12" s="2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/>
      <c r="D13" s="48">
        <f t="shared" si="1"/>
        <v>0</v>
      </c>
      <c r="F13" s="248" t="s">
        <v>36</v>
      </c>
      <c r="G13" s="212"/>
      <c r="H13" s="203">
        <f>D29</f>
        <v>0</v>
      </c>
      <c r="I13" s="204"/>
      <c r="J13" s="20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/>
      <c r="D14" s="31">
        <f t="shared" si="1"/>
        <v>0</v>
      </c>
      <c r="F14" s="206" t="s">
        <v>39</v>
      </c>
      <c r="G14" s="207"/>
      <c r="H14" s="208">
        <f>D54</f>
        <v>0</v>
      </c>
      <c r="I14" s="209"/>
      <c r="J14" s="21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38</v>
      </c>
      <c r="C15" s="10"/>
      <c r="D15" s="31">
        <f t="shared" si="1"/>
        <v>0</v>
      </c>
      <c r="F15" s="211" t="s">
        <v>40</v>
      </c>
      <c r="G15" s="212"/>
      <c r="H15" s="213">
        <f>H13-H14</f>
        <v>0</v>
      </c>
      <c r="I15" s="214"/>
      <c r="J15" s="21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t="s">
        <v>113</v>
      </c>
      <c r="C17" s="10"/>
      <c r="D17" s="48">
        <f t="shared" si="1"/>
        <v>0</v>
      </c>
      <c r="F17" s="56"/>
      <c r="G17" s="66" t="s">
        <v>45</v>
      </c>
      <c r="H17" s="184"/>
      <c r="I17" s="184"/>
      <c r="J17" s="18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2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2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107</v>
      </c>
      <c r="C23" s="10"/>
      <c r="D23" s="48">
        <f t="shared" si="1"/>
        <v>0</v>
      </c>
      <c r="F23" s="78"/>
      <c r="G23" s="79"/>
      <c r="H23" s="190"/>
      <c r="I23" s="159"/>
      <c r="J23" s="15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101</v>
      </c>
      <c r="C24" s="10"/>
      <c r="D24" s="48">
        <f t="shared" si="1"/>
        <v>0</v>
      </c>
      <c r="F24" s="38"/>
      <c r="G24" s="37"/>
      <c r="H24" s="190"/>
      <c r="I24" s="159"/>
      <c r="J24" s="15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105</v>
      </c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 t="s">
        <v>109</v>
      </c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97</v>
      </c>
      <c r="C28" s="10"/>
      <c r="D28" s="48">
        <f t="shared" si="1"/>
        <v>0</v>
      </c>
      <c r="F28" s="116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0</v>
      </c>
      <c r="F29" s="120" t="s">
        <v>55</v>
      </c>
      <c r="G29" s="182"/>
      <c r="H29" s="142">
        <f>H15-H16-H17-H18-H19-H20-H22-H23-H24+H26+H27</f>
        <v>0</v>
      </c>
      <c r="I29" s="143"/>
      <c r="J29" s="14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23"/>
      <c r="G30" s="183"/>
      <c r="H30" s="145"/>
      <c r="I30" s="146"/>
      <c r="J30" s="14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7" t="s">
        <v>58</v>
      </c>
      <c r="B32" s="168"/>
      <c r="C32" s="168"/>
      <c r="D32" s="169"/>
      <c r="F32" s="170" t="s">
        <v>59</v>
      </c>
      <c r="G32" s="171"/>
      <c r="H32" s="171"/>
      <c r="I32" s="171"/>
      <c r="J32" s="17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70" t="s">
        <v>13</v>
      </c>
      <c r="I33" s="171"/>
      <c r="J33" s="17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4">
        <f>F34*G34</f>
        <v>0</v>
      </c>
      <c r="I34" s="165"/>
      <c r="J34" s="16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68</v>
      </c>
      <c r="C35" s="52"/>
      <c r="D35" s="30">
        <f>C35*84</f>
        <v>0</v>
      </c>
      <c r="F35" s="58">
        <v>500</v>
      </c>
      <c r="G35" s="41"/>
      <c r="H35" s="164">
        <f>F35*G35</f>
        <v>0</v>
      </c>
      <c r="I35" s="165"/>
      <c r="J35" s="16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70</v>
      </c>
      <c r="C36" s="10"/>
      <c r="D36" s="12">
        <f>C36*1.5</f>
        <v>0</v>
      </c>
      <c r="F36" s="12">
        <v>200</v>
      </c>
      <c r="G36" s="37"/>
      <c r="H36" s="164">
        <f t="shared" ref="H36:H39" si="2">F36*G36</f>
        <v>0</v>
      </c>
      <c r="I36" s="165"/>
      <c r="J36" s="16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4">
        <f t="shared" si="2"/>
        <v>0</v>
      </c>
      <c r="I37" s="165"/>
      <c r="J37" s="16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68</v>
      </c>
      <c r="C38" s="54"/>
      <c r="D38" s="12">
        <f>C38*84</f>
        <v>0</v>
      </c>
      <c r="F38" s="30">
        <v>50</v>
      </c>
      <c r="G38" s="39"/>
      <c r="H38" s="164">
        <f t="shared" si="2"/>
        <v>0</v>
      </c>
      <c r="I38" s="165"/>
      <c r="J38" s="16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70</v>
      </c>
      <c r="C39" s="52"/>
      <c r="D39" s="31">
        <f>C39*4.5</f>
        <v>0</v>
      </c>
      <c r="F39" s="12">
        <v>20</v>
      </c>
      <c r="G39" s="37"/>
      <c r="H39" s="164">
        <f t="shared" si="2"/>
        <v>0</v>
      </c>
      <c r="I39" s="165"/>
      <c r="J39" s="16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4"/>
      <c r="I40" s="165"/>
      <c r="J40" s="16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68</v>
      </c>
      <c r="C41" s="10"/>
      <c r="D41" s="12">
        <f>C41*84</f>
        <v>0</v>
      </c>
      <c r="F41" s="12">
        <v>5</v>
      </c>
      <c r="G41" s="42"/>
      <c r="H41" s="164"/>
      <c r="I41" s="165"/>
      <c r="J41" s="16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70</v>
      </c>
      <c r="C42" s="11"/>
      <c r="D42" s="12">
        <f>C42*2.25</f>
        <v>0</v>
      </c>
      <c r="F42" s="39" t="s">
        <v>79</v>
      </c>
      <c r="G42" s="164"/>
      <c r="H42" s="165"/>
      <c r="I42" s="165"/>
      <c r="J42" s="16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4" t="s">
        <v>81</v>
      </c>
      <c r="C43" s="11"/>
      <c r="D43" s="12"/>
      <c r="F43" s="59" t="s">
        <v>82</v>
      </c>
      <c r="G43" s="113" t="s">
        <v>83</v>
      </c>
      <c r="H43" s="156" t="s">
        <v>13</v>
      </c>
      <c r="I43" s="157"/>
      <c r="J43" s="158"/>
      <c r="K43" s="21"/>
      <c r="P43" s="4"/>
      <c r="Q43" s="4"/>
      <c r="R43" s="5"/>
    </row>
    <row r="44" spans="1:18" ht="15.75" x14ac:dyDescent="0.25">
      <c r="A44" s="135"/>
      <c r="B44" s="27" t="s">
        <v>66</v>
      </c>
      <c r="C44" s="10"/>
      <c r="D44" s="12">
        <f>C44*120</f>
        <v>0</v>
      </c>
      <c r="F44" s="37"/>
      <c r="G44" s="76"/>
      <c r="H44" s="159"/>
      <c r="I44" s="159"/>
      <c r="J44" s="159"/>
      <c r="K44" s="21"/>
      <c r="P44" s="4"/>
      <c r="Q44" s="4"/>
      <c r="R44" s="5"/>
    </row>
    <row r="45" spans="1:18" ht="15.75" x14ac:dyDescent="0.25">
      <c r="A45" s="135"/>
      <c r="B45" s="27" t="s">
        <v>68</v>
      </c>
      <c r="C45" s="33"/>
      <c r="D45" s="12">
        <f>C45*84</f>
        <v>0</v>
      </c>
      <c r="F45" s="37"/>
      <c r="G45" s="76"/>
      <c r="H45" s="159"/>
      <c r="I45" s="159"/>
      <c r="J45" s="159"/>
      <c r="K45" s="21"/>
      <c r="P45" s="4"/>
      <c r="Q45" s="4"/>
      <c r="R45" s="5"/>
    </row>
    <row r="46" spans="1:18" ht="15.75" x14ac:dyDescent="0.25">
      <c r="A46" s="135"/>
      <c r="B46" s="49" t="s">
        <v>70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6"/>
      <c r="B47" s="27"/>
      <c r="C47" s="11"/>
      <c r="D47" s="12"/>
      <c r="F47" s="59"/>
      <c r="G47" s="59"/>
      <c r="H47" s="137"/>
      <c r="I47" s="138"/>
      <c r="J47" s="139"/>
      <c r="K47" s="21"/>
      <c r="P47" s="4"/>
      <c r="Q47" s="4"/>
      <c r="R47" s="5"/>
    </row>
    <row r="48" spans="1:18" ht="15" customHeight="1" x14ac:dyDescent="0.25">
      <c r="A48" s="134" t="s">
        <v>32</v>
      </c>
      <c r="B48" s="27" t="s">
        <v>66</v>
      </c>
      <c r="C48" s="10"/>
      <c r="D48" s="12">
        <f>C48*78</f>
        <v>0</v>
      </c>
      <c r="F48" s="59"/>
      <c r="G48" s="59"/>
      <c r="H48" s="137"/>
      <c r="I48" s="138"/>
      <c r="J48" s="1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5"/>
      <c r="B49" s="29" t="s">
        <v>68</v>
      </c>
      <c r="C49" s="33"/>
      <c r="D49" s="12">
        <f>C49*42</f>
        <v>0</v>
      </c>
      <c r="F49" s="140" t="s">
        <v>86</v>
      </c>
      <c r="G49" s="142">
        <f>H34+H35+H36+H37+H38+H39+H40+H41+G42+H44+H45+H46</f>
        <v>0</v>
      </c>
      <c r="H49" s="143"/>
      <c r="I49" s="143"/>
      <c r="J49" s="14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5"/>
      <c r="B50" s="32" t="s">
        <v>70</v>
      </c>
      <c r="C50" s="11"/>
      <c r="D50" s="12">
        <f>C50*1.5</f>
        <v>0</v>
      </c>
      <c r="F50" s="141"/>
      <c r="G50" s="145"/>
      <c r="H50" s="146"/>
      <c r="I50" s="146"/>
      <c r="J50" s="147"/>
      <c r="P50" s="4"/>
      <c r="Q50" s="4"/>
      <c r="R50" s="5"/>
    </row>
    <row r="51" spans="1:18" ht="15" customHeight="1" x14ac:dyDescent="0.25">
      <c r="A51" s="135"/>
      <c r="B51" s="27"/>
      <c r="C51" s="10"/>
      <c r="D51" s="31"/>
      <c r="F51" s="148" t="s">
        <v>142</v>
      </c>
      <c r="G51" s="253">
        <f>G49-H29</f>
        <v>0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5"/>
      <c r="B52" s="29"/>
      <c r="C52" s="33"/>
      <c r="D52" s="45"/>
      <c r="F52" s="149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0" t="s">
        <v>90</v>
      </c>
      <c r="B54" s="121"/>
      <c r="C54" s="122"/>
      <c r="D54" s="126">
        <f>SUM(D34:D53)</f>
        <v>0</v>
      </c>
      <c r="F54" s="21"/>
      <c r="J54" s="34"/>
    </row>
    <row r="55" spans="1:18" x14ac:dyDescent="0.25">
      <c r="A55" s="123"/>
      <c r="B55" s="124"/>
      <c r="C55" s="125"/>
      <c r="D55" s="1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8" t="s">
        <v>91</v>
      </c>
      <c r="B58" s="129"/>
      <c r="C58" s="129"/>
      <c r="D58" s="130"/>
      <c r="F58" s="128" t="s">
        <v>92</v>
      </c>
      <c r="G58" s="129"/>
      <c r="H58" s="129"/>
      <c r="I58" s="129"/>
      <c r="J58" s="130"/>
    </row>
    <row r="59" spans="1:18" x14ac:dyDescent="0.25">
      <c r="A59" s="131"/>
      <c r="B59" s="132"/>
      <c r="C59" s="132"/>
      <c r="D59" s="133"/>
      <c r="F59" s="131"/>
      <c r="G59" s="132"/>
      <c r="H59" s="132"/>
      <c r="I59" s="132"/>
      <c r="J59" s="13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5FE31-093F-4672-8F58-C2B20B82933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6" t="s">
        <v>1</v>
      </c>
      <c r="O1" s="216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7" t="s">
        <v>7</v>
      </c>
      <c r="B4" s="168"/>
      <c r="C4" s="168"/>
      <c r="D4" s="169"/>
      <c r="F4" s="217" t="s">
        <v>8</v>
      </c>
      <c r="G4" s="219"/>
      <c r="H4" s="221" t="s">
        <v>9</v>
      </c>
      <c r="I4" s="223"/>
      <c r="J4" s="2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218"/>
      <c r="G5" s="220"/>
      <c r="H5" s="222"/>
      <c r="I5" s="225"/>
      <c r="J5" s="2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2"/>
      <c r="B6" s="16"/>
      <c r="C6" s="10"/>
      <c r="D6" s="13">
        <f t="shared" ref="D6:D28" si="1">C6*L6</f>
        <v>0</v>
      </c>
      <c r="F6" s="227" t="s">
        <v>16</v>
      </c>
      <c r="G6" s="229"/>
      <c r="H6" s="230"/>
      <c r="I6" s="230"/>
      <c r="J6" s="2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2"/>
      <c r="B7" s="16"/>
      <c r="C7" s="10"/>
      <c r="D7" s="13">
        <f t="shared" si="1"/>
        <v>0</v>
      </c>
      <c r="F7" s="228"/>
      <c r="G7" s="232"/>
      <c r="H7" s="233"/>
      <c r="I7" s="233"/>
      <c r="J7" s="23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2"/>
      <c r="B8" s="16"/>
      <c r="C8" s="10"/>
      <c r="D8" s="13">
        <f t="shared" si="1"/>
        <v>0</v>
      </c>
      <c r="F8" s="235" t="s">
        <v>21</v>
      </c>
      <c r="G8" s="236"/>
      <c r="H8" s="237"/>
      <c r="I8" s="237"/>
      <c r="J8" s="23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2"/>
      <c r="B9" s="16"/>
      <c r="C9" s="10"/>
      <c r="D9" s="13">
        <f t="shared" si="1"/>
        <v>0</v>
      </c>
      <c r="F9" s="228"/>
      <c r="G9" s="239"/>
      <c r="H9" s="240"/>
      <c r="I9" s="240"/>
      <c r="J9" s="24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2"/>
      <c r="C10" s="10"/>
      <c r="D10" s="13">
        <f t="shared" si="1"/>
        <v>0</v>
      </c>
      <c r="F10" s="227" t="s">
        <v>26</v>
      </c>
      <c r="G10" s="242"/>
      <c r="H10" s="243"/>
      <c r="I10" s="243"/>
      <c r="J10" s="244"/>
      <c r="K10" s="8"/>
      <c r="L10" s="6">
        <f>R36</f>
        <v>972</v>
      </c>
      <c r="P10" s="4"/>
      <c r="Q10" s="4"/>
      <c r="R10" s="5"/>
    </row>
    <row r="11" spans="1:19" ht="15.75" x14ac:dyDescent="0.25">
      <c r="A11" s="162"/>
      <c r="B11" s="17"/>
      <c r="C11" s="10"/>
      <c r="D11" s="13">
        <f t="shared" si="1"/>
        <v>0</v>
      </c>
      <c r="F11" s="228"/>
      <c r="G11" s="239"/>
      <c r="H11" s="240"/>
      <c r="I11" s="240"/>
      <c r="J11" s="2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2"/>
      <c r="B12" s="17"/>
      <c r="C12" s="10"/>
      <c r="D12" s="48">
        <f t="shared" si="1"/>
        <v>0</v>
      </c>
      <c r="F12" s="245" t="s">
        <v>33</v>
      </c>
      <c r="G12" s="246"/>
      <c r="H12" s="246"/>
      <c r="I12" s="246"/>
      <c r="J12" s="2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2"/>
      <c r="B13" s="17"/>
      <c r="C13" s="10"/>
      <c r="D13" s="48">
        <f t="shared" si="1"/>
        <v>0</v>
      </c>
      <c r="F13" s="248" t="s">
        <v>36</v>
      </c>
      <c r="G13" s="212"/>
      <c r="H13" s="203">
        <f>D29</f>
        <v>0</v>
      </c>
      <c r="I13" s="204"/>
      <c r="J13" s="20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2"/>
      <c r="B14" s="14"/>
      <c r="C14" s="10"/>
      <c r="D14" s="31">
        <f t="shared" si="1"/>
        <v>0</v>
      </c>
      <c r="F14" s="206" t="s">
        <v>39</v>
      </c>
      <c r="G14" s="207"/>
      <c r="H14" s="208">
        <f>D54</f>
        <v>0</v>
      </c>
      <c r="I14" s="209"/>
      <c r="J14" s="21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2"/>
      <c r="B15" s="14"/>
      <c r="C15" s="10"/>
      <c r="D15" s="31">
        <f t="shared" si="1"/>
        <v>0</v>
      </c>
      <c r="F15" s="211" t="s">
        <v>40</v>
      </c>
      <c r="G15" s="212"/>
      <c r="H15" s="213">
        <f>H13-H14</f>
        <v>0</v>
      </c>
      <c r="I15" s="214"/>
      <c r="J15" s="21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C17" s="10"/>
      <c r="D17" s="48">
        <f t="shared" si="1"/>
        <v>0</v>
      </c>
      <c r="F17" s="56"/>
      <c r="G17" s="66" t="s">
        <v>45</v>
      </c>
      <c r="H17" s="184"/>
      <c r="I17" s="184"/>
      <c r="J17" s="18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/>
      <c r="C18" s="10"/>
      <c r="D18" s="48">
        <f t="shared" si="1"/>
        <v>0</v>
      </c>
      <c r="F18" s="56"/>
      <c r="G18" s="66" t="s">
        <v>47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2"/>
      <c r="B20" s="46"/>
      <c r="C20" s="10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/>
      <c r="C23" s="10"/>
      <c r="D23" s="48">
        <f t="shared" si="1"/>
        <v>0</v>
      </c>
      <c r="F23" s="78"/>
      <c r="G23" s="79"/>
      <c r="H23" s="190"/>
      <c r="I23" s="159"/>
      <c r="J23" s="15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/>
      <c r="C24" s="10"/>
      <c r="D24" s="48">
        <f t="shared" si="1"/>
        <v>0</v>
      </c>
      <c r="F24" s="38"/>
      <c r="G24" s="37"/>
      <c r="H24" s="190"/>
      <c r="I24" s="159"/>
      <c r="J24" s="15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/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/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/>
      <c r="C28" s="10"/>
      <c r="D28" s="48">
        <f t="shared" si="1"/>
        <v>0</v>
      </c>
      <c r="F28" s="116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0</v>
      </c>
      <c r="F29" s="120" t="s">
        <v>55</v>
      </c>
      <c r="G29" s="182"/>
      <c r="H29" s="142">
        <f>H15-H16-H17-H18-H19-H20-H22-H23-H24+H26+H27</f>
        <v>0</v>
      </c>
      <c r="I29" s="143"/>
      <c r="J29" s="14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23"/>
      <c r="G30" s="183"/>
      <c r="H30" s="145"/>
      <c r="I30" s="146"/>
      <c r="J30" s="14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7" t="s">
        <v>58</v>
      </c>
      <c r="B32" s="168"/>
      <c r="C32" s="168"/>
      <c r="D32" s="169"/>
      <c r="F32" s="170" t="s">
        <v>59</v>
      </c>
      <c r="G32" s="171"/>
      <c r="H32" s="171"/>
      <c r="I32" s="171"/>
      <c r="J32" s="17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70" t="s">
        <v>13</v>
      </c>
      <c r="I33" s="171"/>
      <c r="J33" s="17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4"/>
      <c r="I34" s="165"/>
      <c r="J34" s="16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68</v>
      </c>
      <c r="C35" s="52"/>
      <c r="D35" s="30">
        <f>C35*84</f>
        <v>0</v>
      </c>
      <c r="F35" s="58">
        <v>500</v>
      </c>
      <c r="G35" s="41"/>
      <c r="H35" s="164"/>
      <c r="I35" s="165"/>
      <c r="J35" s="16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70</v>
      </c>
      <c r="C36" s="10"/>
      <c r="D36" s="12">
        <f>C36*1.5</f>
        <v>0</v>
      </c>
      <c r="F36" s="12">
        <v>200</v>
      </c>
      <c r="G36" s="37"/>
      <c r="H36" s="164"/>
      <c r="I36" s="165"/>
      <c r="J36" s="16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4"/>
      <c r="I37" s="165"/>
      <c r="J37" s="16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68</v>
      </c>
      <c r="C38" s="54"/>
      <c r="D38" s="12">
        <f>C38*84</f>
        <v>0</v>
      </c>
      <c r="F38" s="30">
        <v>50</v>
      </c>
      <c r="G38" s="39"/>
      <c r="H38" s="164"/>
      <c r="I38" s="165"/>
      <c r="J38" s="16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70</v>
      </c>
      <c r="C39" s="52"/>
      <c r="D39" s="31">
        <f>C39*4.5</f>
        <v>0</v>
      </c>
      <c r="F39" s="12">
        <v>20</v>
      </c>
      <c r="G39" s="37"/>
      <c r="H39" s="164"/>
      <c r="I39" s="165"/>
      <c r="J39" s="16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4"/>
      <c r="I40" s="165"/>
      <c r="J40" s="16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68</v>
      </c>
      <c r="C41" s="10"/>
      <c r="D41" s="12">
        <f>C41*84</f>
        <v>0</v>
      </c>
      <c r="F41" s="12">
        <v>5</v>
      </c>
      <c r="G41" s="42"/>
      <c r="H41" s="164"/>
      <c r="I41" s="165"/>
      <c r="J41" s="16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70</v>
      </c>
      <c r="C42" s="11"/>
      <c r="D42" s="12">
        <f>C42*2.25</f>
        <v>0</v>
      </c>
      <c r="F42" s="39" t="s">
        <v>79</v>
      </c>
      <c r="G42" s="164"/>
      <c r="H42" s="165"/>
      <c r="I42" s="165"/>
      <c r="J42" s="16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4" t="s">
        <v>81</v>
      </c>
      <c r="C43" s="11"/>
      <c r="D43" s="12"/>
      <c r="F43" s="59" t="s">
        <v>82</v>
      </c>
      <c r="G43" s="113" t="s">
        <v>83</v>
      </c>
      <c r="H43" s="156" t="s">
        <v>13</v>
      </c>
      <c r="I43" s="157"/>
      <c r="J43" s="158"/>
      <c r="K43" s="21"/>
      <c r="P43" s="4"/>
      <c r="Q43" s="4"/>
      <c r="R43" s="5"/>
    </row>
    <row r="44" spans="1:18" ht="15.75" x14ac:dyDescent="0.25">
      <c r="A44" s="135"/>
      <c r="B44" s="27" t="s">
        <v>66</v>
      </c>
      <c r="C44" s="10"/>
      <c r="D44" s="12">
        <f>C44*120</f>
        <v>0</v>
      </c>
      <c r="F44" s="37"/>
      <c r="G44" s="76"/>
      <c r="H44" s="159"/>
      <c r="I44" s="159"/>
      <c r="J44" s="159"/>
      <c r="K44" s="21"/>
      <c r="P44" s="4"/>
      <c r="Q44" s="4"/>
      <c r="R44" s="5"/>
    </row>
    <row r="45" spans="1:18" ht="15.75" x14ac:dyDescent="0.25">
      <c r="A45" s="135"/>
      <c r="B45" s="27" t="s">
        <v>68</v>
      </c>
      <c r="C45" s="33"/>
      <c r="D45" s="12">
        <f>C45*84</f>
        <v>0</v>
      </c>
      <c r="F45" s="37"/>
      <c r="G45" s="76"/>
      <c r="H45" s="159"/>
      <c r="I45" s="159"/>
      <c r="J45" s="159"/>
      <c r="K45" s="21"/>
      <c r="P45" s="4"/>
      <c r="Q45" s="4"/>
      <c r="R45" s="5"/>
    </row>
    <row r="46" spans="1:18" ht="15.75" x14ac:dyDescent="0.25">
      <c r="A46" s="135"/>
      <c r="B46" s="49" t="s">
        <v>70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6"/>
      <c r="B47" s="27"/>
      <c r="C47" s="11"/>
      <c r="D47" s="12"/>
      <c r="F47" s="59"/>
      <c r="G47" s="59"/>
      <c r="H47" s="137"/>
      <c r="I47" s="138"/>
      <c r="J47" s="139"/>
      <c r="K47" s="21"/>
      <c r="P47" s="4"/>
      <c r="Q47" s="4"/>
      <c r="R47" s="5"/>
    </row>
    <row r="48" spans="1:18" ht="15" customHeight="1" x14ac:dyDescent="0.25">
      <c r="A48" s="134" t="s">
        <v>32</v>
      </c>
      <c r="B48" s="27" t="s">
        <v>66</v>
      </c>
      <c r="C48" s="10"/>
      <c r="D48" s="12">
        <f>C48*78</f>
        <v>0</v>
      </c>
      <c r="F48" s="59"/>
      <c r="G48" s="59"/>
      <c r="H48" s="137"/>
      <c r="I48" s="138"/>
      <c r="J48" s="1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5"/>
      <c r="B49" s="29" t="s">
        <v>68</v>
      </c>
      <c r="C49" s="33"/>
      <c r="D49" s="12">
        <f>C49*42</f>
        <v>0</v>
      </c>
      <c r="F49" s="140" t="s">
        <v>86</v>
      </c>
      <c r="G49" s="142">
        <f>H34+H35+H36+H37+H38+H39+H40+H41+G42+H44+H45+H46</f>
        <v>0</v>
      </c>
      <c r="H49" s="143"/>
      <c r="I49" s="143"/>
      <c r="J49" s="14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5"/>
      <c r="B50" s="32" t="s">
        <v>70</v>
      </c>
      <c r="C50" s="11"/>
      <c r="D50" s="12">
        <f>C50*1.5</f>
        <v>0</v>
      </c>
      <c r="F50" s="141"/>
      <c r="G50" s="145"/>
      <c r="H50" s="146"/>
      <c r="I50" s="146"/>
      <c r="J50" s="147"/>
      <c r="P50" s="4"/>
      <c r="Q50" s="4"/>
      <c r="R50" s="5"/>
    </row>
    <row r="51" spans="1:18" ht="15" customHeight="1" x14ac:dyDescent="0.25">
      <c r="A51" s="135"/>
      <c r="B51" s="27"/>
      <c r="C51" s="10"/>
      <c r="D51" s="31"/>
      <c r="F51" s="148" t="s">
        <v>128</v>
      </c>
      <c r="G51" s="150">
        <f>G49-H29</f>
        <v>0</v>
      </c>
      <c r="H51" s="151"/>
      <c r="I51" s="151"/>
      <c r="J51" s="15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5"/>
      <c r="B52" s="29"/>
      <c r="C52" s="33"/>
      <c r="D52" s="45"/>
      <c r="F52" s="149"/>
      <c r="G52" s="153"/>
      <c r="H52" s="154"/>
      <c r="I52" s="154"/>
      <c r="J52" s="1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0" t="s">
        <v>90</v>
      </c>
      <c r="B54" s="121"/>
      <c r="C54" s="122"/>
      <c r="D54" s="126">
        <f>SUM(D34:D53)</f>
        <v>0</v>
      </c>
      <c r="F54" s="21"/>
      <c r="J54" s="34"/>
    </row>
    <row r="55" spans="1:18" x14ac:dyDescent="0.25">
      <c r="A55" s="123"/>
      <c r="B55" s="124"/>
      <c r="C55" s="125"/>
      <c r="D55" s="1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8" t="s">
        <v>91</v>
      </c>
      <c r="B58" s="129"/>
      <c r="C58" s="129"/>
      <c r="D58" s="130"/>
      <c r="F58" s="128" t="s">
        <v>92</v>
      </c>
      <c r="G58" s="129"/>
      <c r="H58" s="129"/>
      <c r="I58" s="129"/>
      <c r="J58" s="130"/>
    </row>
    <row r="59" spans="1:18" x14ac:dyDescent="0.25">
      <c r="A59" s="131"/>
      <c r="B59" s="132"/>
      <c r="C59" s="132"/>
      <c r="D59" s="133"/>
      <c r="F59" s="131"/>
      <c r="G59" s="132"/>
      <c r="H59" s="132"/>
      <c r="I59" s="132"/>
      <c r="J59" s="13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C60EC-25AD-4558-94E8-FCFE7FAB676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6" t="s">
        <v>1</v>
      </c>
      <c r="O1" s="216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7" t="s">
        <v>7</v>
      </c>
      <c r="B4" s="168"/>
      <c r="C4" s="168"/>
      <c r="D4" s="169"/>
      <c r="F4" s="217" t="s">
        <v>8</v>
      </c>
      <c r="G4" s="219">
        <v>1</v>
      </c>
      <c r="H4" s="221" t="s">
        <v>9</v>
      </c>
      <c r="I4" s="223">
        <v>45988</v>
      </c>
      <c r="J4" s="2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218"/>
      <c r="G5" s="220"/>
      <c r="H5" s="222"/>
      <c r="I5" s="225"/>
      <c r="J5" s="2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89"/>
      <c r="D6" s="13">
        <f t="shared" ref="D6:D28" si="1">C6*L6</f>
        <v>0</v>
      </c>
      <c r="F6" s="227" t="s">
        <v>16</v>
      </c>
      <c r="G6" s="229" t="s">
        <v>129</v>
      </c>
      <c r="H6" s="230"/>
      <c r="I6" s="230"/>
      <c r="J6" s="2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89"/>
      <c r="D7" s="13">
        <f t="shared" si="1"/>
        <v>0</v>
      </c>
      <c r="F7" s="228"/>
      <c r="G7" s="232"/>
      <c r="H7" s="233"/>
      <c r="I7" s="233"/>
      <c r="J7" s="23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89"/>
      <c r="D8" s="13">
        <f t="shared" si="1"/>
        <v>0</v>
      </c>
      <c r="F8" s="235" t="s">
        <v>21</v>
      </c>
      <c r="G8" s="236" t="s">
        <v>112</v>
      </c>
      <c r="H8" s="237"/>
      <c r="I8" s="237"/>
      <c r="J8" s="23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89"/>
      <c r="D9" s="13">
        <f t="shared" si="1"/>
        <v>0</v>
      </c>
      <c r="F9" s="228"/>
      <c r="G9" s="239"/>
      <c r="H9" s="240"/>
      <c r="I9" s="240"/>
      <c r="J9" s="24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89"/>
      <c r="D10" s="13">
        <f t="shared" si="1"/>
        <v>0</v>
      </c>
      <c r="F10" s="227" t="s">
        <v>26</v>
      </c>
      <c r="G10" s="242" t="s">
        <v>130</v>
      </c>
      <c r="H10" s="243"/>
      <c r="I10" s="243"/>
      <c r="J10" s="244"/>
      <c r="K10" s="8"/>
      <c r="L10" s="6">
        <f>R36</f>
        <v>972</v>
      </c>
      <c r="P10" s="4"/>
      <c r="Q10" s="4"/>
      <c r="R10" s="5"/>
    </row>
    <row r="11" spans="1:18" ht="15.75" x14ac:dyDescent="0.25">
      <c r="A11" s="162"/>
      <c r="B11" s="17" t="s">
        <v>28</v>
      </c>
      <c r="C11" s="89"/>
      <c r="D11" s="13">
        <f t="shared" si="1"/>
        <v>0</v>
      </c>
      <c r="F11" s="228"/>
      <c r="G11" s="239"/>
      <c r="H11" s="240"/>
      <c r="I11" s="240"/>
      <c r="J11" s="2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89"/>
      <c r="D12" s="48">
        <f t="shared" si="1"/>
        <v>0</v>
      </c>
      <c r="F12" s="245" t="s">
        <v>33</v>
      </c>
      <c r="G12" s="246"/>
      <c r="H12" s="246"/>
      <c r="I12" s="246"/>
      <c r="J12" s="2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89"/>
      <c r="D13" s="48">
        <f t="shared" si="1"/>
        <v>0</v>
      </c>
      <c r="F13" s="248" t="s">
        <v>36</v>
      </c>
      <c r="G13" s="212"/>
      <c r="H13" s="203">
        <f>D29</f>
        <v>0</v>
      </c>
      <c r="I13" s="204"/>
      <c r="J13" s="20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89"/>
      <c r="D14" s="31">
        <f t="shared" si="1"/>
        <v>0</v>
      </c>
      <c r="F14" s="206" t="s">
        <v>39</v>
      </c>
      <c r="G14" s="207"/>
      <c r="H14" s="208">
        <f>D54</f>
        <v>0</v>
      </c>
      <c r="I14" s="209"/>
      <c r="J14" s="21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38</v>
      </c>
      <c r="C15" s="89"/>
      <c r="D15" s="31">
        <f t="shared" si="1"/>
        <v>0</v>
      </c>
      <c r="F15" s="211" t="s">
        <v>40</v>
      </c>
      <c r="G15" s="212"/>
      <c r="H15" s="213">
        <f>H13-H14</f>
        <v>0</v>
      </c>
      <c r="I15" s="214"/>
      <c r="J15" s="21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t="s">
        <v>140</v>
      </c>
      <c r="C17" s="89"/>
      <c r="D17" s="48">
        <f t="shared" si="1"/>
        <v>0</v>
      </c>
      <c r="F17" s="56"/>
      <c r="G17" s="66" t="s">
        <v>45</v>
      </c>
      <c r="H17" s="184"/>
      <c r="I17" s="184"/>
      <c r="J17" s="18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v>1102</v>
      </c>
      <c r="Q19" s="4"/>
      <c r="R19" s="5">
        <f t="shared" si="0"/>
        <v>0</v>
      </c>
    </row>
    <row r="20" spans="1:18" ht="15.75" x14ac:dyDescent="0.25">
      <c r="A20" s="162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2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 t="s">
        <v>127</v>
      </c>
      <c r="C22" s="89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101</v>
      </c>
      <c r="C23" s="89"/>
      <c r="D23" s="48">
        <f t="shared" si="1"/>
        <v>0</v>
      </c>
      <c r="F23" s="77"/>
      <c r="G23" s="79"/>
      <c r="H23" s="249"/>
      <c r="I23" s="250"/>
      <c r="J23" s="25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121</v>
      </c>
      <c r="C24" s="89"/>
      <c r="D24" s="48">
        <f t="shared" si="1"/>
        <v>0</v>
      </c>
      <c r="F24" s="77"/>
      <c r="G24" s="79"/>
      <c r="H24" s="249"/>
      <c r="I24" s="250"/>
      <c r="J24" s="25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139</v>
      </c>
      <c r="C26" s="89"/>
      <c r="D26" s="48">
        <f t="shared" si="1"/>
        <v>0</v>
      </c>
      <c r="F26" s="75"/>
      <c r="G26" s="65"/>
      <c r="H26" s="159"/>
      <c r="I26" s="159"/>
      <c r="J26" s="15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 t="s">
        <v>110</v>
      </c>
      <c r="C27" s="89"/>
      <c r="D27" s="44">
        <f t="shared" si="1"/>
        <v>0</v>
      </c>
      <c r="F27" s="71"/>
      <c r="G27" s="113"/>
      <c r="H27" s="251"/>
      <c r="I27" s="252"/>
      <c r="J27" s="25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97</v>
      </c>
      <c r="C28" s="89"/>
      <c r="D28" s="48">
        <f t="shared" si="1"/>
        <v>0</v>
      </c>
      <c r="F28" s="116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0</v>
      </c>
      <c r="F29" s="120" t="s">
        <v>55</v>
      </c>
      <c r="G29" s="182"/>
      <c r="H29" s="142">
        <f>H15-H16-H17-H18-H19-H20-H22-H23-H24+H26+H27+H28</f>
        <v>0</v>
      </c>
      <c r="I29" s="143"/>
      <c r="J29" s="14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23"/>
      <c r="G30" s="183"/>
      <c r="H30" s="145"/>
      <c r="I30" s="146"/>
      <c r="J30" s="14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7" t="s">
        <v>58</v>
      </c>
      <c r="B32" s="168"/>
      <c r="C32" s="168"/>
      <c r="D32" s="169"/>
      <c r="F32" s="170" t="s">
        <v>59</v>
      </c>
      <c r="G32" s="171"/>
      <c r="H32" s="171"/>
      <c r="I32" s="171"/>
      <c r="J32" s="17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70" t="s">
        <v>13</v>
      </c>
      <c r="I33" s="171"/>
      <c r="J33" s="17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4">
        <f t="shared" ref="H34:H39" si="2">F34*G34</f>
        <v>0</v>
      </c>
      <c r="I34" s="165"/>
      <c r="J34" s="16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68</v>
      </c>
      <c r="C35" s="52"/>
      <c r="D35" s="30">
        <f>C35*84</f>
        <v>0</v>
      </c>
      <c r="F35" s="58">
        <v>500</v>
      </c>
      <c r="G35" s="41"/>
      <c r="H35" s="164">
        <f t="shared" si="2"/>
        <v>0</v>
      </c>
      <c r="I35" s="165"/>
      <c r="J35" s="16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70</v>
      </c>
      <c r="C36" s="10"/>
      <c r="D36" s="12">
        <f>C36*1.5</f>
        <v>0</v>
      </c>
      <c r="F36" s="12">
        <v>200</v>
      </c>
      <c r="G36" s="37"/>
      <c r="H36" s="164">
        <f t="shared" si="2"/>
        <v>0</v>
      </c>
      <c r="I36" s="165"/>
      <c r="J36" s="16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4">
        <f t="shared" si="2"/>
        <v>0</v>
      </c>
      <c r="I37" s="165"/>
      <c r="J37" s="16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68</v>
      </c>
      <c r="C38" s="54"/>
      <c r="D38" s="12">
        <f>C38*84</f>
        <v>0</v>
      </c>
      <c r="F38" s="30">
        <v>50</v>
      </c>
      <c r="G38" s="39"/>
      <c r="H38" s="164">
        <f t="shared" si="2"/>
        <v>0</v>
      </c>
      <c r="I38" s="165"/>
      <c r="J38" s="16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70</v>
      </c>
      <c r="C39" s="52"/>
      <c r="D39" s="31">
        <f>C39*4.5</f>
        <v>0</v>
      </c>
      <c r="F39" s="12">
        <v>20</v>
      </c>
      <c r="G39" s="37"/>
      <c r="H39" s="164">
        <f t="shared" si="2"/>
        <v>0</v>
      </c>
      <c r="I39" s="165"/>
      <c r="J39" s="16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4"/>
      <c r="I40" s="165"/>
      <c r="J40" s="16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68</v>
      </c>
      <c r="C41" s="10"/>
      <c r="D41" s="12">
        <f>C41*84</f>
        <v>0</v>
      </c>
      <c r="F41" s="12">
        <v>5</v>
      </c>
      <c r="G41" s="42"/>
      <c r="H41" s="164"/>
      <c r="I41" s="165"/>
      <c r="J41" s="16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70</v>
      </c>
      <c r="C42" s="11"/>
      <c r="D42" s="12">
        <f>C42*2.25</f>
        <v>0</v>
      </c>
      <c r="F42" s="39" t="s">
        <v>79</v>
      </c>
      <c r="G42" s="164"/>
      <c r="H42" s="165"/>
      <c r="I42" s="165"/>
      <c r="J42" s="16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4" t="s">
        <v>81</v>
      </c>
      <c r="C43" s="11"/>
      <c r="D43" s="12"/>
      <c r="F43" s="59" t="s">
        <v>82</v>
      </c>
      <c r="G43" s="113" t="s">
        <v>83</v>
      </c>
      <c r="H43" s="156" t="s">
        <v>13</v>
      </c>
      <c r="I43" s="157"/>
      <c r="J43" s="15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5"/>
      <c r="B44" s="27" t="s">
        <v>66</v>
      </c>
      <c r="C44" s="10"/>
      <c r="D44" s="12">
        <f>C44*120</f>
        <v>0</v>
      </c>
      <c r="F44" s="37"/>
      <c r="G44" s="62"/>
      <c r="H44" s="159"/>
      <c r="I44" s="159"/>
      <c r="J44" s="15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5"/>
      <c r="B45" s="27" t="s">
        <v>68</v>
      </c>
      <c r="C45" s="33"/>
      <c r="D45" s="12">
        <f>C45*84</f>
        <v>0</v>
      </c>
      <c r="F45" s="37"/>
      <c r="G45" s="62"/>
      <c r="H45" s="159"/>
      <c r="I45" s="159"/>
      <c r="J45" s="159"/>
      <c r="K45" s="21"/>
      <c r="P45" s="4"/>
      <c r="Q45" s="4"/>
      <c r="R45" s="5"/>
    </row>
    <row r="46" spans="1:18" ht="15.75" x14ac:dyDescent="0.25">
      <c r="A46" s="135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6"/>
      <c r="B47" s="27"/>
      <c r="C47" s="11"/>
      <c r="D47" s="12"/>
      <c r="F47" s="59"/>
      <c r="G47" s="59"/>
      <c r="H47" s="137"/>
      <c r="I47" s="138"/>
      <c r="J47" s="139"/>
      <c r="K47" s="21"/>
      <c r="P47" s="4"/>
      <c r="Q47" s="4"/>
      <c r="R47" s="5"/>
    </row>
    <row r="48" spans="1:18" ht="15" customHeight="1" x14ac:dyDescent="0.25">
      <c r="A48" s="134" t="s">
        <v>32</v>
      </c>
      <c r="B48" s="27" t="s">
        <v>66</v>
      </c>
      <c r="C48" s="10"/>
      <c r="D48" s="12">
        <f>C48*78</f>
        <v>0</v>
      </c>
      <c r="F48" s="59"/>
      <c r="G48" s="59"/>
      <c r="H48" s="137"/>
      <c r="I48" s="138"/>
      <c r="J48" s="1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5"/>
      <c r="B49" s="29" t="s">
        <v>68</v>
      </c>
      <c r="C49" s="33"/>
      <c r="D49" s="12">
        <f>C49*42</f>
        <v>0</v>
      </c>
      <c r="F49" s="140" t="s">
        <v>86</v>
      </c>
      <c r="G49" s="142">
        <f>H34+H35+H36+H37+H38+H39+H40+H41+G42+H44+H45+H46</f>
        <v>0</v>
      </c>
      <c r="H49" s="143"/>
      <c r="I49" s="143"/>
      <c r="J49" s="14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5"/>
      <c r="B50" s="32" t="s">
        <v>70</v>
      </c>
      <c r="C50" s="11"/>
      <c r="D50" s="12">
        <f>C50*1.5</f>
        <v>0</v>
      </c>
      <c r="F50" s="141"/>
      <c r="G50" s="145"/>
      <c r="H50" s="146"/>
      <c r="I50" s="146"/>
      <c r="J50" s="147"/>
      <c r="P50" s="4"/>
      <c r="Q50" s="4"/>
      <c r="R50" s="5"/>
    </row>
    <row r="51" spans="1:18" ht="15" customHeight="1" x14ac:dyDescent="0.25">
      <c r="A51" s="135"/>
      <c r="B51" s="27"/>
      <c r="C51" s="10"/>
      <c r="D51" s="31"/>
      <c r="F51" s="148" t="s">
        <v>131</v>
      </c>
      <c r="G51" s="253">
        <f>G49-H29</f>
        <v>0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5"/>
      <c r="B52" s="29"/>
      <c r="C52" s="33"/>
      <c r="D52" s="45"/>
      <c r="F52" s="149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0" t="s">
        <v>90</v>
      </c>
      <c r="B54" s="121"/>
      <c r="C54" s="122"/>
      <c r="D54" s="12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3"/>
      <c r="B55" s="124"/>
      <c r="C55" s="125"/>
      <c r="D55" s="1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8" t="s">
        <v>91</v>
      </c>
      <c r="B58" s="129"/>
      <c r="C58" s="129"/>
      <c r="D58" s="130"/>
      <c r="F58" s="128" t="s">
        <v>92</v>
      </c>
      <c r="G58" s="129"/>
      <c r="H58" s="129"/>
      <c r="I58" s="129"/>
      <c r="J58" s="130"/>
    </row>
    <row r="59" spans="1:18" x14ac:dyDescent="0.25">
      <c r="A59" s="131"/>
      <c r="B59" s="132"/>
      <c r="C59" s="132"/>
      <c r="D59" s="133"/>
      <c r="F59" s="131"/>
      <c r="G59" s="132"/>
      <c r="H59" s="132"/>
      <c r="I59" s="132"/>
      <c r="J59" s="13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879F0-0694-45A8-95E2-ECAC76914D5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6" t="s">
        <v>1</v>
      </c>
      <c r="O1" s="216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7" t="s">
        <v>7</v>
      </c>
      <c r="B4" s="168"/>
      <c r="C4" s="168"/>
      <c r="D4" s="169"/>
      <c r="F4" s="217" t="s">
        <v>8</v>
      </c>
      <c r="G4" s="219">
        <v>2</v>
      </c>
      <c r="H4" s="221" t="s">
        <v>9</v>
      </c>
      <c r="I4" s="223">
        <v>45988</v>
      </c>
      <c r="J4" s="2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218"/>
      <c r="G5" s="220"/>
      <c r="H5" s="222"/>
      <c r="I5" s="225"/>
      <c r="J5" s="2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/>
      <c r="D6" s="13">
        <f t="shared" ref="D6:D28" si="1">C6*L6</f>
        <v>0</v>
      </c>
      <c r="F6" s="227" t="s">
        <v>16</v>
      </c>
      <c r="G6" s="229" t="s">
        <v>134</v>
      </c>
      <c r="H6" s="230"/>
      <c r="I6" s="230"/>
      <c r="J6" s="2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/>
      <c r="D7" s="13">
        <f t="shared" si="1"/>
        <v>0</v>
      </c>
      <c r="F7" s="228"/>
      <c r="G7" s="232"/>
      <c r="H7" s="233"/>
      <c r="I7" s="233"/>
      <c r="J7" s="23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/>
      <c r="D8" s="13">
        <f t="shared" si="1"/>
        <v>0</v>
      </c>
      <c r="F8" s="235" t="s">
        <v>21</v>
      </c>
      <c r="G8" s="236" t="s">
        <v>114</v>
      </c>
      <c r="H8" s="237"/>
      <c r="I8" s="237"/>
      <c r="J8" s="23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/>
      <c r="D9" s="13">
        <f t="shared" si="1"/>
        <v>0</v>
      </c>
      <c r="F9" s="228"/>
      <c r="G9" s="239"/>
      <c r="H9" s="240"/>
      <c r="I9" s="240"/>
      <c r="J9" s="24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/>
      <c r="D10" s="13">
        <f t="shared" si="1"/>
        <v>0</v>
      </c>
      <c r="F10" s="227" t="s">
        <v>26</v>
      </c>
      <c r="G10" s="242" t="s">
        <v>115</v>
      </c>
      <c r="H10" s="243"/>
      <c r="I10" s="243"/>
      <c r="J10" s="244"/>
      <c r="K10" s="8"/>
      <c r="L10" s="6">
        <f>R36</f>
        <v>972</v>
      </c>
      <c r="P10" s="4"/>
      <c r="Q10" s="4"/>
      <c r="R10" s="5"/>
    </row>
    <row r="11" spans="1:18" ht="15.75" x14ac:dyDescent="0.25">
      <c r="A11" s="162"/>
      <c r="B11" s="17" t="s">
        <v>28</v>
      </c>
      <c r="C11" s="10"/>
      <c r="D11" s="13">
        <f t="shared" si="1"/>
        <v>0</v>
      </c>
      <c r="F11" s="228"/>
      <c r="G11" s="239"/>
      <c r="H11" s="240"/>
      <c r="I11" s="240"/>
      <c r="J11" s="2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/>
      <c r="D12" s="48">
        <f t="shared" si="1"/>
        <v>0</v>
      </c>
      <c r="F12" s="245" t="s">
        <v>33</v>
      </c>
      <c r="G12" s="246"/>
      <c r="H12" s="246"/>
      <c r="I12" s="246"/>
      <c r="J12" s="2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/>
      <c r="D13" s="48">
        <f t="shared" si="1"/>
        <v>0</v>
      </c>
      <c r="F13" s="248" t="s">
        <v>36</v>
      </c>
      <c r="G13" s="212"/>
      <c r="H13" s="203">
        <f>D29</f>
        <v>0</v>
      </c>
      <c r="I13" s="204"/>
      <c r="J13" s="20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/>
      <c r="D14" s="31">
        <f t="shared" si="1"/>
        <v>0</v>
      </c>
      <c r="F14" s="206" t="s">
        <v>39</v>
      </c>
      <c r="G14" s="207"/>
      <c r="H14" s="208">
        <f>D54</f>
        <v>0</v>
      </c>
      <c r="I14" s="209"/>
      <c r="J14" s="21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38</v>
      </c>
      <c r="C15" s="10"/>
      <c r="D15" s="31">
        <f t="shared" si="1"/>
        <v>0</v>
      </c>
      <c r="F15" s="211" t="s">
        <v>40</v>
      </c>
      <c r="G15" s="212"/>
      <c r="H15" s="213">
        <f>H13-H14</f>
        <v>0</v>
      </c>
      <c r="I15" s="214"/>
      <c r="J15" s="21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t="s">
        <v>93</v>
      </c>
      <c r="C17" s="10"/>
      <c r="D17" s="48">
        <f t="shared" si="1"/>
        <v>0</v>
      </c>
      <c r="F17" s="56"/>
      <c r="G17" s="66" t="s">
        <v>45</v>
      </c>
      <c r="H17" s="184"/>
      <c r="I17" s="184"/>
      <c r="J17" s="184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2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4"/>
      <c r="I20" s="184"/>
      <c r="J20" s="18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2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107</v>
      </c>
      <c r="C23" s="10"/>
      <c r="D23" s="48">
        <f t="shared" si="1"/>
        <v>0</v>
      </c>
      <c r="F23" s="25"/>
      <c r="G23" s="37"/>
      <c r="H23" s="190"/>
      <c r="I23" s="159"/>
      <c r="J23" s="15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123</v>
      </c>
      <c r="C24" s="10"/>
      <c r="D24" s="48">
        <f t="shared" si="1"/>
        <v>0</v>
      </c>
      <c r="F24" s="38"/>
      <c r="G24" s="37"/>
      <c r="H24" s="190"/>
      <c r="I24" s="159"/>
      <c r="J24" s="15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105</v>
      </c>
      <c r="C26" s="10"/>
      <c r="D26" s="48">
        <f t="shared" si="1"/>
        <v>0</v>
      </c>
      <c r="F26" s="64"/>
      <c r="G26" s="10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 t="s">
        <v>109</v>
      </c>
      <c r="C27" s="10"/>
      <c r="D27" s="44">
        <f t="shared" si="1"/>
        <v>0</v>
      </c>
      <c r="F27" s="14"/>
      <c r="G27" s="14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97</v>
      </c>
      <c r="C28" s="10"/>
      <c r="D28" s="48">
        <f t="shared" si="1"/>
        <v>0</v>
      </c>
      <c r="F28" s="116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0</v>
      </c>
      <c r="F29" s="120" t="s">
        <v>55</v>
      </c>
      <c r="G29" s="182"/>
      <c r="H29" s="142">
        <f>H15-H16-H17-H18-H19-H20-H22-H23-H24+H26+H27</f>
        <v>0</v>
      </c>
      <c r="I29" s="143"/>
      <c r="J29" s="14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23"/>
      <c r="G30" s="183"/>
      <c r="H30" s="145"/>
      <c r="I30" s="146"/>
      <c r="J30" s="14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7" t="s">
        <v>58</v>
      </c>
      <c r="B32" s="168"/>
      <c r="C32" s="168"/>
      <c r="D32" s="169"/>
      <c r="F32" s="170" t="s">
        <v>59</v>
      </c>
      <c r="G32" s="171"/>
      <c r="H32" s="171"/>
      <c r="I32" s="171"/>
      <c r="J32" s="17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70" t="s">
        <v>13</v>
      </c>
      <c r="I33" s="171"/>
      <c r="J33" s="17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4">
        <f>F34*G34</f>
        <v>0</v>
      </c>
      <c r="I34" s="165"/>
      <c r="J34" s="16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68</v>
      </c>
      <c r="C35" s="52"/>
      <c r="D35" s="30">
        <f>C35*84</f>
        <v>0</v>
      </c>
      <c r="F35" s="58">
        <v>500</v>
      </c>
      <c r="G35" s="41"/>
      <c r="H35" s="164">
        <f t="shared" ref="H35:H39" si="2">F35*G35</f>
        <v>0</v>
      </c>
      <c r="I35" s="165"/>
      <c r="J35" s="16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70</v>
      </c>
      <c r="C36" s="10"/>
      <c r="D36" s="12">
        <f>C36*1.5</f>
        <v>0</v>
      </c>
      <c r="F36" s="12">
        <v>200</v>
      </c>
      <c r="G36" s="37"/>
      <c r="H36" s="164">
        <f>F36*G36</f>
        <v>0</v>
      </c>
      <c r="I36" s="165"/>
      <c r="J36" s="16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4">
        <f t="shared" si="2"/>
        <v>0</v>
      </c>
      <c r="I37" s="165"/>
      <c r="J37" s="16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68</v>
      </c>
      <c r="C38" s="54"/>
      <c r="D38" s="12">
        <f>C38*84</f>
        <v>0</v>
      </c>
      <c r="F38" s="30">
        <v>50</v>
      </c>
      <c r="G38" s="39"/>
      <c r="H38" s="164">
        <f t="shared" si="2"/>
        <v>0</v>
      </c>
      <c r="I38" s="165"/>
      <c r="J38" s="16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70</v>
      </c>
      <c r="C39" s="52"/>
      <c r="D39" s="31">
        <f>C39*4.5</f>
        <v>0</v>
      </c>
      <c r="F39" s="12">
        <v>20</v>
      </c>
      <c r="G39" s="37"/>
      <c r="H39" s="164">
        <f t="shared" si="2"/>
        <v>0</v>
      </c>
      <c r="I39" s="165"/>
      <c r="J39" s="16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4"/>
      <c r="I40" s="165"/>
      <c r="J40" s="16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68</v>
      </c>
      <c r="C41" s="10"/>
      <c r="D41" s="12">
        <f>C41*84</f>
        <v>0</v>
      </c>
      <c r="F41" s="12">
        <v>5</v>
      </c>
      <c r="G41" s="42"/>
      <c r="H41" s="164"/>
      <c r="I41" s="165"/>
      <c r="J41" s="16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70</v>
      </c>
      <c r="C42" s="11"/>
      <c r="D42" s="12">
        <f>C42*2.25</f>
        <v>0</v>
      </c>
      <c r="F42" s="39" t="s">
        <v>79</v>
      </c>
      <c r="G42" s="164"/>
      <c r="H42" s="165"/>
      <c r="I42" s="165"/>
      <c r="J42" s="16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4" t="s">
        <v>81</v>
      </c>
      <c r="C43" s="11"/>
      <c r="D43" s="12"/>
      <c r="F43" s="59" t="s">
        <v>82</v>
      </c>
      <c r="G43" s="113" t="s">
        <v>83</v>
      </c>
      <c r="H43" s="156" t="s">
        <v>13</v>
      </c>
      <c r="I43" s="157"/>
      <c r="J43" s="158"/>
      <c r="K43" s="21"/>
      <c r="P43" s="4"/>
      <c r="Q43" s="4"/>
      <c r="R43" s="5"/>
    </row>
    <row r="44" spans="1:18" ht="15.75" x14ac:dyDescent="0.25">
      <c r="A44" s="135"/>
      <c r="B44" s="27" t="s">
        <v>66</v>
      </c>
      <c r="C44" s="10"/>
      <c r="D44" s="12">
        <f>C44*120</f>
        <v>0</v>
      </c>
      <c r="F44" s="37"/>
      <c r="G44" s="62"/>
      <c r="H44" s="159"/>
      <c r="I44" s="159"/>
      <c r="J44" s="159"/>
      <c r="K44" s="21"/>
      <c r="P44" s="4"/>
      <c r="Q44" s="4"/>
      <c r="R44" s="5"/>
    </row>
    <row r="45" spans="1:18" ht="15.75" x14ac:dyDescent="0.25">
      <c r="A45" s="135"/>
      <c r="B45" s="27" t="s">
        <v>68</v>
      </c>
      <c r="C45" s="33"/>
      <c r="D45" s="12">
        <f>C45*84</f>
        <v>0</v>
      </c>
      <c r="F45" s="37"/>
      <c r="G45" s="62"/>
      <c r="H45" s="159"/>
      <c r="I45" s="159"/>
      <c r="J45" s="159"/>
      <c r="K45" s="21"/>
      <c r="P45" s="4"/>
      <c r="Q45" s="4"/>
      <c r="R45" s="5"/>
    </row>
    <row r="46" spans="1:18" ht="15.75" x14ac:dyDescent="0.25">
      <c r="A46" s="135"/>
      <c r="B46" s="49" t="s">
        <v>70</v>
      </c>
      <c r="C46" s="81"/>
      <c r="D46" s="12">
        <f>C46*1.5</f>
        <v>0</v>
      </c>
      <c r="F46" s="37"/>
      <c r="G46" s="114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6"/>
      <c r="B47" s="27"/>
      <c r="C47" s="11"/>
      <c r="D47" s="12"/>
      <c r="F47" s="59"/>
      <c r="G47" s="59"/>
      <c r="H47" s="137"/>
      <c r="I47" s="138"/>
      <c r="J47" s="139"/>
      <c r="K47" s="21"/>
      <c r="P47" s="4"/>
      <c r="Q47" s="4"/>
      <c r="R47" s="5"/>
    </row>
    <row r="48" spans="1:18" ht="15" customHeight="1" x14ac:dyDescent="0.25">
      <c r="A48" s="134" t="s">
        <v>32</v>
      </c>
      <c r="B48" s="27" t="s">
        <v>66</v>
      </c>
      <c r="C48" s="10"/>
      <c r="D48" s="12">
        <f>C48*78</f>
        <v>0</v>
      </c>
      <c r="F48" s="59"/>
      <c r="G48" s="59"/>
      <c r="H48" s="137"/>
      <c r="I48" s="138"/>
      <c r="J48" s="1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5"/>
      <c r="B49" s="29" t="s">
        <v>68</v>
      </c>
      <c r="C49" s="33"/>
      <c r="D49" s="12">
        <f>C49*42</f>
        <v>0</v>
      </c>
      <c r="F49" s="140" t="s">
        <v>86</v>
      </c>
      <c r="G49" s="142">
        <f>H34+H35+H36+H37+H38+H39+H40+H41+G42+H44+H45+H46</f>
        <v>0</v>
      </c>
      <c r="H49" s="143"/>
      <c r="I49" s="143"/>
      <c r="J49" s="14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5"/>
      <c r="B50" s="32" t="s">
        <v>70</v>
      </c>
      <c r="C50" s="11"/>
      <c r="D50" s="12">
        <f>C50*1.5</f>
        <v>0</v>
      </c>
      <c r="F50" s="141"/>
      <c r="G50" s="145"/>
      <c r="H50" s="146"/>
      <c r="I50" s="146"/>
      <c r="J50" s="147"/>
      <c r="P50" s="4"/>
      <c r="Q50" s="4"/>
      <c r="R50" s="5"/>
    </row>
    <row r="51" spans="1:18" ht="15" customHeight="1" x14ac:dyDescent="0.25">
      <c r="A51" s="135"/>
      <c r="B51" s="27"/>
      <c r="C51" s="10"/>
      <c r="D51" s="31"/>
      <c r="F51" s="148" t="s">
        <v>132</v>
      </c>
      <c r="G51" s="253">
        <f>G49-H29</f>
        <v>0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5"/>
      <c r="B52" s="29"/>
      <c r="C52" s="33"/>
      <c r="D52" s="45"/>
      <c r="F52" s="149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0" t="s">
        <v>90</v>
      </c>
      <c r="B54" s="121"/>
      <c r="C54" s="122"/>
      <c r="D54" s="126">
        <f>SUM(D34:D53)</f>
        <v>0</v>
      </c>
      <c r="F54" s="21"/>
      <c r="J54" s="34"/>
    </row>
    <row r="55" spans="1:18" x14ac:dyDescent="0.25">
      <c r="A55" s="123"/>
      <c r="B55" s="124"/>
      <c r="C55" s="125"/>
      <c r="D55" s="1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28" t="s">
        <v>91</v>
      </c>
      <c r="B58" s="129"/>
      <c r="C58" s="129"/>
      <c r="D58" s="130"/>
      <c r="F58" s="128" t="s">
        <v>92</v>
      </c>
      <c r="G58" s="129"/>
      <c r="H58" s="129"/>
      <c r="I58" s="129"/>
      <c r="J58" s="130"/>
    </row>
    <row r="59" spans="1:18" x14ac:dyDescent="0.25">
      <c r="A59" s="131"/>
      <c r="B59" s="132"/>
      <c r="C59" s="132"/>
      <c r="D59" s="133"/>
      <c r="F59" s="131"/>
      <c r="G59" s="132"/>
      <c r="H59" s="132"/>
      <c r="I59" s="132"/>
      <c r="J59" s="13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7C9F50-5974-4645-ACB0-E0CED6C11AF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6" t="s">
        <v>1</v>
      </c>
      <c r="O1" s="216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7" t="s">
        <v>7</v>
      </c>
      <c r="B4" s="168"/>
      <c r="C4" s="168"/>
      <c r="D4" s="169"/>
      <c r="F4" s="217" t="s">
        <v>8</v>
      </c>
      <c r="G4" s="219">
        <v>3</v>
      </c>
      <c r="H4" s="221" t="s">
        <v>9</v>
      </c>
      <c r="I4" s="223">
        <v>45988</v>
      </c>
      <c r="J4" s="2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218"/>
      <c r="G5" s="220"/>
      <c r="H5" s="222"/>
      <c r="I5" s="225"/>
      <c r="J5" s="2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/>
      <c r="D6" s="13">
        <f t="shared" ref="D6:D28" si="1">C6*L6</f>
        <v>0</v>
      </c>
      <c r="F6" s="227" t="s">
        <v>16</v>
      </c>
      <c r="G6" s="229" t="s">
        <v>111</v>
      </c>
      <c r="H6" s="230"/>
      <c r="I6" s="230"/>
      <c r="J6" s="2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/>
      <c r="D7" s="13">
        <f t="shared" si="1"/>
        <v>0</v>
      </c>
      <c r="F7" s="228"/>
      <c r="G7" s="232"/>
      <c r="H7" s="233"/>
      <c r="I7" s="233"/>
      <c r="J7" s="23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/>
      <c r="D8" s="13">
        <f t="shared" si="1"/>
        <v>0</v>
      </c>
      <c r="F8" s="235" t="s">
        <v>21</v>
      </c>
      <c r="G8" s="236" t="s">
        <v>119</v>
      </c>
      <c r="H8" s="237"/>
      <c r="I8" s="237"/>
      <c r="J8" s="23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/>
      <c r="D9" s="13">
        <f t="shared" si="1"/>
        <v>0</v>
      </c>
      <c r="F9" s="228"/>
      <c r="G9" s="239"/>
      <c r="H9" s="240"/>
      <c r="I9" s="240"/>
      <c r="J9" s="24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/>
      <c r="D10" s="13">
        <f t="shared" si="1"/>
        <v>0</v>
      </c>
      <c r="F10" s="227" t="s">
        <v>26</v>
      </c>
      <c r="G10" s="242" t="s">
        <v>137</v>
      </c>
      <c r="H10" s="243"/>
      <c r="I10" s="243"/>
      <c r="J10" s="244"/>
      <c r="K10" s="8"/>
      <c r="L10" s="6">
        <f>R36</f>
        <v>972</v>
      </c>
      <c r="P10" s="4"/>
      <c r="Q10" s="4"/>
      <c r="R10" s="5"/>
    </row>
    <row r="11" spans="1:18" ht="15.75" x14ac:dyDescent="0.25">
      <c r="A11" s="162"/>
      <c r="B11" s="17" t="s">
        <v>28</v>
      </c>
      <c r="C11" s="10"/>
      <c r="D11" s="13">
        <f t="shared" si="1"/>
        <v>0</v>
      </c>
      <c r="F11" s="228"/>
      <c r="G11" s="239"/>
      <c r="H11" s="240"/>
      <c r="I11" s="240"/>
      <c r="J11" s="2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/>
      <c r="D12" s="48">
        <f t="shared" si="1"/>
        <v>0</v>
      </c>
      <c r="F12" s="245" t="s">
        <v>33</v>
      </c>
      <c r="G12" s="246"/>
      <c r="H12" s="246"/>
      <c r="I12" s="246"/>
      <c r="J12" s="2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/>
      <c r="D13" s="48">
        <f t="shared" si="1"/>
        <v>0</v>
      </c>
      <c r="F13" s="248" t="s">
        <v>36</v>
      </c>
      <c r="G13" s="212"/>
      <c r="H13" s="203">
        <f>D29</f>
        <v>0</v>
      </c>
      <c r="I13" s="204"/>
      <c r="J13" s="20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/>
      <c r="D14" s="31">
        <f t="shared" si="1"/>
        <v>0</v>
      </c>
      <c r="F14" s="206" t="s">
        <v>39</v>
      </c>
      <c r="G14" s="207"/>
      <c r="H14" s="208">
        <f>D54</f>
        <v>0</v>
      </c>
      <c r="I14" s="209"/>
      <c r="J14" s="21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38</v>
      </c>
      <c r="C15" s="10"/>
      <c r="D15" s="31">
        <f t="shared" si="1"/>
        <v>0</v>
      </c>
      <c r="F15" s="211" t="s">
        <v>40</v>
      </c>
      <c r="G15" s="212"/>
      <c r="H15" s="213">
        <f>H13-H14</f>
        <v>0</v>
      </c>
      <c r="I15" s="214"/>
      <c r="J15" s="21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t="s">
        <v>113</v>
      </c>
      <c r="C17" s="10"/>
      <c r="D17" s="48">
        <f t="shared" si="1"/>
        <v>0</v>
      </c>
      <c r="F17" s="56"/>
      <c r="G17" s="66" t="s">
        <v>45</v>
      </c>
      <c r="H17" s="184"/>
      <c r="I17" s="184"/>
      <c r="J17" s="18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2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2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107</v>
      </c>
      <c r="C23" s="10"/>
      <c r="D23" s="48">
        <f t="shared" si="1"/>
        <v>0</v>
      </c>
      <c r="F23" s="78"/>
      <c r="G23" s="79"/>
      <c r="H23" s="190"/>
      <c r="I23" s="159"/>
      <c r="J23" s="15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101</v>
      </c>
      <c r="C24" s="10"/>
      <c r="D24" s="48">
        <f t="shared" si="1"/>
        <v>0</v>
      </c>
      <c r="F24" s="38"/>
      <c r="G24" s="37"/>
      <c r="H24" s="190"/>
      <c r="I24" s="159"/>
      <c r="J24" s="15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105</v>
      </c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 t="s">
        <v>109</v>
      </c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97</v>
      </c>
      <c r="C28" s="10"/>
      <c r="D28" s="48">
        <f t="shared" si="1"/>
        <v>0</v>
      </c>
      <c r="F28" s="116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0</v>
      </c>
      <c r="F29" s="120" t="s">
        <v>55</v>
      </c>
      <c r="G29" s="182"/>
      <c r="H29" s="142">
        <f>H15-H16-H17-H18-H19-H20-H22-H23-H24+H26+H27</f>
        <v>0</v>
      </c>
      <c r="I29" s="143"/>
      <c r="J29" s="14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23"/>
      <c r="G30" s="183"/>
      <c r="H30" s="145"/>
      <c r="I30" s="146"/>
      <c r="J30" s="14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7" t="s">
        <v>58</v>
      </c>
      <c r="B32" s="168"/>
      <c r="C32" s="168"/>
      <c r="D32" s="169"/>
      <c r="F32" s="170" t="s">
        <v>59</v>
      </c>
      <c r="G32" s="171"/>
      <c r="H32" s="171"/>
      <c r="I32" s="171"/>
      <c r="J32" s="17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70" t="s">
        <v>13</v>
      </c>
      <c r="I33" s="171"/>
      <c r="J33" s="17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4">
        <f>F34*G34</f>
        <v>0</v>
      </c>
      <c r="I34" s="165"/>
      <c r="J34" s="16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68</v>
      </c>
      <c r="C35" s="52"/>
      <c r="D35" s="30">
        <f>C35*84</f>
        <v>0</v>
      </c>
      <c r="F35" s="58">
        <v>500</v>
      </c>
      <c r="G35" s="41"/>
      <c r="H35" s="164">
        <f>F35*G35</f>
        <v>0</v>
      </c>
      <c r="I35" s="165"/>
      <c r="J35" s="16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70</v>
      </c>
      <c r="C36" s="10"/>
      <c r="D36" s="12">
        <f>C36*1.5</f>
        <v>0</v>
      </c>
      <c r="F36" s="12">
        <v>200</v>
      </c>
      <c r="G36" s="37"/>
      <c r="H36" s="164">
        <f t="shared" ref="H36:H39" si="2">F36*G36</f>
        <v>0</v>
      </c>
      <c r="I36" s="165"/>
      <c r="J36" s="16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4">
        <f t="shared" si="2"/>
        <v>0</v>
      </c>
      <c r="I37" s="165"/>
      <c r="J37" s="16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68</v>
      </c>
      <c r="C38" s="54"/>
      <c r="D38" s="12">
        <f>C38*84</f>
        <v>0</v>
      </c>
      <c r="F38" s="30">
        <v>50</v>
      </c>
      <c r="G38" s="39"/>
      <c r="H38" s="164">
        <f t="shared" si="2"/>
        <v>0</v>
      </c>
      <c r="I38" s="165"/>
      <c r="J38" s="16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70</v>
      </c>
      <c r="C39" s="52"/>
      <c r="D39" s="31">
        <f>C39*4.5</f>
        <v>0</v>
      </c>
      <c r="F39" s="12">
        <v>20</v>
      </c>
      <c r="G39" s="37"/>
      <c r="H39" s="164">
        <f t="shared" si="2"/>
        <v>0</v>
      </c>
      <c r="I39" s="165"/>
      <c r="J39" s="16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4"/>
      <c r="I40" s="165"/>
      <c r="J40" s="16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68</v>
      </c>
      <c r="C41" s="10"/>
      <c r="D41" s="12">
        <f>C41*84</f>
        <v>0</v>
      </c>
      <c r="F41" s="12">
        <v>5</v>
      </c>
      <c r="G41" s="42"/>
      <c r="H41" s="164"/>
      <c r="I41" s="165"/>
      <c r="J41" s="16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70</v>
      </c>
      <c r="C42" s="11"/>
      <c r="D42" s="12">
        <f>C42*2.25</f>
        <v>0</v>
      </c>
      <c r="F42" s="39" t="s">
        <v>79</v>
      </c>
      <c r="G42" s="164"/>
      <c r="H42" s="165"/>
      <c r="I42" s="165"/>
      <c r="J42" s="16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4" t="s">
        <v>81</v>
      </c>
      <c r="C43" s="11"/>
      <c r="D43" s="12"/>
      <c r="F43" s="59" t="s">
        <v>82</v>
      </c>
      <c r="G43" s="113" t="s">
        <v>83</v>
      </c>
      <c r="H43" s="156" t="s">
        <v>13</v>
      </c>
      <c r="I43" s="157"/>
      <c r="J43" s="158"/>
      <c r="K43" s="21"/>
      <c r="P43" s="4"/>
      <c r="Q43" s="4"/>
      <c r="R43" s="5"/>
    </row>
    <row r="44" spans="1:18" ht="15.75" x14ac:dyDescent="0.25">
      <c r="A44" s="135"/>
      <c r="B44" s="27" t="s">
        <v>66</v>
      </c>
      <c r="C44" s="10"/>
      <c r="D44" s="12">
        <f>C44*120</f>
        <v>0</v>
      </c>
      <c r="F44" s="37"/>
      <c r="G44" s="76"/>
      <c r="H44" s="159"/>
      <c r="I44" s="159"/>
      <c r="J44" s="159"/>
      <c r="K44" s="21"/>
      <c r="P44" s="4"/>
      <c r="Q44" s="4"/>
      <c r="R44" s="5"/>
    </row>
    <row r="45" spans="1:18" ht="15.75" x14ac:dyDescent="0.25">
      <c r="A45" s="135"/>
      <c r="B45" s="27" t="s">
        <v>68</v>
      </c>
      <c r="C45" s="33"/>
      <c r="D45" s="12">
        <f>C45*84</f>
        <v>0</v>
      </c>
      <c r="F45" s="37"/>
      <c r="G45" s="76"/>
      <c r="H45" s="159"/>
      <c r="I45" s="159"/>
      <c r="J45" s="159"/>
      <c r="K45" s="21"/>
      <c r="P45" s="4"/>
      <c r="Q45" s="4"/>
      <c r="R45" s="5"/>
    </row>
    <row r="46" spans="1:18" ht="15.75" x14ac:dyDescent="0.25">
      <c r="A46" s="135"/>
      <c r="B46" s="49" t="s">
        <v>70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6"/>
      <c r="B47" s="27"/>
      <c r="C47" s="11"/>
      <c r="D47" s="12"/>
      <c r="F47" s="59"/>
      <c r="G47" s="59"/>
      <c r="H47" s="137"/>
      <c r="I47" s="138"/>
      <c r="J47" s="139"/>
      <c r="K47" s="21"/>
      <c r="P47" s="4"/>
      <c r="Q47" s="4"/>
      <c r="R47" s="5"/>
    </row>
    <row r="48" spans="1:18" ht="15" customHeight="1" x14ac:dyDescent="0.25">
      <c r="A48" s="134" t="s">
        <v>32</v>
      </c>
      <c r="B48" s="27" t="s">
        <v>66</v>
      </c>
      <c r="C48" s="10"/>
      <c r="D48" s="12">
        <f>C48*78</f>
        <v>0</v>
      </c>
      <c r="F48" s="59"/>
      <c r="G48" s="59"/>
      <c r="H48" s="137"/>
      <c r="I48" s="138"/>
      <c r="J48" s="1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5"/>
      <c r="B49" s="29" t="s">
        <v>68</v>
      </c>
      <c r="C49" s="33"/>
      <c r="D49" s="12">
        <f>C49*42</f>
        <v>0</v>
      </c>
      <c r="F49" s="140" t="s">
        <v>86</v>
      </c>
      <c r="G49" s="142">
        <f>H34+H35+H36+H37+H38+H39+H40+H41+G42+H44+H45+H46</f>
        <v>0</v>
      </c>
      <c r="H49" s="143"/>
      <c r="I49" s="143"/>
      <c r="J49" s="14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5"/>
      <c r="B50" s="32" t="s">
        <v>70</v>
      </c>
      <c r="C50" s="11"/>
      <c r="D50" s="12">
        <f>C50*1.5</f>
        <v>0</v>
      </c>
      <c r="F50" s="141"/>
      <c r="G50" s="145"/>
      <c r="H50" s="146"/>
      <c r="I50" s="146"/>
      <c r="J50" s="147"/>
      <c r="P50" s="4"/>
      <c r="Q50" s="4"/>
      <c r="R50" s="5"/>
    </row>
    <row r="51" spans="1:18" ht="15" customHeight="1" x14ac:dyDescent="0.25">
      <c r="A51" s="135"/>
      <c r="B51" s="27"/>
      <c r="C51" s="10"/>
      <c r="D51" s="31"/>
      <c r="F51" s="148" t="s">
        <v>142</v>
      </c>
      <c r="G51" s="253">
        <f>G49-H29</f>
        <v>0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5"/>
      <c r="B52" s="29"/>
      <c r="C52" s="33"/>
      <c r="D52" s="45"/>
      <c r="F52" s="149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0" t="s">
        <v>90</v>
      </c>
      <c r="B54" s="121"/>
      <c r="C54" s="122"/>
      <c r="D54" s="126">
        <f>SUM(D34:D53)</f>
        <v>0</v>
      </c>
      <c r="F54" s="21"/>
      <c r="J54" s="34"/>
    </row>
    <row r="55" spans="1:18" x14ac:dyDescent="0.25">
      <c r="A55" s="123"/>
      <c r="B55" s="124"/>
      <c r="C55" s="125"/>
      <c r="D55" s="1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8" t="s">
        <v>91</v>
      </c>
      <c r="B58" s="129"/>
      <c r="C58" s="129"/>
      <c r="D58" s="130"/>
      <c r="F58" s="128" t="s">
        <v>92</v>
      </c>
      <c r="G58" s="129"/>
      <c r="H58" s="129"/>
      <c r="I58" s="129"/>
      <c r="J58" s="130"/>
    </row>
    <row r="59" spans="1:18" x14ac:dyDescent="0.25">
      <c r="A59" s="131"/>
      <c r="B59" s="132"/>
      <c r="C59" s="132"/>
      <c r="D59" s="133"/>
      <c r="F59" s="131"/>
      <c r="G59" s="132"/>
      <c r="H59" s="132"/>
      <c r="I59" s="132"/>
      <c r="J59" s="13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C10753-4C1B-4F2F-BB6A-8983D1E4A73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6" t="s">
        <v>1</v>
      </c>
      <c r="O1" s="216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7" t="s">
        <v>7</v>
      </c>
      <c r="B4" s="168"/>
      <c r="C4" s="168"/>
      <c r="D4" s="169"/>
      <c r="F4" s="217" t="s">
        <v>8</v>
      </c>
      <c r="G4" s="219"/>
      <c r="H4" s="221" t="s">
        <v>9</v>
      </c>
      <c r="I4" s="223"/>
      <c r="J4" s="2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218"/>
      <c r="G5" s="220"/>
      <c r="H5" s="222"/>
      <c r="I5" s="225"/>
      <c r="J5" s="2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2"/>
      <c r="B6" s="16"/>
      <c r="C6" s="10"/>
      <c r="D6" s="13">
        <f t="shared" ref="D6:D28" si="1">C6*L6</f>
        <v>0</v>
      </c>
      <c r="F6" s="227" t="s">
        <v>16</v>
      </c>
      <c r="G6" s="229"/>
      <c r="H6" s="230"/>
      <c r="I6" s="230"/>
      <c r="J6" s="2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2"/>
      <c r="B7" s="16"/>
      <c r="C7" s="10"/>
      <c r="D7" s="13">
        <f t="shared" si="1"/>
        <v>0</v>
      </c>
      <c r="F7" s="228"/>
      <c r="G7" s="232"/>
      <c r="H7" s="233"/>
      <c r="I7" s="233"/>
      <c r="J7" s="23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2"/>
      <c r="B8" s="16"/>
      <c r="C8" s="10"/>
      <c r="D8" s="13">
        <f t="shared" si="1"/>
        <v>0</v>
      </c>
      <c r="F8" s="235" t="s">
        <v>21</v>
      </c>
      <c r="G8" s="236"/>
      <c r="H8" s="237"/>
      <c r="I8" s="237"/>
      <c r="J8" s="23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2"/>
      <c r="B9" s="16"/>
      <c r="C9" s="10"/>
      <c r="D9" s="13">
        <f t="shared" si="1"/>
        <v>0</v>
      </c>
      <c r="F9" s="228"/>
      <c r="G9" s="239"/>
      <c r="H9" s="240"/>
      <c r="I9" s="240"/>
      <c r="J9" s="24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2"/>
      <c r="C10" s="10"/>
      <c r="D10" s="13">
        <f t="shared" si="1"/>
        <v>0</v>
      </c>
      <c r="F10" s="227" t="s">
        <v>26</v>
      </c>
      <c r="G10" s="242"/>
      <c r="H10" s="243"/>
      <c r="I10" s="243"/>
      <c r="J10" s="244"/>
      <c r="K10" s="8"/>
      <c r="L10" s="6">
        <f>R36</f>
        <v>972</v>
      </c>
      <c r="P10" s="4"/>
      <c r="Q10" s="4"/>
      <c r="R10" s="5"/>
    </row>
    <row r="11" spans="1:19" ht="15.75" x14ac:dyDescent="0.25">
      <c r="A11" s="162"/>
      <c r="B11" s="17"/>
      <c r="C11" s="10"/>
      <c r="D11" s="13">
        <f t="shared" si="1"/>
        <v>0</v>
      </c>
      <c r="F11" s="228"/>
      <c r="G11" s="239"/>
      <c r="H11" s="240"/>
      <c r="I11" s="240"/>
      <c r="J11" s="2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2"/>
      <c r="B12" s="17"/>
      <c r="C12" s="10"/>
      <c r="D12" s="48">
        <f t="shared" si="1"/>
        <v>0</v>
      </c>
      <c r="F12" s="245" t="s">
        <v>33</v>
      </c>
      <c r="G12" s="246"/>
      <c r="H12" s="246"/>
      <c r="I12" s="246"/>
      <c r="J12" s="2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2"/>
      <c r="B13" s="17"/>
      <c r="C13" s="10"/>
      <c r="D13" s="48">
        <f t="shared" si="1"/>
        <v>0</v>
      </c>
      <c r="F13" s="248" t="s">
        <v>36</v>
      </c>
      <c r="G13" s="212"/>
      <c r="H13" s="203">
        <f>D29</f>
        <v>0</v>
      </c>
      <c r="I13" s="204"/>
      <c r="J13" s="20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2"/>
      <c r="B14" s="14"/>
      <c r="C14" s="10"/>
      <c r="D14" s="31">
        <f t="shared" si="1"/>
        <v>0</v>
      </c>
      <c r="F14" s="206" t="s">
        <v>39</v>
      </c>
      <c r="G14" s="207"/>
      <c r="H14" s="208">
        <f>D54</f>
        <v>0</v>
      </c>
      <c r="I14" s="209"/>
      <c r="J14" s="21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2"/>
      <c r="B15" s="14"/>
      <c r="C15" s="10"/>
      <c r="D15" s="31">
        <f t="shared" si="1"/>
        <v>0</v>
      </c>
      <c r="F15" s="211" t="s">
        <v>40</v>
      </c>
      <c r="G15" s="212"/>
      <c r="H15" s="213">
        <f>H13-H14</f>
        <v>0</v>
      </c>
      <c r="I15" s="214"/>
      <c r="J15" s="21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C17" s="10"/>
      <c r="D17" s="48">
        <f t="shared" si="1"/>
        <v>0</v>
      </c>
      <c r="F17" s="56"/>
      <c r="G17" s="66" t="s">
        <v>45</v>
      </c>
      <c r="H17" s="184"/>
      <c r="I17" s="184"/>
      <c r="J17" s="18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/>
      <c r="C18" s="10"/>
      <c r="D18" s="48">
        <f t="shared" si="1"/>
        <v>0</v>
      </c>
      <c r="F18" s="56"/>
      <c r="G18" s="66" t="s">
        <v>47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2"/>
      <c r="B20" s="46"/>
      <c r="C20" s="10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/>
      <c r="C23" s="10"/>
      <c r="D23" s="48">
        <f t="shared" si="1"/>
        <v>0</v>
      </c>
      <c r="F23" s="78"/>
      <c r="G23" s="79"/>
      <c r="H23" s="190"/>
      <c r="I23" s="159"/>
      <c r="J23" s="15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/>
      <c r="C24" s="10"/>
      <c r="D24" s="48">
        <f t="shared" si="1"/>
        <v>0</v>
      </c>
      <c r="F24" s="38"/>
      <c r="G24" s="37"/>
      <c r="H24" s="190"/>
      <c r="I24" s="159"/>
      <c r="J24" s="15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/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/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/>
      <c r="C28" s="10"/>
      <c r="D28" s="48">
        <f t="shared" si="1"/>
        <v>0</v>
      </c>
      <c r="F28" s="116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0</v>
      </c>
      <c r="F29" s="120" t="s">
        <v>55</v>
      </c>
      <c r="G29" s="182"/>
      <c r="H29" s="142">
        <f>H15-H16-H17-H18-H19-H20-H22-H23-H24+H26+H27</f>
        <v>0</v>
      </c>
      <c r="I29" s="143"/>
      <c r="J29" s="14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23"/>
      <c r="G30" s="183"/>
      <c r="H30" s="145"/>
      <c r="I30" s="146"/>
      <c r="J30" s="14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7" t="s">
        <v>58</v>
      </c>
      <c r="B32" s="168"/>
      <c r="C32" s="168"/>
      <c r="D32" s="169"/>
      <c r="F32" s="170" t="s">
        <v>59</v>
      </c>
      <c r="G32" s="171"/>
      <c r="H32" s="171"/>
      <c r="I32" s="171"/>
      <c r="J32" s="17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70" t="s">
        <v>13</v>
      </c>
      <c r="I33" s="171"/>
      <c r="J33" s="17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4"/>
      <c r="I34" s="165"/>
      <c r="J34" s="16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68</v>
      </c>
      <c r="C35" s="52"/>
      <c r="D35" s="30">
        <f>C35*84</f>
        <v>0</v>
      </c>
      <c r="F35" s="58">
        <v>500</v>
      </c>
      <c r="G35" s="41"/>
      <c r="H35" s="164"/>
      <c r="I35" s="165"/>
      <c r="J35" s="16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70</v>
      </c>
      <c r="C36" s="10"/>
      <c r="D36" s="12">
        <f>C36*1.5</f>
        <v>0</v>
      </c>
      <c r="F36" s="12">
        <v>200</v>
      </c>
      <c r="G36" s="37"/>
      <c r="H36" s="164"/>
      <c r="I36" s="165"/>
      <c r="J36" s="16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4"/>
      <c r="I37" s="165"/>
      <c r="J37" s="16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68</v>
      </c>
      <c r="C38" s="54"/>
      <c r="D38" s="12">
        <f>C38*84</f>
        <v>0</v>
      </c>
      <c r="F38" s="30">
        <v>50</v>
      </c>
      <c r="G38" s="39"/>
      <c r="H38" s="164"/>
      <c r="I38" s="165"/>
      <c r="J38" s="16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70</v>
      </c>
      <c r="C39" s="52"/>
      <c r="D39" s="31">
        <f>C39*4.5</f>
        <v>0</v>
      </c>
      <c r="F39" s="12">
        <v>20</v>
      </c>
      <c r="G39" s="37"/>
      <c r="H39" s="164"/>
      <c r="I39" s="165"/>
      <c r="J39" s="16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4"/>
      <c r="I40" s="165"/>
      <c r="J40" s="16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68</v>
      </c>
      <c r="C41" s="10"/>
      <c r="D41" s="12">
        <f>C41*84</f>
        <v>0</v>
      </c>
      <c r="F41" s="12">
        <v>5</v>
      </c>
      <c r="G41" s="42"/>
      <c r="H41" s="164"/>
      <c r="I41" s="165"/>
      <c r="J41" s="16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70</v>
      </c>
      <c r="C42" s="11"/>
      <c r="D42" s="12">
        <f>C42*2.25</f>
        <v>0</v>
      </c>
      <c r="F42" s="39" t="s">
        <v>79</v>
      </c>
      <c r="G42" s="164"/>
      <c r="H42" s="165"/>
      <c r="I42" s="165"/>
      <c r="J42" s="16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4" t="s">
        <v>81</v>
      </c>
      <c r="C43" s="11"/>
      <c r="D43" s="12"/>
      <c r="F43" s="59" t="s">
        <v>82</v>
      </c>
      <c r="G43" s="113" t="s">
        <v>83</v>
      </c>
      <c r="H43" s="156" t="s">
        <v>13</v>
      </c>
      <c r="I43" s="157"/>
      <c r="J43" s="158"/>
      <c r="K43" s="21"/>
      <c r="P43" s="4"/>
      <c r="Q43" s="4"/>
      <c r="R43" s="5"/>
    </row>
    <row r="44" spans="1:18" ht="15.75" x14ac:dyDescent="0.25">
      <c r="A44" s="135"/>
      <c r="B44" s="27" t="s">
        <v>66</v>
      </c>
      <c r="C44" s="10"/>
      <c r="D44" s="12">
        <f>C44*120</f>
        <v>0</v>
      </c>
      <c r="F44" s="37"/>
      <c r="G44" s="76"/>
      <c r="H44" s="159"/>
      <c r="I44" s="159"/>
      <c r="J44" s="159"/>
      <c r="K44" s="21"/>
      <c r="P44" s="4"/>
      <c r="Q44" s="4"/>
      <c r="R44" s="5"/>
    </row>
    <row r="45" spans="1:18" ht="15.75" x14ac:dyDescent="0.25">
      <c r="A45" s="135"/>
      <c r="B45" s="27" t="s">
        <v>68</v>
      </c>
      <c r="C45" s="33"/>
      <c r="D45" s="12">
        <f>C45*84</f>
        <v>0</v>
      </c>
      <c r="F45" s="37"/>
      <c r="G45" s="76"/>
      <c r="H45" s="159"/>
      <c r="I45" s="159"/>
      <c r="J45" s="159"/>
      <c r="K45" s="21"/>
      <c r="P45" s="4"/>
      <c r="Q45" s="4"/>
      <c r="R45" s="5"/>
    </row>
    <row r="46" spans="1:18" ht="15.75" x14ac:dyDescent="0.25">
      <c r="A46" s="135"/>
      <c r="B46" s="49" t="s">
        <v>70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6"/>
      <c r="B47" s="27"/>
      <c r="C47" s="11"/>
      <c r="D47" s="12"/>
      <c r="F47" s="59"/>
      <c r="G47" s="59"/>
      <c r="H47" s="137"/>
      <c r="I47" s="138"/>
      <c r="J47" s="139"/>
      <c r="K47" s="21"/>
      <c r="P47" s="4"/>
      <c r="Q47" s="4"/>
      <c r="R47" s="5"/>
    </row>
    <row r="48" spans="1:18" ht="15" customHeight="1" x14ac:dyDescent="0.25">
      <c r="A48" s="134" t="s">
        <v>32</v>
      </c>
      <c r="B48" s="27" t="s">
        <v>66</v>
      </c>
      <c r="C48" s="10"/>
      <c r="D48" s="12">
        <f>C48*78</f>
        <v>0</v>
      </c>
      <c r="F48" s="59"/>
      <c r="G48" s="59"/>
      <c r="H48" s="137"/>
      <c r="I48" s="138"/>
      <c r="J48" s="1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5"/>
      <c r="B49" s="29" t="s">
        <v>68</v>
      </c>
      <c r="C49" s="33"/>
      <c r="D49" s="12">
        <f>C49*42</f>
        <v>0</v>
      </c>
      <c r="F49" s="140" t="s">
        <v>86</v>
      </c>
      <c r="G49" s="142">
        <f>H34+H35+H36+H37+H38+H39+H40+H41+G42+H44+H45+H46</f>
        <v>0</v>
      </c>
      <c r="H49" s="143"/>
      <c r="I49" s="143"/>
      <c r="J49" s="14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5"/>
      <c r="B50" s="32" t="s">
        <v>70</v>
      </c>
      <c r="C50" s="11"/>
      <c r="D50" s="12">
        <f>C50*1.5</f>
        <v>0</v>
      </c>
      <c r="F50" s="141"/>
      <c r="G50" s="145"/>
      <c r="H50" s="146"/>
      <c r="I50" s="146"/>
      <c r="J50" s="147"/>
      <c r="P50" s="4"/>
      <c r="Q50" s="4"/>
      <c r="R50" s="5"/>
    </row>
    <row r="51" spans="1:18" ht="15" customHeight="1" x14ac:dyDescent="0.25">
      <c r="A51" s="135"/>
      <c r="B51" s="27"/>
      <c r="C51" s="10"/>
      <c r="D51" s="31"/>
      <c r="F51" s="148" t="s">
        <v>128</v>
      </c>
      <c r="G51" s="150">
        <f>G49-H29</f>
        <v>0</v>
      </c>
      <c r="H51" s="151"/>
      <c r="I51" s="151"/>
      <c r="J51" s="15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5"/>
      <c r="B52" s="29"/>
      <c r="C52" s="33"/>
      <c r="D52" s="45"/>
      <c r="F52" s="149"/>
      <c r="G52" s="153"/>
      <c r="H52" s="154"/>
      <c r="I52" s="154"/>
      <c r="J52" s="1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0" t="s">
        <v>90</v>
      </c>
      <c r="B54" s="121"/>
      <c r="C54" s="122"/>
      <c r="D54" s="126">
        <f>SUM(D34:D53)</f>
        <v>0</v>
      </c>
      <c r="F54" s="21"/>
      <c r="J54" s="34"/>
    </row>
    <row r="55" spans="1:18" x14ac:dyDescent="0.25">
      <c r="A55" s="123"/>
      <c r="B55" s="124"/>
      <c r="C55" s="125"/>
      <c r="D55" s="1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8" t="s">
        <v>91</v>
      </c>
      <c r="B58" s="129"/>
      <c r="C58" s="129"/>
      <c r="D58" s="130"/>
      <c r="F58" s="128" t="s">
        <v>92</v>
      </c>
      <c r="G58" s="129"/>
      <c r="H58" s="129"/>
      <c r="I58" s="129"/>
      <c r="J58" s="130"/>
    </row>
    <row r="59" spans="1:18" x14ac:dyDescent="0.25">
      <c r="A59" s="131"/>
      <c r="B59" s="132"/>
      <c r="C59" s="132"/>
      <c r="D59" s="133"/>
      <c r="F59" s="131"/>
      <c r="G59" s="132"/>
      <c r="H59" s="132"/>
      <c r="I59" s="132"/>
      <c r="J59" s="13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BECBB-70FD-46A0-84AF-74330B12712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6" t="s">
        <v>1</v>
      </c>
      <c r="O1" s="216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7" t="s">
        <v>7</v>
      </c>
      <c r="B4" s="168"/>
      <c r="C4" s="168"/>
      <c r="D4" s="169"/>
      <c r="F4" s="217" t="s">
        <v>8</v>
      </c>
      <c r="G4" s="219">
        <v>1</v>
      </c>
      <c r="H4" s="221" t="s">
        <v>9</v>
      </c>
      <c r="I4" s="223">
        <v>45989</v>
      </c>
      <c r="J4" s="2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218"/>
      <c r="G5" s="220"/>
      <c r="H5" s="222"/>
      <c r="I5" s="225"/>
      <c r="J5" s="2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89"/>
      <c r="D6" s="13">
        <f t="shared" ref="D6:D28" si="1">C6*L6</f>
        <v>0</v>
      </c>
      <c r="F6" s="227" t="s">
        <v>16</v>
      </c>
      <c r="G6" s="229" t="s">
        <v>129</v>
      </c>
      <c r="H6" s="230"/>
      <c r="I6" s="230"/>
      <c r="J6" s="2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89"/>
      <c r="D7" s="13">
        <f t="shared" si="1"/>
        <v>0</v>
      </c>
      <c r="F7" s="228"/>
      <c r="G7" s="232"/>
      <c r="H7" s="233"/>
      <c r="I7" s="233"/>
      <c r="J7" s="23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89"/>
      <c r="D8" s="13">
        <f t="shared" si="1"/>
        <v>0</v>
      </c>
      <c r="F8" s="235" t="s">
        <v>21</v>
      </c>
      <c r="G8" s="236" t="s">
        <v>112</v>
      </c>
      <c r="H8" s="237"/>
      <c r="I8" s="237"/>
      <c r="J8" s="23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89"/>
      <c r="D9" s="13">
        <f t="shared" si="1"/>
        <v>0</v>
      </c>
      <c r="F9" s="228"/>
      <c r="G9" s="239"/>
      <c r="H9" s="240"/>
      <c r="I9" s="240"/>
      <c r="J9" s="24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89"/>
      <c r="D10" s="13">
        <f t="shared" si="1"/>
        <v>0</v>
      </c>
      <c r="F10" s="227" t="s">
        <v>26</v>
      </c>
      <c r="G10" s="242" t="s">
        <v>130</v>
      </c>
      <c r="H10" s="243"/>
      <c r="I10" s="243"/>
      <c r="J10" s="244"/>
      <c r="K10" s="8"/>
      <c r="L10" s="6">
        <f>R36</f>
        <v>972</v>
      </c>
      <c r="P10" s="4"/>
      <c r="Q10" s="4"/>
      <c r="R10" s="5"/>
    </row>
    <row r="11" spans="1:18" ht="15.75" x14ac:dyDescent="0.25">
      <c r="A11" s="162"/>
      <c r="B11" s="17" t="s">
        <v>28</v>
      </c>
      <c r="C11" s="89"/>
      <c r="D11" s="13">
        <f t="shared" si="1"/>
        <v>0</v>
      </c>
      <c r="F11" s="228"/>
      <c r="G11" s="239"/>
      <c r="H11" s="240"/>
      <c r="I11" s="240"/>
      <c r="J11" s="2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89"/>
      <c r="D12" s="48">
        <f t="shared" si="1"/>
        <v>0</v>
      </c>
      <c r="F12" s="245" t="s">
        <v>33</v>
      </c>
      <c r="G12" s="246"/>
      <c r="H12" s="246"/>
      <c r="I12" s="246"/>
      <c r="J12" s="2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89"/>
      <c r="D13" s="48">
        <f t="shared" si="1"/>
        <v>0</v>
      </c>
      <c r="F13" s="248" t="s">
        <v>36</v>
      </c>
      <c r="G13" s="212"/>
      <c r="H13" s="203">
        <f>D29</f>
        <v>0</v>
      </c>
      <c r="I13" s="204"/>
      <c r="J13" s="20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89"/>
      <c r="D14" s="31">
        <f t="shared" si="1"/>
        <v>0</v>
      </c>
      <c r="F14" s="206" t="s">
        <v>39</v>
      </c>
      <c r="G14" s="207"/>
      <c r="H14" s="208">
        <f>D54</f>
        <v>0</v>
      </c>
      <c r="I14" s="209"/>
      <c r="J14" s="21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38</v>
      </c>
      <c r="C15" s="89"/>
      <c r="D15" s="31">
        <f t="shared" si="1"/>
        <v>0</v>
      </c>
      <c r="F15" s="211" t="s">
        <v>40</v>
      </c>
      <c r="G15" s="212"/>
      <c r="H15" s="213">
        <f>H13-H14</f>
        <v>0</v>
      </c>
      <c r="I15" s="214"/>
      <c r="J15" s="21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t="s">
        <v>140</v>
      </c>
      <c r="C17" s="89"/>
      <c r="D17" s="48">
        <f t="shared" si="1"/>
        <v>0</v>
      </c>
      <c r="F17" s="56"/>
      <c r="G17" s="66" t="s">
        <v>45</v>
      </c>
      <c r="H17" s="184"/>
      <c r="I17" s="184"/>
      <c r="J17" s="18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v>1102</v>
      </c>
      <c r="Q19" s="4"/>
      <c r="R19" s="5">
        <f t="shared" si="0"/>
        <v>0</v>
      </c>
    </row>
    <row r="20" spans="1:18" ht="15.75" x14ac:dyDescent="0.25">
      <c r="A20" s="162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2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 t="s">
        <v>127</v>
      </c>
      <c r="C22" s="89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101</v>
      </c>
      <c r="C23" s="89"/>
      <c r="D23" s="48">
        <f t="shared" si="1"/>
        <v>0</v>
      </c>
      <c r="F23" s="77"/>
      <c r="G23" s="79"/>
      <c r="H23" s="249"/>
      <c r="I23" s="250"/>
      <c r="J23" s="25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121</v>
      </c>
      <c r="C24" s="89"/>
      <c r="D24" s="48">
        <f t="shared" si="1"/>
        <v>0</v>
      </c>
      <c r="F24" s="77"/>
      <c r="G24" s="79"/>
      <c r="H24" s="249"/>
      <c r="I24" s="250"/>
      <c r="J24" s="25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139</v>
      </c>
      <c r="C26" s="89"/>
      <c r="D26" s="48">
        <f t="shared" si="1"/>
        <v>0</v>
      </c>
      <c r="F26" s="75"/>
      <c r="G26" s="65"/>
      <c r="H26" s="159"/>
      <c r="I26" s="159"/>
      <c r="J26" s="15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 t="s">
        <v>110</v>
      </c>
      <c r="C27" s="89"/>
      <c r="D27" s="44">
        <f t="shared" si="1"/>
        <v>0</v>
      </c>
      <c r="F27" s="71"/>
      <c r="G27" s="113"/>
      <c r="H27" s="251"/>
      <c r="I27" s="252"/>
      <c r="J27" s="25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97</v>
      </c>
      <c r="C28" s="89"/>
      <c r="D28" s="48">
        <f t="shared" si="1"/>
        <v>0</v>
      </c>
      <c r="F28" s="116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0</v>
      </c>
      <c r="F29" s="120" t="s">
        <v>55</v>
      </c>
      <c r="G29" s="182"/>
      <c r="H29" s="142">
        <f>H15-H16-H17-H18-H19-H20-H22-H23-H24+H26+H27+H28</f>
        <v>0</v>
      </c>
      <c r="I29" s="143"/>
      <c r="J29" s="14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23"/>
      <c r="G30" s="183"/>
      <c r="H30" s="145"/>
      <c r="I30" s="146"/>
      <c r="J30" s="14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7" t="s">
        <v>58</v>
      </c>
      <c r="B32" s="168"/>
      <c r="C32" s="168"/>
      <c r="D32" s="169"/>
      <c r="F32" s="170" t="s">
        <v>59</v>
      </c>
      <c r="G32" s="171"/>
      <c r="H32" s="171"/>
      <c r="I32" s="171"/>
      <c r="J32" s="17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70" t="s">
        <v>13</v>
      </c>
      <c r="I33" s="171"/>
      <c r="J33" s="17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4">
        <f t="shared" ref="H34:H39" si="2">F34*G34</f>
        <v>0</v>
      </c>
      <c r="I34" s="165"/>
      <c r="J34" s="16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68</v>
      </c>
      <c r="C35" s="52"/>
      <c r="D35" s="30">
        <f>C35*84</f>
        <v>0</v>
      </c>
      <c r="F35" s="58">
        <v>500</v>
      </c>
      <c r="G35" s="41"/>
      <c r="H35" s="164">
        <f t="shared" si="2"/>
        <v>0</v>
      </c>
      <c r="I35" s="165"/>
      <c r="J35" s="16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70</v>
      </c>
      <c r="C36" s="10"/>
      <c r="D36" s="12">
        <f>C36*1.5</f>
        <v>0</v>
      </c>
      <c r="F36" s="12">
        <v>200</v>
      </c>
      <c r="G36" s="37"/>
      <c r="H36" s="164">
        <f t="shared" si="2"/>
        <v>0</v>
      </c>
      <c r="I36" s="165"/>
      <c r="J36" s="16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4">
        <f t="shared" si="2"/>
        <v>0</v>
      </c>
      <c r="I37" s="165"/>
      <c r="J37" s="16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68</v>
      </c>
      <c r="C38" s="54"/>
      <c r="D38" s="12">
        <f>C38*84</f>
        <v>0</v>
      </c>
      <c r="F38" s="30">
        <v>50</v>
      </c>
      <c r="G38" s="39"/>
      <c r="H38" s="164">
        <f t="shared" si="2"/>
        <v>0</v>
      </c>
      <c r="I38" s="165"/>
      <c r="J38" s="16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70</v>
      </c>
      <c r="C39" s="52"/>
      <c r="D39" s="31">
        <f>C39*4.5</f>
        <v>0</v>
      </c>
      <c r="F39" s="12">
        <v>20</v>
      </c>
      <c r="G39" s="37"/>
      <c r="H39" s="164">
        <f t="shared" si="2"/>
        <v>0</v>
      </c>
      <c r="I39" s="165"/>
      <c r="J39" s="16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4"/>
      <c r="I40" s="165"/>
      <c r="J40" s="16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68</v>
      </c>
      <c r="C41" s="10"/>
      <c r="D41" s="12">
        <f>C41*84</f>
        <v>0</v>
      </c>
      <c r="F41" s="12">
        <v>5</v>
      </c>
      <c r="G41" s="42"/>
      <c r="H41" s="164"/>
      <c r="I41" s="165"/>
      <c r="J41" s="16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70</v>
      </c>
      <c r="C42" s="11"/>
      <c r="D42" s="12">
        <f>C42*2.25</f>
        <v>0</v>
      </c>
      <c r="F42" s="39" t="s">
        <v>79</v>
      </c>
      <c r="G42" s="164"/>
      <c r="H42" s="165"/>
      <c r="I42" s="165"/>
      <c r="J42" s="16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4" t="s">
        <v>81</v>
      </c>
      <c r="C43" s="11"/>
      <c r="D43" s="12"/>
      <c r="F43" s="59" t="s">
        <v>82</v>
      </c>
      <c r="G43" s="113" t="s">
        <v>83</v>
      </c>
      <c r="H43" s="156" t="s">
        <v>13</v>
      </c>
      <c r="I43" s="157"/>
      <c r="J43" s="15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5"/>
      <c r="B44" s="27" t="s">
        <v>66</v>
      </c>
      <c r="C44" s="10"/>
      <c r="D44" s="12">
        <f>C44*120</f>
        <v>0</v>
      </c>
      <c r="F44" s="37"/>
      <c r="G44" s="62"/>
      <c r="H44" s="159"/>
      <c r="I44" s="159"/>
      <c r="J44" s="15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5"/>
      <c r="B45" s="27" t="s">
        <v>68</v>
      </c>
      <c r="C45" s="33"/>
      <c r="D45" s="12">
        <f>C45*84</f>
        <v>0</v>
      </c>
      <c r="F45" s="37"/>
      <c r="G45" s="62"/>
      <c r="H45" s="159"/>
      <c r="I45" s="159"/>
      <c r="J45" s="159"/>
      <c r="K45" s="21"/>
      <c r="P45" s="4"/>
      <c r="Q45" s="4"/>
      <c r="R45" s="5"/>
    </row>
    <row r="46" spans="1:18" ht="15.75" x14ac:dyDescent="0.25">
      <c r="A46" s="135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6"/>
      <c r="B47" s="27"/>
      <c r="C47" s="11"/>
      <c r="D47" s="12"/>
      <c r="F47" s="59"/>
      <c r="G47" s="59"/>
      <c r="H47" s="137"/>
      <c r="I47" s="138"/>
      <c r="J47" s="139"/>
      <c r="K47" s="21"/>
      <c r="P47" s="4"/>
      <c r="Q47" s="4"/>
      <c r="R47" s="5"/>
    </row>
    <row r="48" spans="1:18" ht="15" customHeight="1" x14ac:dyDescent="0.25">
      <c r="A48" s="134" t="s">
        <v>32</v>
      </c>
      <c r="B48" s="27" t="s">
        <v>66</v>
      </c>
      <c r="C48" s="10"/>
      <c r="D48" s="12">
        <f>C48*78</f>
        <v>0</v>
      </c>
      <c r="F48" s="59"/>
      <c r="G48" s="59"/>
      <c r="H48" s="137"/>
      <c r="I48" s="138"/>
      <c r="J48" s="1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5"/>
      <c r="B49" s="29" t="s">
        <v>68</v>
      </c>
      <c r="C49" s="33"/>
      <c r="D49" s="12">
        <f>C49*42</f>
        <v>0</v>
      </c>
      <c r="F49" s="140" t="s">
        <v>86</v>
      </c>
      <c r="G49" s="142">
        <f>H34+H35+H36+H37+H38+H39+H40+H41+G42+H44+H45+H46</f>
        <v>0</v>
      </c>
      <c r="H49" s="143"/>
      <c r="I49" s="143"/>
      <c r="J49" s="14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5"/>
      <c r="B50" s="32" t="s">
        <v>70</v>
      </c>
      <c r="C50" s="11"/>
      <c r="D50" s="12">
        <f>C50*1.5</f>
        <v>0</v>
      </c>
      <c r="F50" s="141"/>
      <c r="G50" s="145"/>
      <c r="H50" s="146"/>
      <c r="I50" s="146"/>
      <c r="J50" s="147"/>
      <c r="P50" s="4"/>
      <c r="Q50" s="4"/>
      <c r="R50" s="5"/>
    </row>
    <row r="51" spans="1:18" ht="15" customHeight="1" x14ac:dyDescent="0.25">
      <c r="A51" s="135"/>
      <c r="B51" s="27"/>
      <c r="C51" s="10"/>
      <c r="D51" s="31"/>
      <c r="F51" s="148" t="s">
        <v>131</v>
      </c>
      <c r="G51" s="253">
        <f>G49-H29</f>
        <v>0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5"/>
      <c r="B52" s="29"/>
      <c r="C52" s="33"/>
      <c r="D52" s="45"/>
      <c r="F52" s="149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0" t="s">
        <v>90</v>
      </c>
      <c r="B54" s="121"/>
      <c r="C54" s="122"/>
      <c r="D54" s="12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3"/>
      <c r="B55" s="124"/>
      <c r="C55" s="125"/>
      <c r="D55" s="1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8" t="s">
        <v>91</v>
      </c>
      <c r="B58" s="129"/>
      <c r="C58" s="129"/>
      <c r="D58" s="130"/>
      <c r="F58" s="128" t="s">
        <v>92</v>
      </c>
      <c r="G58" s="129"/>
      <c r="H58" s="129"/>
      <c r="I58" s="129"/>
      <c r="J58" s="130"/>
    </row>
    <row r="59" spans="1:18" x14ac:dyDescent="0.25">
      <c r="A59" s="131"/>
      <c r="B59" s="132"/>
      <c r="C59" s="132"/>
      <c r="D59" s="133"/>
      <c r="F59" s="131"/>
      <c r="G59" s="132"/>
      <c r="H59" s="132"/>
      <c r="I59" s="132"/>
      <c r="J59" s="13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2FDD26-EC3D-4D3B-B5CB-A7E1B88AB2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6" t="s">
        <v>1</v>
      </c>
      <c r="O1" s="216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7" t="s">
        <v>7</v>
      </c>
      <c r="B4" s="168"/>
      <c r="C4" s="168"/>
      <c r="D4" s="169"/>
      <c r="F4" s="217" t="s">
        <v>8</v>
      </c>
      <c r="G4" s="219">
        <v>2</v>
      </c>
      <c r="H4" s="221" t="s">
        <v>9</v>
      </c>
      <c r="I4" s="223">
        <v>45989</v>
      </c>
      <c r="J4" s="2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218"/>
      <c r="G5" s="220"/>
      <c r="H5" s="222"/>
      <c r="I5" s="225"/>
      <c r="J5" s="2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/>
      <c r="D6" s="13">
        <f t="shared" ref="D6:D28" si="1">C6*L6</f>
        <v>0</v>
      </c>
      <c r="F6" s="227" t="s">
        <v>16</v>
      </c>
      <c r="G6" s="229" t="s">
        <v>134</v>
      </c>
      <c r="H6" s="230"/>
      <c r="I6" s="230"/>
      <c r="J6" s="2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/>
      <c r="D7" s="13">
        <f t="shared" si="1"/>
        <v>0</v>
      </c>
      <c r="F7" s="228"/>
      <c r="G7" s="232"/>
      <c r="H7" s="233"/>
      <c r="I7" s="233"/>
      <c r="J7" s="23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/>
      <c r="D8" s="13">
        <f t="shared" si="1"/>
        <v>0</v>
      </c>
      <c r="F8" s="235" t="s">
        <v>21</v>
      </c>
      <c r="G8" s="236" t="s">
        <v>114</v>
      </c>
      <c r="H8" s="237"/>
      <c r="I8" s="237"/>
      <c r="J8" s="23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/>
      <c r="D9" s="13">
        <f t="shared" si="1"/>
        <v>0</v>
      </c>
      <c r="F9" s="228"/>
      <c r="G9" s="239"/>
      <c r="H9" s="240"/>
      <c r="I9" s="240"/>
      <c r="J9" s="24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/>
      <c r="D10" s="13">
        <f t="shared" si="1"/>
        <v>0</v>
      </c>
      <c r="F10" s="227" t="s">
        <v>26</v>
      </c>
      <c r="G10" s="242" t="s">
        <v>115</v>
      </c>
      <c r="H10" s="243"/>
      <c r="I10" s="243"/>
      <c r="J10" s="244"/>
      <c r="K10" s="8"/>
      <c r="L10" s="6">
        <f>R36</f>
        <v>972</v>
      </c>
      <c r="P10" s="4"/>
      <c r="Q10" s="4"/>
      <c r="R10" s="5"/>
    </row>
    <row r="11" spans="1:18" ht="15.75" x14ac:dyDescent="0.25">
      <c r="A11" s="162"/>
      <c r="B11" s="17" t="s">
        <v>28</v>
      </c>
      <c r="C11" s="10"/>
      <c r="D11" s="13">
        <f t="shared" si="1"/>
        <v>0</v>
      </c>
      <c r="F11" s="228"/>
      <c r="G11" s="239"/>
      <c r="H11" s="240"/>
      <c r="I11" s="240"/>
      <c r="J11" s="2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/>
      <c r="D12" s="48">
        <f t="shared" si="1"/>
        <v>0</v>
      </c>
      <c r="F12" s="245" t="s">
        <v>33</v>
      </c>
      <c r="G12" s="246"/>
      <c r="H12" s="246"/>
      <c r="I12" s="246"/>
      <c r="J12" s="2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/>
      <c r="D13" s="48">
        <f t="shared" si="1"/>
        <v>0</v>
      </c>
      <c r="F13" s="248" t="s">
        <v>36</v>
      </c>
      <c r="G13" s="212"/>
      <c r="H13" s="203">
        <f>D29</f>
        <v>0</v>
      </c>
      <c r="I13" s="204"/>
      <c r="J13" s="20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/>
      <c r="D14" s="31">
        <f t="shared" si="1"/>
        <v>0</v>
      </c>
      <c r="F14" s="206" t="s">
        <v>39</v>
      </c>
      <c r="G14" s="207"/>
      <c r="H14" s="208">
        <f>D54</f>
        <v>0</v>
      </c>
      <c r="I14" s="209"/>
      <c r="J14" s="21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38</v>
      </c>
      <c r="C15" s="10"/>
      <c r="D15" s="31">
        <f t="shared" si="1"/>
        <v>0</v>
      </c>
      <c r="F15" s="211" t="s">
        <v>40</v>
      </c>
      <c r="G15" s="212"/>
      <c r="H15" s="213">
        <f>H13-H14</f>
        <v>0</v>
      </c>
      <c r="I15" s="214"/>
      <c r="J15" s="21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t="s">
        <v>93</v>
      </c>
      <c r="C17" s="10"/>
      <c r="D17" s="48">
        <f t="shared" si="1"/>
        <v>0</v>
      </c>
      <c r="F17" s="56"/>
      <c r="G17" s="66" t="s">
        <v>45</v>
      </c>
      <c r="H17" s="184"/>
      <c r="I17" s="184"/>
      <c r="J17" s="184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2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4"/>
      <c r="I20" s="184"/>
      <c r="J20" s="18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2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107</v>
      </c>
      <c r="C23" s="10"/>
      <c r="D23" s="48">
        <f t="shared" si="1"/>
        <v>0</v>
      </c>
      <c r="F23" s="25"/>
      <c r="G23" s="37"/>
      <c r="H23" s="190"/>
      <c r="I23" s="159"/>
      <c r="J23" s="15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123</v>
      </c>
      <c r="C24" s="10"/>
      <c r="D24" s="48">
        <f t="shared" si="1"/>
        <v>0</v>
      </c>
      <c r="F24" s="38"/>
      <c r="G24" s="37"/>
      <c r="H24" s="190"/>
      <c r="I24" s="159"/>
      <c r="J24" s="15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105</v>
      </c>
      <c r="C26" s="10"/>
      <c r="D26" s="48">
        <f t="shared" si="1"/>
        <v>0</v>
      </c>
      <c r="F26" s="64"/>
      <c r="G26" s="10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 t="s">
        <v>109</v>
      </c>
      <c r="C27" s="10"/>
      <c r="D27" s="44">
        <f t="shared" si="1"/>
        <v>0</v>
      </c>
      <c r="F27" s="14"/>
      <c r="G27" s="14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97</v>
      </c>
      <c r="C28" s="10"/>
      <c r="D28" s="48">
        <f t="shared" si="1"/>
        <v>0</v>
      </c>
      <c r="F28" s="116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0</v>
      </c>
      <c r="F29" s="120" t="s">
        <v>55</v>
      </c>
      <c r="G29" s="182"/>
      <c r="H29" s="142">
        <f>H15-H16-H17-H18-H19-H20-H22-H23-H24+H26+H27</f>
        <v>0</v>
      </c>
      <c r="I29" s="143"/>
      <c r="J29" s="14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23"/>
      <c r="G30" s="183"/>
      <c r="H30" s="145"/>
      <c r="I30" s="146"/>
      <c r="J30" s="14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7" t="s">
        <v>58</v>
      </c>
      <c r="B32" s="168"/>
      <c r="C32" s="168"/>
      <c r="D32" s="169"/>
      <c r="F32" s="170" t="s">
        <v>59</v>
      </c>
      <c r="G32" s="171"/>
      <c r="H32" s="171"/>
      <c r="I32" s="171"/>
      <c r="J32" s="17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70" t="s">
        <v>13</v>
      </c>
      <c r="I33" s="171"/>
      <c r="J33" s="17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4">
        <f>F34*G34</f>
        <v>0</v>
      </c>
      <c r="I34" s="165"/>
      <c r="J34" s="16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68</v>
      </c>
      <c r="C35" s="52"/>
      <c r="D35" s="30">
        <f>C35*84</f>
        <v>0</v>
      </c>
      <c r="F35" s="58">
        <v>500</v>
      </c>
      <c r="G35" s="41"/>
      <c r="H35" s="164">
        <f t="shared" ref="H35:H39" si="2">F35*G35</f>
        <v>0</v>
      </c>
      <c r="I35" s="165"/>
      <c r="J35" s="16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70</v>
      </c>
      <c r="C36" s="10"/>
      <c r="D36" s="12">
        <f>C36*1.5</f>
        <v>0</v>
      </c>
      <c r="F36" s="12">
        <v>200</v>
      </c>
      <c r="G36" s="37"/>
      <c r="H36" s="164">
        <f>F36*G36</f>
        <v>0</v>
      </c>
      <c r="I36" s="165"/>
      <c r="J36" s="16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4">
        <f t="shared" si="2"/>
        <v>0</v>
      </c>
      <c r="I37" s="165"/>
      <c r="J37" s="16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68</v>
      </c>
      <c r="C38" s="54"/>
      <c r="D38" s="12">
        <f>C38*84</f>
        <v>0</v>
      </c>
      <c r="F38" s="30">
        <v>50</v>
      </c>
      <c r="G38" s="39"/>
      <c r="H38" s="164">
        <f t="shared" si="2"/>
        <v>0</v>
      </c>
      <c r="I38" s="165"/>
      <c r="J38" s="16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70</v>
      </c>
      <c r="C39" s="52"/>
      <c r="D39" s="31">
        <f>C39*4.5</f>
        <v>0</v>
      </c>
      <c r="F39" s="12">
        <v>20</v>
      </c>
      <c r="G39" s="37"/>
      <c r="H39" s="164">
        <f t="shared" si="2"/>
        <v>0</v>
      </c>
      <c r="I39" s="165"/>
      <c r="J39" s="16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4"/>
      <c r="I40" s="165"/>
      <c r="J40" s="16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68</v>
      </c>
      <c r="C41" s="10"/>
      <c r="D41" s="12">
        <f>C41*84</f>
        <v>0</v>
      </c>
      <c r="F41" s="12">
        <v>5</v>
      </c>
      <c r="G41" s="42"/>
      <c r="H41" s="164"/>
      <c r="I41" s="165"/>
      <c r="J41" s="16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70</v>
      </c>
      <c r="C42" s="11"/>
      <c r="D42" s="12">
        <f>C42*2.25</f>
        <v>0</v>
      </c>
      <c r="F42" s="39" t="s">
        <v>79</v>
      </c>
      <c r="G42" s="164"/>
      <c r="H42" s="165"/>
      <c r="I42" s="165"/>
      <c r="J42" s="16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4" t="s">
        <v>81</v>
      </c>
      <c r="C43" s="11"/>
      <c r="D43" s="12"/>
      <c r="F43" s="59" t="s">
        <v>82</v>
      </c>
      <c r="G43" s="113" t="s">
        <v>83</v>
      </c>
      <c r="H43" s="156" t="s">
        <v>13</v>
      </c>
      <c r="I43" s="157"/>
      <c r="J43" s="158"/>
      <c r="K43" s="21"/>
      <c r="P43" s="4"/>
      <c r="Q43" s="4"/>
      <c r="R43" s="5"/>
    </row>
    <row r="44" spans="1:18" ht="15.75" x14ac:dyDescent="0.25">
      <c r="A44" s="135"/>
      <c r="B44" s="27" t="s">
        <v>66</v>
      </c>
      <c r="C44" s="10"/>
      <c r="D44" s="12">
        <f>C44*120</f>
        <v>0</v>
      </c>
      <c r="F44" s="37"/>
      <c r="G44" s="62"/>
      <c r="H44" s="159"/>
      <c r="I44" s="159"/>
      <c r="J44" s="159"/>
      <c r="K44" s="21"/>
      <c r="P44" s="4"/>
      <c r="Q44" s="4"/>
      <c r="R44" s="5"/>
    </row>
    <row r="45" spans="1:18" ht="15.75" x14ac:dyDescent="0.25">
      <c r="A45" s="135"/>
      <c r="B45" s="27" t="s">
        <v>68</v>
      </c>
      <c r="C45" s="33"/>
      <c r="D45" s="12">
        <f>C45*84</f>
        <v>0</v>
      </c>
      <c r="F45" s="37"/>
      <c r="G45" s="62"/>
      <c r="H45" s="159"/>
      <c r="I45" s="159"/>
      <c r="J45" s="159"/>
      <c r="K45" s="21"/>
      <c r="P45" s="4"/>
      <c r="Q45" s="4"/>
      <c r="R45" s="5"/>
    </row>
    <row r="46" spans="1:18" ht="15.75" x14ac:dyDescent="0.25">
      <c r="A46" s="135"/>
      <c r="B46" s="49" t="s">
        <v>70</v>
      </c>
      <c r="C46" s="81"/>
      <c r="D46" s="12">
        <f>C46*1.5</f>
        <v>0</v>
      </c>
      <c r="F46" s="37"/>
      <c r="G46" s="114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6"/>
      <c r="B47" s="27"/>
      <c r="C47" s="11"/>
      <c r="D47" s="12"/>
      <c r="F47" s="59"/>
      <c r="G47" s="59"/>
      <c r="H47" s="137"/>
      <c r="I47" s="138"/>
      <c r="J47" s="139"/>
      <c r="K47" s="21"/>
      <c r="P47" s="4"/>
      <c r="Q47" s="4"/>
      <c r="R47" s="5"/>
    </row>
    <row r="48" spans="1:18" ht="15" customHeight="1" x14ac:dyDescent="0.25">
      <c r="A48" s="134" t="s">
        <v>32</v>
      </c>
      <c r="B48" s="27" t="s">
        <v>66</v>
      </c>
      <c r="C48" s="10"/>
      <c r="D48" s="12">
        <f>C48*78</f>
        <v>0</v>
      </c>
      <c r="F48" s="59"/>
      <c r="G48" s="59"/>
      <c r="H48" s="137"/>
      <c r="I48" s="138"/>
      <c r="J48" s="1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5"/>
      <c r="B49" s="29" t="s">
        <v>68</v>
      </c>
      <c r="C49" s="33"/>
      <c r="D49" s="12">
        <f>C49*42</f>
        <v>0</v>
      </c>
      <c r="F49" s="140" t="s">
        <v>86</v>
      </c>
      <c r="G49" s="142">
        <f>H34+H35+H36+H37+H38+H39+H40+H41+G42+H44+H45+H46</f>
        <v>0</v>
      </c>
      <c r="H49" s="143"/>
      <c r="I49" s="143"/>
      <c r="J49" s="14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5"/>
      <c r="B50" s="32" t="s">
        <v>70</v>
      </c>
      <c r="C50" s="11"/>
      <c r="D50" s="12">
        <f>C50*1.5</f>
        <v>0</v>
      </c>
      <c r="F50" s="141"/>
      <c r="G50" s="145"/>
      <c r="H50" s="146"/>
      <c r="I50" s="146"/>
      <c r="J50" s="147"/>
      <c r="P50" s="4"/>
      <c r="Q50" s="4"/>
      <c r="R50" s="5"/>
    </row>
    <row r="51" spans="1:18" ht="15" customHeight="1" x14ac:dyDescent="0.25">
      <c r="A51" s="135"/>
      <c r="B51" s="27"/>
      <c r="C51" s="10"/>
      <c r="D51" s="31"/>
      <c r="F51" s="148" t="s">
        <v>132</v>
      </c>
      <c r="G51" s="253">
        <f>G49-H29</f>
        <v>0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5"/>
      <c r="B52" s="29"/>
      <c r="C52" s="33"/>
      <c r="D52" s="45"/>
      <c r="F52" s="149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0" t="s">
        <v>90</v>
      </c>
      <c r="B54" s="121"/>
      <c r="C54" s="122"/>
      <c r="D54" s="126">
        <f>SUM(D34:D53)</f>
        <v>0</v>
      </c>
      <c r="F54" s="21"/>
      <c r="J54" s="34"/>
    </row>
    <row r="55" spans="1:18" x14ac:dyDescent="0.25">
      <c r="A55" s="123"/>
      <c r="B55" s="124"/>
      <c r="C55" s="125"/>
      <c r="D55" s="1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28" t="s">
        <v>91</v>
      </c>
      <c r="B58" s="129"/>
      <c r="C58" s="129"/>
      <c r="D58" s="130"/>
      <c r="F58" s="128" t="s">
        <v>92</v>
      </c>
      <c r="G58" s="129"/>
      <c r="H58" s="129"/>
      <c r="I58" s="129"/>
      <c r="J58" s="130"/>
    </row>
    <row r="59" spans="1:18" x14ac:dyDescent="0.25">
      <c r="A59" s="131"/>
      <c r="B59" s="132"/>
      <c r="C59" s="132"/>
      <c r="D59" s="133"/>
      <c r="F59" s="131"/>
      <c r="G59" s="132"/>
      <c r="H59" s="132"/>
      <c r="I59" s="132"/>
      <c r="J59" s="13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9F219-9A84-4895-AD4F-A5616B870F2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6" t="s">
        <v>1</v>
      </c>
      <c r="O1" s="216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7" t="s">
        <v>7</v>
      </c>
      <c r="B4" s="168"/>
      <c r="C4" s="168"/>
      <c r="D4" s="169"/>
      <c r="F4" s="217" t="s">
        <v>8</v>
      </c>
      <c r="G4" s="219">
        <v>3</v>
      </c>
      <c r="H4" s="221" t="s">
        <v>9</v>
      </c>
      <c r="I4" s="223">
        <v>45989</v>
      </c>
      <c r="J4" s="2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218"/>
      <c r="G5" s="220"/>
      <c r="H5" s="222"/>
      <c r="I5" s="225"/>
      <c r="J5" s="2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/>
      <c r="D6" s="13">
        <f t="shared" ref="D6:D28" si="1">C6*L6</f>
        <v>0</v>
      </c>
      <c r="F6" s="227" t="s">
        <v>16</v>
      </c>
      <c r="G6" s="229" t="s">
        <v>111</v>
      </c>
      <c r="H6" s="230"/>
      <c r="I6" s="230"/>
      <c r="J6" s="2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/>
      <c r="D7" s="13">
        <f t="shared" si="1"/>
        <v>0</v>
      </c>
      <c r="F7" s="228"/>
      <c r="G7" s="232"/>
      <c r="H7" s="233"/>
      <c r="I7" s="233"/>
      <c r="J7" s="23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/>
      <c r="D8" s="13">
        <f t="shared" si="1"/>
        <v>0</v>
      </c>
      <c r="F8" s="235" t="s">
        <v>21</v>
      </c>
      <c r="G8" s="236" t="s">
        <v>119</v>
      </c>
      <c r="H8" s="237"/>
      <c r="I8" s="237"/>
      <c r="J8" s="23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/>
      <c r="D9" s="13">
        <f t="shared" si="1"/>
        <v>0</v>
      </c>
      <c r="F9" s="228"/>
      <c r="G9" s="239"/>
      <c r="H9" s="240"/>
      <c r="I9" s="240"/>
      <c r="J9" s="24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/>
      <c r="D10" s="13">
        <f t="shared" si="1"/>
        <v>0</v>
      </c>
      <c r="F10" s="227" t="s">
        <v>26</v>
      </c>
      <c r="G10" s="242" t="s">
        <v>137</v>
      </c>
      <c r="H10" s="243"/>
      <c r="I10" s="243"/>
      <c r="J10" s="244"/>
      <c r="K10" s="8"/>
      <c r="L10" s="6">
        <f>R36</f>
        <v>972</v>
      </c>
      <c r="P10" s="4"/>
      <c r="Q10" s="4"/>
      <c r="R10" s="5"/>
    </row>
    <row r="11" spans="1:18" ht="15.75" x14ac:dyDescent="0.25">
      <c r="A11" s="162"/>
      <c r="B11" s="17" t="s">
        <v>28</v>
      </c>
      <c r="C11" s="10"/>
      <c r="D11" s="13">
        <f t="shared" si="1"/>
        <v>0</v>
      </c>
      <c r="F11" s="228"/>
      <c r="G11" s="239"/>
      <c r="H11" s="240"/>
      <c r="I11" s="240"/>
      <c r="J11" s="2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/>
      <c r="D12" s="48">
        <f t="shared" si="1"/>
        <v>0</v>
      </c>
      <c r="F12" s="245" t="s">
        <v>33</v>
      </c>
      <c r="G12" s="246"/>
      <c r="H12" s="246"/>
      <c r="I12" s="246"/>
      <c r="J12" s="2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/>
      <c r="D13" s="48">
        <f t="shared" si="1"/>
        <v>0</v>
      </c>
      <c r="F13" s="248" t="s">
        <v>36</v>
      </c>
      <c r="G13" s="212"/>
      <c r="H13" s="203">
        <f>D29</f>
        <v>0</v>
      </c>
      <c r="I13" s="204"/>
      <c r="J13" s="20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/>
      <c r="D14" s="31">
        <f t="shared" si="1"/>
        <v>0</v>
      </c>
      <c r="F14" s="206" t="s">
        <v>39</v>
      </c>
      <c r="G14" s="207"/>
      <c r="H14" s="208">
        <f>D54</f>
        <v>0</v>
      </c>
      <c r="I14" s="209"/>
      <c r="J14" s="21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38</v>
      </c>
      <c r="C15" s="10"/>
      <c r="D15" s="31">
        <f t="shared" si="1"/>
        <v>0</v>
      </c>
      <c r="F15" s="211" t="s">
        <v>40</v>
      </c>
      <c r="G15" s="212"/>
      <c r="H15" s="213">
        <f>H13-H14</f>
        <v>0</v>
      </c>
      <c r="I15" s="214"/>
      <c r="J15" s="21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t="s">
        <v>113</v>
      </c>
      <c r="C17" s="10"/>
      <c r="D17" s="48">
        <f t="shared" si="1"/>
        <v>0</v>
      </c>
      <c r="F17" s="56"/>
      <c r="G17" s="66" t="s">
        <v>45</v>
      </c>
      <c r="H17" s="184"/>
      <c r="I17" s="184"/>
      <c r="J17" s="18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2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2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107</v>
      </c>
      <c r="C23" s="10"/>
      <c r="D23" s="48">
        <f t="shared" si="1"/>
        <v>0</v>
      </c>
      <c r="F23" s="78"/>
      <c r="G23" s="79"/>
      <c r="H23" s="190"/>
      <c r="I23" s="159"/>
      <c r="J23" s="15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101</v>
      </c>
      <c r="C24" s="10"/>
      <c r="D24" s="48">
        <f t="shared" si="1"/>
        <v>0</v>
      </c>
      <c r="F24" s="38"/>
      <c r="G24" s="37"/>
      <c r="H24" s="190"/>
      <c r="I24" s="159"/>
      <c r="J24" s="15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105</v>
      </c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 t="s">
        <v>109</v>
      </c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97</v>
      </c>
      <c r="C28" s="10"/>
      <c r="D28" s="48">
        <f t="shared" si="1"/>
        <v>0</v>
      </c>
      <c r="F28" s="116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0</v>
      </c>
      <c r="F29" s="120" t="s">
        <v>55</v>
      </c>
      <c r="G29" s="182"/>
      <c r="H29" s="142">
        <f>H15-H16-H17-H18-H19-H20-H22-H23-H24+H26+H27</f>
        <v>0</v>
      </c>
      <c r="I29" s="143"/>
      <c r="J29" s="14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23"/>
      <c r="G30" s="183"/>
      <c r="H30" s="145"/>
      <c r="I30" s="146"/>
      <c r="J30" s="14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7" t="s">
        <v>58</v>
      </c>
      <c r="B32" s="168"/>
      <c r="C32" s="168"/>
      <c r="D32" s="169"/>
      <c r="F32" s="170" t="s">
        <v>59</v>
      </c>
      <c r="G32" s="171"/>
      <c r="H32" s="171"/>
      <c r="I32" s="171"/>
      <c r="J32" s="17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70" t="s">
        <v>13</v>
      </c>
      <c r="I33" s="171"/>
      <c r="J33" s="17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4">
        <f>F34*G34</f>
        <v>0</v>
      </c>
      <c r="I34" s="165"/>
      <c r="J34" s="16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68</v>
      </c>
      <c r="C35" s="52"/>
      <c r="D35" s="30">
        <f>C35*84</f>
        <v>0</v>
      </c>
      <c r="F35" s="58">
        <v>500</v>
      </c>
      <c r="G35" s="41"/>
      <c r="H35" s="164">
        <f>F35*G35</f>
        <v>0</v>
      </c>
      <c r="I35" s="165"/>
      <c r="J35" s="16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70</v>
      </c>
      <c r="C36" s="10"/>
      <c r="D36" s="12">
        <f>C36*1.5</f>
        <v>0</v>
      </c>
      <c r="F36" s="12">
        <v>200</v>
      </c>
      <c r="G36" s="37"/>
      <c r="H36" s="164">
        <f t="shared" ref="H36:H39" si="2">F36*G36</f>
        <v>0</v>
      </c>
      <c r="I36" s="165"/>
      <c r="J36" s="16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4">
        <f t="shared" si="2"/>
        <v>0</v>
      </c>
      <c r="I37" s="165"/>
      <c r="J37" s="16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68</v>
      </c>
      <c r="C38" s="54"/>
      <c r="D38" s="12">
        <f>C38*84</f>
        <v>0</v>
      </c>
      <c r="F38" s="30">
        <v>50</v>
      </c>
      <c r="G38" s="39"/>
      <c r="H38" s="164">
        <f t="shared" si="2"/>
        <v>0</v>
      </c>
      <c r="I38" s="165"/>
      <c r="J38" s="16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70</v>
      </c>
      <c r="C39" s="52"/>
      <c r="D39" s="31">
        <f>C39*4.5</f>
        <v>0</v>
      </c>
      <c r="F39" s="12">
        <v>20</v>
      </c>
      <c r="G39" s="37"/>
      <c r="H39" s="164">
        <f t="shared" si="2"/>
        <v>0</v>
      </c>
      <c r="I39" s="165"/>
      <c r="J39" s="16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4"/>
      <c r="I40" s="165"/>
      <c r="J40" s="16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68</v>
      </c>
      <c r="C41" s="10"/>
      <c r="D41" s="12">
        <f>C41*84</f>
        <v>0</v>
      </c>
      <c r="F41" s="12">
        <v>5</v>
      </c>
      <c r="G41" s="42"/>
      <c r="H41" s="164"/>
      <c r="I41" s="165"/>
      <c r="J41" s="16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70</v>
      </c>
      <c r="C42" s="11"/>
      <c r="D42" s="12">
        <f>C42*2.25</f>
        <v>0</v>
      </c>
      <c r="F42" s="39" t="s">
        <v>79</v>
      </c>
      <c r="G42" s="164"/>
      <c r="H42" s="165"/>
      <c r="I42" s="165"/>
      <c r="J42" s="16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4" t="s">
        <v>81</v>
      </c>
      <c r="C43" s="11"/>
      <c r="D43" s="12"/>
      <c r="F43" s="59" t="s">
        <v>82</v>
      </c>
      <c r="G43" s="113" t="s">
        <v>83</v>
      </c>
      <c r="H43" s="156" t="s">
        <v>13</v>
      </c>
      <c r="I43" s="157"/>
      <c r="J43" s="158"/>
      <c r="K43" s="21"/>
      <c r="P43" s="4"/>
      <c r="Q43" s="4"/>
      <c r="R43" s="5"/>
    </row>
    <row r="44" spans="1:18" ht="15.75" x14ac:dyDescent="0.25">
      <c r="A44" s="135"/>
      <c r="B44" s="27" t="s">
        <v>66</v>
      </c>
      <c r="C44" s="10"/>
      <c r="D44" s="12">
        <f>C44*120</f>
        <v>0</v>
      </c>
      <c r="F44" s="37"/>
      <c r="G44" s="76"/>
      <c r="H44" s="159"/>
      <c r="I44" s="159"/>
      <c r="J44" s="159"/>
      <c r="K44" s="21"/>
      <c r="P44" s="4"/>
      <c r="Q44" s="4"/>
      <c r="R44" s="5"/>
    </row>
    <row r="45" spans="1:18" ht="15.75" x14ac:dyDescent="0.25">
      <c r="A45" s="135"/>
      <c r="B45" s="27" t="s">
        <v>68</v>
      </c>
      <c r="C45" s="33"/>
      <c r="D45" s="12">
        <f>C45*84</f>
        <v>0</v>
      </c>
      <c r="F45" s="37"/>
      <c r="G45" s="76"/>
      <c r="H45" s="159"/>
      <c r="I45" s="159"/>
      <c r="J45" s="159"/>
      <c r="K45" s="21"/>
      <c r="P45" s="4"/>
      <c r="Q45" s="4"/>
      <c r="R45" s="5"/>
    </row>
    <row r="46" spans="1:18" ht="15.75" x14ac:dyDescent="0.25">
      <c r="A46" s="135"/>
      <c r="B46" s="49" t="s">
        <v>70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6"/>
      <c r="B47" s="27"/>
      <c r="C47" s="11"/>
      <c r="D47" s="12"/>
      <c r="F47" s="59"/>
      <c r="G47" s="59"/>
      <c r="H47" s="137"/>
      <c r="I47" s="138"/>
      <c r="J47" s="139"/>
      <c r="K47" s="21"/>
      <c r="P47" s="4"/>
      <c r="Q47" s="4"/>
      <c r="R47" s="5"/>
    </row>
    <row r="48" spans="1:18" ht="15" customHeight="1" x14ac:dyDescent="0.25">
      <c r="A48" s="134" t="s">
        <v>32</v>
      </c>
      <c r="B48" s="27" t="s">
        <v>66</v>
      </c>
      <c r="C48" s="10"/>
      <c r="D48" s="12">
        <f>C48*78</f>
        <v>0</v>
      </c>
      <c r="F48" s="59"/>
      <c r="G48" s="59"/>
      <c r="H48" s="137"/>
      <c r="I48" s="138"/>
      <c r="J48" s="1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5"/>
      <c r="B49" s="29" t="s">
        <v>68</v>
      </c>
      <c r="C49" s="33"/>
      <c r="D49" s="12">
        <f>C49*42</f>
        <v>0</v>
      </c>
      <c r="F49" s="140" t="s">
        <v>86</v>
      </c>
      <c r="G49" s="142">
        <f>H34+H35+H36+H37+H38+H39+H40+H41+G42+H44+H45+H46</f>
        <v>0</v>
      </c>
      <c r="H49" s="143"/>
      <c r="I49" s="143"/>
      <c r="J49" s="14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5"/>
      <c r="B50" s="32" t="s">
        <v>70</v>
      </c>
      <c r="C50" s="11"/>
      <c r="D50" s="12">
        <f>C50*1.5</f>
        <v>0</v>
      </c>
      <c r="F50" s="141"/>
      <c r="G50" s="145"/>
      <c r="H50" s="146"/>
      <c r="I50" s="146"/>
      <c r="J50" s="147"/>
      <c r="P50" s="4"/>
      <c r="Q50" s="4"/>
      <c r="R50" s="5"/>
    </row>
    <row r="51" spans="1:18" ht="15" customHeight="1" x14ac:dyDescent="0.25">
      <c r="A51" s="135"/>
      <c r="B51" s="27"/>
      <c r="C51" s="10"/>
      <c r="D51" s="31"/>
      <c r="F51" s="148" t="s">
        <v>142</v>
      </c>
      <c r="G51" s="253">
        <f>G49-H29</f>
        <v>0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5"/>
      <c r="B52" s="29"/>
      <c r="C52" s="33"/>
      <c r="D52" s="45"/>
      <c r="F52" s="149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0" t="s">
        <v>90</v>
      </c>
      <c r="B54" s="121"/>
      <c r="C54" s="122"/>
      <c r="D54" s="126">
        <f>SUM(D34:D53)</f>
        <v>0</v>
      </c>
      <c r="F54" s="21"/>
      <c r="J54" s="34"/>
    </row>
    <row r="55" spans="1:18" x14ac:dyDescent="0.25">
      <c r="A55" s="123"/>
      <c r="B55" s="124"/>
      <c r="C55" s="125"/>
      <c r="D55" s="1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8" t="s">
        <v>91</v>
      </c>
      <c r="B58" s="129"/>
      <c r="C58" s="129"/>
      <c r="D58" s="130"/>
      <c r="F58" s="128" t="s">
        <v>92</v>
      </c>
      <c r="G58" s="129"/>
      <c r="H58" s="129"/>
      <c r="I58" s="129"/>
      <c r="J58" s="130"/>
    </row>
    <row r="59" spans="1:18" x14ac:dyDescent="0.25">
      <c r="A59" s="131"/>
      <c r="B59" s="132"/>
      <c r="C59" s="132"/>
      <c r="D59" s="133"/>
      <c r="F59" s="131"/>
      <c r="G59" s="132"/>
      <c r="H59" s="132"/>
      <c r="I59" s="132"/>
      <c r="J59" s="13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6A235-3A24-4309-914D-FEF64CDEF2D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6" t="s">
        <v>1</v>
      </c>
      <c r="O1" s="216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7" t="s">
        <v>7</v>
      </c>
      <c r="B4" s="168"/>
      <c r="C4" s="168"/>
      <c r="D4" s="169"/>
      <c r="F4" s="217" t="s">
        <v>8</v>
      </c>
      <c r="G4" s="219"/>
      <c r="H4" s="221" t="s">
        <v>9</v>
      </c>
      <c r="I4" s="223"/>
      <c r="J4" s="2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218"/>
      <c r="G5" s="220"/>
      <c r="H5" s="222"/>
      <c r="I5" s="225"/>
      <c r="J5" s="2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2"/>
      <c r="B6" s="16"/>
      <c r="C6" s="10"/>
      <c r="D6" s="13">
        <f t="shared" ref="D6:D28" si="1">C6*L6</f>
        <v>0</v>
      </c>
      <c r="F6" s="227" t="s">
        <v>16</v>
      </c>
      <c r="G6" s="229"/>
      <c r="H6" s="230"/>
      <c r="I6" s="230"/>
      <c r="J6" s="2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2"/>
      <c r="B7" s="16"/>
      <c r="C7" s="10"/>
      <c r="D7" s="13">
        <f t="shared" si="1"/>
        <v>0</v>
      </c>
      <c r="F7" s="228"/>
      <c r="G7" s="232"/>
      <c r="H7" s="233"/>
      <c r="I7" s="233"/>
      <c r="J7" s="23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2"/>
      <c r="B8" s="16"/>
      <c r="C8" s="10"/>
      <c r="D8" s="13">
        <f t="shared" si="1"/>
        <v>0</v>
      </c>
      <c r="F8" s="235" t="s">
        <v>21</v>
      </c>
      <c r="G8" s="236"/>
      <c r="H8" s="237"/>
      <c r="I8" s="237"/>
      <c r="J8" s="23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2"/>
      <c r="B9" s="16"/>
      <c r="C9" s="10"/>
      <c r="D9" s="13">
        <f t="shared" si="1"/>
        <v>0</v>
      </c>
      <c r="F9" s="228"/>
      <c r="G9" s="239"/>
      <c r="H9" s="240"/>
      <c r="I9" s="240"/>
      <c r="J9" s="24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2"/>
      <c r="C10" s="10"/>
      <c r="D10" s="13">
        <f t="shared" si="1"/>
        <v>0</v>
      </c>
      <c r="F10" s="227" t="s">
        <v>26</v>
      </c>
      <c r="G10" s="242"/>
      <c r="H10" s="243"/>
      <c r="I10" s="243"/>
      <c r="J10" s="244"/>
      <c r="K10" s="8"/>
      <c r="L10" s="6">
        <f>R36</f>
        <v>972</v>
      </c>
      <c r="P10" s="4"/>
      <c r="Q10" s="4"/>
      <c r="R10" s="5"/>
    </row>
    <row r="11" spans="1:19" ht="15.75" x14ac:dyDescent="0.25">
      <c r="A11" s="162"/>
      <c r="B11" s="17"/>
      <c r="C11" s="10"/>
      <c r="D11" s="13">
        <f t="shared" si="1"/>
        <v>0</v>
      </c>
      <c r="F11" s="228"/>
      <c r="G11" s="239"/>
      <c r="H11" s="240"/>
      <c r="I11" s="240"/>
      <c r="J11" s="2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2"/>
      <c r="B12" s="17"/>
      <c r="C12" s="10"/>
      <c r="D12" s="48">
        <f t="shared" si="1"/>
        <v>0</v>
      </c>
      <c r="F12" s="245" t="s">
        <v>33</v>
      </c>
      <c r="G12" s="246"/>
      <c r="H12" s="246"/>
      <c r="I12" s="246"/>
      <c r="J12" s="2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2"/>
      <c r="B13" s="17"/>
      <c r="C13" s="10"/>
      <c r="D13" s="48">
        <f t="shared" si="1"/>
        <v>0</v>
      </c>
      <c r="F13" s="248" t="s">
        <v>36</v>
      </c>
      <c r="G13" s="212"/>
      <c r="H13" s="203">
        <f>D29</f>
        <v>0</v>
      </c>
      <c r="I13" s="204"/>
      <c r="J13" s="20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2"/>
      <c r="B14" s="14"/>
      <c r="C14" s="10"/>
      <c r="D14" s="31">
        <f t="shared" si="1"/>
        <v>0</v>
      </c>
      <c r="F14" s="206" t="s">
        <v>39</v>
      </c>
      <c r="G14" s="207"/>
      <c r="H14" s="208">
        <f>D54</f>
        <v>0</v>
      </c>
      <c r="I14" s="209"/>
      <c r="J14" s="21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2"/>
      <c r="B15" s="14"/>
      <c r="C15" s="10"/>
      <c r="D15" s="31">
        <f t="shared" si="1"/>
        <v>0</v>
      </c>
      <c r="F15" s="211" t="s">
        <v>40</v>
      </c>
      <c r="G15" s="212"/>
      <c r="H15" s="213">
        <f>H13-H14</f>
        <v>0</v>
      </c>
      <c r="I15" s="214"/>
      <c r="J15" s="21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C17" s="10"/>
      <c r="D17" s="48">
        <f t="shared" si="1"/>
        <v>0</v>
      </c>
      <c r="F17" s="56"/>
      <c r="G17" s="66" t="s">
        <v>45</v>
      </c>
      <c r="H17" s="184"/>
      <c r="I17" s="184"/>
      <c r="J17" s="18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/>
      <c r="C18" s="10"/>
      <c r="D18" s="48">
        <f t="shared" si="1"/>
        <v>0</v>
      </c>
      <c r="F18" s="56"/>
      <c r="G18" s="66" t="s">
        <v>47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2"/>
      <c r="B20" s="46"/>
      <c r="C20" s="10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/>
      <c r="C23" s="10"/>
      <c r="D23" s="48">
        <f t="shared" si="1"/>
        <v>0</v>
      </c>
      <c r="F23" s="78"/>
      <c r="G23" s="79"/>
      <c r="H23" s="190"/>
      <c r="I23" s="159"/>
      <c r="J23" s="15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/>
      <c r="C24" s="10"/>
      <c r="D24" s="48">
        <f t="shared" si="1"/>
        <v>0</v>
      </c>
      <c r="F24" s="38"/>
      <c r="G24" s="37"/>
      <c r="H24" s="190"/>
      <c r="I24" s="159"/>
      <c r="J24" s="15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/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/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/>
      <c r="C28" s="10"/>
      <c r="D28" s="48">
        <f t="shared" si="1"/>
        <v>0</v>
      </c>
      <c r="F28" s="116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0</v>
      </c>
      <c r="F29" s="120" t="s">
        <v>55</v>
      </c>
      <c r="G29" s="182"/>
      <c r="H29" s="142">
        <f>H15-H16-H17-H18-H19-H20-H22-H23-H24+H26+H27</f>
        <v>0</v>
      </c>
      <c r="I29" s="143"/>
      <c r="J29" s="14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23"/>
      <c r="G30" s="183"/>
      <c r="H30" s="145"/>
      <c r="I30" s="146"/>
      <c r="J30" s="14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7" t="s">
        <v>58</v>
      </c>
      <c r="B32" s="168"/>
      <c r="C32" s="168"/>
      <c r="D32" s="169"/>
      <c r="F32" s="170" t="s">
        <v>59</v>
      </c>
      <c r="G32" s="171"/>
      <c r="H32" s="171"/>
      <c r="I32" s="171"/>
      <c r="J32" s="17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70" t="s">
        <v>13</v>
      </c>
      <c r="I33" s="171"/>
      <c r="J33" s="17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4"/>
      <c r="I34" s="165"/>
      <c r="J34" s="16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68</v>
      </c>
      <c r="C35" s="52"/>
      <c r="D35" s="30">
        <f>C35*84</f>
        <v>0</v>
      </c>
      <c r="F35" s="58">
        <v>500</v>
      </c>
      <c r="G35" s="41"/>
      <c r="H35" s="164"/>
      <c r="I35" s="165"/>
      <c r="J35" s="16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70</v>
      </c>
      <c r="C36" s="10"/>
      <c r="D36" s="12">
        <f>C36*1.5</f>
        <v>0</v>
      </c>
      <c r="F36" s="12">
        <v>200</v>
      </c>
      <c r="G36" s="37"/>
      <c r="H36" s="164"/>
      <c r="I36" s="165"/>
      <c r="J36" s="16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4"/>
      <c r="I37" s="165"/>
      <c r="J37" s="16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68</v>
      </c>
      <c r="C38" s="54"/>
      <c r="D38" s="12">
        <f>C38*84</f>
        <v>0</v>
      </c>
      <c r="F38" s="30">
        <v>50</v>
      </c>
      <c r="G38" s="39"/>
      <c r="H38" s="164"/>
      <c r="I38" s="165"/>
      <c r="J38" s="16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70</v>
      </c>
      <c r="C39" s="52"/>
      <c r="D39" s="31">
        <f>C39*4.5</f>
        <v>0</v>
      </c>
      <c r="F39" s="12">
        <v>20</v>
      </c>
      <c r="G39" s="37"/>
      <c r="H39" s="164"/>
      <c r="I39" s="165"/>
      <c r="J39" s="16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4"/>
      <c r="I40" s="165"/>
      <c r="J40" s="16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68</v>
      </c>
      <c r="C41" s="10"/>
      <c r="D41" s="12">
        <f>C41*84</f>
        <v>0</v>
      </c>
      <c r="F41" s="12">
        <v>5</v>
      </c>
      <c r="G41" s="42"/>
      <c r="H41" s="164"/>
      <c r="I41" s="165"/>
      <c r="J41" s="16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70</v>
      </c>
      <c r="C42" s="11"/>
      <c r="D42" s="12">
        <f>C42*2.25</f>
        <v>0</v>
      </c>
      <c r="F42" s="39" t="s">
        <v>79</v>
      </c>
      <c r="G42" s="164"/>
      <c r="H42" s="165"/>
      <c r="I42" s="165"/>
      <c r="J42" s="16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4" t="s">
        <v>81</v>
      </c>
      <c r="C43" s="11"/>
      <c r="D43" s="12"/>
      <c r="F43" s="59" t="s">
        <v>82</v>
      </c>
      <c r="G43" s="113" t="s">
        <v>83</v>
      </c>
      <c r="H43" s="156" t="s">
        <v>13</v>
      </c>
      <c r="I43" s="157"/>
      <c r="J43" s="158"/>
      <c r="K43" s="21"/>
      <c r="P43" s="4"/>
      <c r="Q43" s="4"/>
      <c r="R43" s="5"/>
    </row>
    <row r="44" spans="1:18" ht="15.75" x14ac:dyDescent="0.25">
      <c r="A44" s="135"/>
      <c r="B44" s="27" t="s">
        <v>66</v>
      </c>
      <c r="C44" s="10"/>
      <c r="D44" s="12">
        <f>C44*120</f>
        <v>0</v>
      </c>
      <c r="F44" s="37"/>
      <c r="G44" s="76"/>
      <c r="H44" s="159"/>
      <c r="I44" s="159"/>
      <c r="J44" s="159"/>
      <c r="K44" s="21"/>
      <c r="P44" s="4"/>
      <c r="Q44" s="4"/>
      <c r="R44" s="5"/>
    </row>
    <row r="45" spans="1:18" ht="15.75" x14ac:dyDescent="0.25">
      <c r="A45" s="135"/>
      <c r="B45" s="27" t="s">
        <v>68</v>
      </c>
      <c r="C45" s="33"/>
      <c r="D45" s="12">
        <f>C45*84</f>
        <v>0</v>
      </c>
      <c r="F45" s="37"/>
      <c r="G45" s="76"/>
      <c r="H45" s="159"/>
      <c r="I45" s="159"/>
      <c r="J45" s="159"/>
      <c r="K45" s="21"/>
      <c r="P45" s="4"/>
      <c r="Q45" s="4"/>
      <c r="R45" s="5"/>
    </row>
    <row r="46" spans="1:18" ht="15.75" x14ac:dyDescent="0.25">
      <c r="A46" s="135"/>
      <c r="B46" s="49" t="s">
        <v>70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6"/>
      <c r="B47" s="27"/>
      <c r="C47" s="11"/>
      <c r="D47" s="12"/>
      <c r="F47" s="59"/>
      <c r="G47" s="59"/>
      <c r="H47" s="137"/>
      <c r="I47" s="138"/>
      <c r="J47" s="139"/>
      <c r="K47" s="21"/>
      <c r="P47" s="4"/>
      <c r="Q47" s="4"/>
      <c r="R47" s="5"/>
    </row>
    <row r="48" spans="1:18" ht="15" customHeight="1" x14ac:dyDescent="0.25">
      <c r="A48" s="134" t="s">
        <v>32</v>
      </c>
      <c r="B48" s="27" t="s">
        <v>66</v>
      </c>
      <c r="C48" s="10"/>
      <c r="D48" s="12">
        <f>C48*78</f>
        <v>0</v>
      </c>
      <c r="F48" s="59"/>
      <c r="G48" s="59"/>
      <c r="H48" s="137"/>
      <c r="I48" s="138"/>
      <c r="J48" s="1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5"/>
      <c r="B49" s="29" t="s">
        <v>68</v>
      </c>
      <c r="C49" s="33"/>
      <c r="D49" s="12">
        <f>C49*42</f>
        <v>0</v>
      </c>
      <c r="F49" s="140" t="s">
        <v>86</v>
      </c>
      <c r="G49" s="142">
        <f>H34+H35+H36+H37+H38+H39+H40+H41+G42+H44+H45+H46</f>
        <v>0</v>
      </c>
      <c r="H49" s="143"/>
      <c r="I49" s="143"/>
      <c r="J49" s="14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5"/>
      <c r="B50" s="32" t="s">
        <v>70</v>
      </c>
      <c r="C50" s="11"/>
      <c r="D50" s="12">
        <f>C50*1.5</f>
        <v>0</v>
      </c>
      <c r="F50" s="141"/>
      <c r="G50" s="145"/>
      <c r="H50" s="146"/>
      <c r="I50" s="146"/>
      <c r="J50" s="147"/>
      <c r="P50" s="4"/>
      <c r="Q50" s="4"/>
      <c r="R50" s="5"/>
    </row>
    <row r="51" spans="1:18" ht="15" customHeight="1" x14ac:dyDescent="0.25">
      <c r="A51" s="135"/>
      <c r="B51" s="27"/>
      <c r="C51" s="10"/>
      <c r="D51" s="31"/>
      <c r="F51" s="148" t="s">
        <v>128</v>
      </c>
      <c r="G51" s="150">
        <f>G49-H29</f>
        <v>0</v>
      </c>
      <c r="H51" s="151"/>
      <c r="I51" s="151"/>
      <c r="J51" s="15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5"/>
      <c r="B52" s="29"/>
      <c r="C52" s="33"/>
      <c r="D52" s="45"/>
      <c r="F52" s="149"/>
      <c r="G52" s="153"/>
      <c r="H52" s="154"/>
      <c r="I52" s="154"/>
      <c r="J52" s="1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0" t="s">
        <v>90</v>
      </c>
      <c r="B54" s="121"/>
      <c r="C54" s="122"/>
      <c r="D54" s="126">
        <f>SUM(D34:D53)</f>
        <v>0</v>
      </c>
      <c r="F54" s="21"/>
      <c r="J54" s="34"/>
    </row>
    <row r="55" spans="1:18" x14ac:dyDescent="0.25">
      <c r="A55" s="123"/>
      <c r="B55" s="124"/>
      <c r="C55" s="125"/>
      <c r="D55" s="1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8" t="s">
        <v>91</v>
      </c>
      <c r="B58" s="129"/>
      <c r="C58" s="129"/>
      <c r="D58" s="130"/>
      <c r="F58" s="128" t="s">
        <v>92</v>
      </c>
      <c r="G58" s="129"/>
      <c r="H58" s="129"/>
      <c r="I58" s="129"/>
      <c r="J58" s="130"/>
    </row>
    <row r="59" spans="1:18" x14ac:dyDescent="0.25">
      <c r="A59" s="131"/>
      <c r="B59" s="132"/>
      <c r="C59" s="132"/>
      <c r="D59" s="133"/>
      <c r="F59" s="131"/>
      <c r="G59" s="132"/>
      <c r="H59" s="132"/>
      <c r="I59" s="132"/>
      <c r="J59" s="13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115EC-4457-4686-AE6F-FCF1A5A6B2F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6" t="s">
        <v>1</v>
      </c>
      <c r="O1" s="216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7" t="s">
        <v>7</v>
      </c>
      <c r="B4" s="168"/>
      <c r="C4" s="168"/>
      <c r="D4" s="169"/>
      <c r="F4" s="217" t="s">
        <v>8</v>
      </c>
      <c r="G4" s="219">
        <v>1</v>
      </c>
      <c r="H4" s="221" t="s">
        <v>9</v>
      </c>
      <c r="I4" s="223">
        <v>45990</v>
      </c>
      <c r="J4" s="2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218"/>
      <c r="G5" s="220"/>
      <c r="H5" s="222"/>
      <c r="I5" s="225"/>
      <c r="J5" s="2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89"/>
      <c r="D6" s="13">
        <f t="shared" ref="D6:D28" si="1">C6*L6</f>
        <v>0</v>
      </c>
      <c r="F6" s="227" t="s">
        <v>16</v>
      </c>
      <c r="G6" s="229" t="s">
        <v>129</v>
      </c>
      <c r="H6" s="230"/>
      <c r="I6" s="230"/>
      <c r="J6" s="2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89"/>
      <c r="D7" s="13">
        <f t="shared" si="1"/>
        <v>0</v>
      </c>
      <c r="F7" s="228"/>
      <c r="G7" s="232"/>
      <c r="H7" s="233"/>
      <c r="I7" s="233"/>
      <c r="J7" s="23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89"/>
      <c r="D8" s="13">
        <f t="shared" si="1"/>
        <v>0</v>
      </c>
      <c r="F8" s="235" t="s">
        <v>21</v>
      </c>
      <c r="G8" s="236" t="s">
        <v>112</v>
      </c>
      <c r="H8" s="237"/>
      <c r="I8" s="237"/>
      <c r="J8" s="23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89"/>
      <c r="D9" s="13">
        <f t="shared" si="1"/>
        <v>0</v>
      </c>
      <c r="F9" s="228"/>
      <c r="G9" s="239"/>
      <c r="H9" s="240"/>
      <c r="I9" s="240"/>
      <c r="J9" s="24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89"/>
      <c r="D10" s="13">
        <f t="shared" si="1"/>
        <v>0</v>
      </c>
      <c r="F10" s="227" t="s">
        <v>26</v>
      </c>
      <c r="G10" s="242" t="s">
        <v>130</v>
      </c>
      <c r="H10" s="243"/>
      <c r="I10" s="243"/>
      <c r="J10" s="244"/>
      <c r="K10" s="8"/>
      <c r="L10" s="6">
        <f>R36</f>
        <v>972</v>
      </c>
      <c r="P10" s="4"/>
      <c r="Q10" s="4"/>
      <c r="R10" s="5"/>
    </row>
    <row r="11" spans="1:18" ht="15.75" x14ac:dyDescent="0.25">
      <c r="A11" s="162"/>
      <c r="B11" s="17" t="s">
        <v>28</v>
      </c>
      <c r="C11" s="89"/>
      <c r="D11" s="13">
        <f t="shared" si="1"/>
        <v>0</v>
      </c>
      <c r="F11" s="228"/>
      <c r="G11" s="239"/>
      <c r="H11" s="240"/>
      <c r="I11" s="240"/>
      <c r="J11" s="2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89"/>
      <c r="D12" s="48">
        <f t="shared" si="1"/>
        <v>0</v>
      </c>
      <c r="F12" s="245" t="s">
        <v>33</v>
      </c>
      <c r="G12" s="246"/>
      <c r="H12" s="246"/>
      <c r="I12" s="246"/>
      <c r="J12" s="2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89"/>
      <c r="D13" s="48">
        <f t="shared" si="1"/>
        <v>0</v>
      </c>
      <c r="F13" s="248" t="s">
        <v>36</v>
      </c>
      <c r="G13" s="212"/>
      <c r="H13" s="203">
        <f>D29</f>
        <v>0</v>
      </c>
      <c r="I13" s="204"/>
      <c r="J13" s="20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89"/>
      <c r="D14" s="31">
        <f t="shared" si="1"/>
        <v>0</v>
      </c>
      <c r="F14" s="206" t="s">
        <v>39</v>
      </c>
      <c r="G14" s="207"/>
      <c r="H14" s="208">
        <f>D54</f>
        <v>0</v>
      </c>
      <c r="I14" s="209"/>
      <c r="J14" s="21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38</v>
      </c>
      <c r="C15" s="89"/>
      <c r="D15" s="31">
        <f t="shared" si="1"/>
        <v>0</v>
      </c>
      <c r="F15" s="211" t="s">
        <v>40</v>
      </c>
      <c r="G15" s="212"/>
      <c r="H15" s="213">
        <f>H13-H14</f>
        <v>0</v>
      </c>
      <c r="I15" s="214"/>
      <c r="J15" s="21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t="s">
        <v>140</v>
      </c>
      <c r="C17" s="89"/>
      <c r="D17" s="48">
        <f t="shared" si="1"/>
        <v>0</v>
      </c>
      <c r="F17" s="56"/>
      <c r="G17" s="66" t="s">
        <v>45</v>
      </c>
      <c r="H17" s="184"/>
      <c r="I17" s="184"/>
      <c r="J17" s="18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v>1102</v>
      </c>
      <c r="Q19" s="4"/>
      <c r="R19" s="5">
        <f t="shared" si="0"/>
        <v>0</v>
      </c>
    </row>
    <row r="20" spans="1:18" ht="15.75" x14ac:dyDescent="0.25">
      <c r="A20" s="162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2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 t="s">
        <v>127</v>
      </c>
      <c r="C22" s="89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101</v>
      </c>
      <c r="C23" s="89"/>
      <c r="D23" s="48">
        <f t="shared" si="1"/>
        <v>0</v>
      </c>
      <c r="F23" s="77"/>
      <c r="G23" s="79"/>
      <c r="H23" s="249"/>
      <c r="I23" s="250"/>
      <c r="J23" s="25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121</v>
      </c>
      <c r="C24" s="89"/>
      <c r="D24" s="48">
        <f t="shared" si="1"/>
        <v>0</v>
      </c>
      <c r="F24" s="77"/>
      <c r="G24" s="79"/>
      <c r="H24" s="249"/>
      <c r="I24" s="250"/>
      <c r="J24" s="25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139</v>
      </c>
      <c r="C26" s="89"/>
      <c r="D26" s="48">
        <f t="shared" si="1"/>
        <v>0</v>
      </c>
      <c r="F26" s="75"/>
      <c r="G26" s="65"/>
      <c r="H26" s="159"/>
      <c r="I26" s="159"/>
      <c r="J26" s="15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 t="s">
        <v>110</v>
      </c>
      <c r="C27" s="89"/>
      <c r="D27" s="44">
        <f t="shared" si="1"/>
        <v>0</v>
      </c>
      <c r="F27" s="71"/>
      <c r="G27" s="113"/>
      <c r="H27" s="251"/>
      <c r="I27" s="252"/>
      <c r="J27" s="25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97</v>
      </c>
      <c r="C28" s="89"/>
      <c r="D28" s="48">
        <f t="shared" si="1"/>
        <v>0</v>
      </c>
      <c r="F28" s="116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0</v>
      </c>
      <c r="F29" s="120" t="s">
        <v>55</v>
      </c>
      <c r="G29" s="182"/>
      <c r="H29" s="142">
        <f>H15-H16-H17-H18-H19-H20-H22-H23-H24+H26+H27+H28</f>
        <v>0</v>
      </c>
      <c r="I29" s="143"/>
      <c r="J29" s="14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23"/>
      <c r="G30" s="183"/>
      <c r="H30" s="145"/>
      <c r="I30" s="146"/>
      <c r="J30" s="14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7" t="s">
        <v>58</v>
      </c>
      <c r="B32" s="168"/>
      <c r="C32" s="168"/>
      <c r="D32" s="169"/>
      <c r="F32" s="170" t="s">
        <v>59</v>
      </c>
      <c r="G32" s="171"/>
      <c r="H32" s="171"/>
      <c r="I32" s="171"/>
      <c r="J32" s="17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70" t="s">
        <v>13</v>
      </c>
      <c r="I33" s="171"/>
      <c r="J33" s="17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4">
        <f t="shared" ref="H34:H39" si="2">F34*G34</f>
        <v>0</v>
      </c>
      <c r="I34" s="165"/>
      <c r="J34" s="16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68</v>
      </c>
      <c r="C35" s="52"/>
      <c r="D35" s="30">
        <f>C35*84</f>
        <v>0</v>
      </c>
      <c r="F35" s="58">
        <v>500</v>
      </c>
      <c r="G35" s="41"/>
      <c r="H35" s="164">
        <f t="shared" si="2"/>
        <v>0</v>
      </c>
      <c r="I35" s="165"/>
      <c r="J35" s="16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70</v>
      </c>
      <c r="C36" s="10"/>
      <c r="D36" s="12">
        <f>C36*1.5</f>
        <v>0</v>
      </c>
      <c r="F36" s="12">
        <v>200</v>
      </c>
      <c r="G36" s="37"/>
      <c r="H36" s="164">
        <f t="shared" si="2"/>
        <v>0</v>
      </c>
      <c r="I36" s="165"/>
      <c r="J36" s="16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4">
        <f t="shared" si="2"/>
        <v>0</v>
      </c>
      <c r="I37" s="165"/>
      <c r="J37" s="16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68</v>
      </c>
      <c r="C38" s="54"/>
      <c r="D38" s="12">
        <f>C38*84</f>
        <v>0</v>
      </c>
      <c r="F38" s="30">
        <v>50</v>
      </c>
      <c r="G38" s="39"/>
      <c r="H38" s="164">
        <f t="shared" si="2"/>
        <v>0</v>
      </c>
      <c r="I38" s="165"/>
      <c r="J38" s="16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70</v>
      </c>
      <c r="C39" s="52"/>
      <c r="D39" s="31">
        <f>C39*4.5</f>
        <v>0</v>
      </c>
      <c r="F39" s="12">
        <v>20</v>
      </c>
      <c r="G39" s="37"/>
      <c r="H39" s="164">
        <f t="shared" si="2"/>
        <v>0</v>
      </c>
      <c r="I39" s="165"/>
      <c r="J39" s="16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4"/>
      <c r="I40" s="165"/>
      <c r="J40" s="16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68</v>
      </c>
      <c r="C41" s="10"/>
      <c r="D41" s="12">
        <f>C41*84</f>
        <v>0</v>
      </c>
      <c r="F41" s="12">
        <v>5</v>
      </c>
      <c r="G41" s="42"/>
      <c r="H41" s="164"/>
      <c r="I41" s="165"/>
      <c r="J41" s="16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70</v>
      </c>
      <c r="C42" s="11"/>
      <c r="D42" s="12">
        <f>C42*2.25</f>
        <v>0</v>
      </c>
      <c r="F42" s="39" t="s">
        <v>79</v>
      </c>
      <c r="G42" s="164"/>
      <c r="H42" s="165"/>
      <c r="I42" s="165"/>
      <c r="J42" s="16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4" t="s">
        <v>81</v>
      </c>
      <c r="C43" s="11"/>
      <c r="D43" s="12"/>
      <c r="F43" s="59" t="s">
        <v>82</v>
      </c>
      <c r="G43" s="113" t="s">
        <v>83</v>
      </c>
      <c r="H43" s="156" t="s">
        <v>13</v>
      </c>
      <c r="I43" s="157"/>
      <c r="J43" s="15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5"/>
      <c r="B44" s="27" t="s">
        <v>66</v>
      </c>
      <c r="C44" s="10"/>
      <c r="D44" s="12">
        <f>C44*120</f>
        <v>0</v>
      </c>
      <c r="F44" s="37"/>
      <c r="G44" s="62"/>
      <c r="H44" s="159"/>
      <c r="I44" s="159"/>
      <c r="J44" s="15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5"/>
      <c r="B45" s="27" t="s">
        <v>68</v>
      </c>
      <c r="C45" s="33"/>
      <c r="D45" s="12">
        <f>C45*84</f>
        <v>0</v>
      </c>
      <c r="F45" s="37"/>
      <c r="G45" s="62"/>
      <c r="H45" s="159"/>
      <c r="I45" s="159"/>
      <c r="J45" s="159"/>
      <c r="K45" s="21"/>
      <c r="P45" s="4"/>
      <c r="Q45" s="4"/>
      <c r="R45" s="5"/>
    </row>
    <row r="46" spans="1:18" ht="15.75" x14ac:dyDescent="0.25">
      <c r="A46" s="135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6"/>
      <c r="B47" s="27"/>
      <c r="C47" s="11"/>
      <c r="D47" s="12"/>
      <c r="F47" s="59"/>
      <c r="G47" s="59"/>
      <c r="H47" s="137"/>
      <c r="I47" s="138"/>
      <c r="J47" s="139"/>
      <c r="K47" s="21"/>
      <c r="P47" s="4"/>
      <c r="Q47" s="4"/>
      <c r="R47" s="5"/>
    </row>
    <row r="48" spans="1:18" ht="15" customHeight="1" x14ac:dyDescent="0.25">
      <c r="A48" s="134" t="s">
        <v>32</v>
      </c>
      <c r="B48" s="27" t="s">
        <v>66</v>
      </c>
      <c r="C48" s="10"/>
      <c r="D48" s="12">
        <f>C48*78</f>
        <v>0</v>
      </c>
      <c r="F48" s="59"/>
      <c r="G48" s="59"/>
      <c r="H48" s="137"/>
      <c r="I48" s="138"/>
      <c r="J48" s="1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5"/>
      <c r="B49" s="29" t="s">
        <v>68</v>
      </c>
      <c r="C49" s="33"/>
      <c r="D49" s="12">
        <f>C49*42</f>
        <v>0</v>
      </c>
      <c r="F49" s="140" t="s">
        <v>86</v>
      </c>
      <c r="G49" s="142">
        <f>H34+H35+H36+H37+H38+H39+H40+H41+G42+H44+H45+H46</f>
        <v>0</v>
      </c>
      <c r="H49" s="143"/>
      <c r="I49" s="143"/>
      <c r="J49" s="14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5"/>
      <c r="B50" s="32" t="s">
        <v>70</v>
      </c>
      <c r="C50" s="11"/>
      <c r="D50" s="12">
        <f>C50*1.5</f>
        <v>0</v>
      </c>
      <c r="F50" s="141"/>
      <c r="G50" s="145"/>
      <c r="H50" s="146"/>
      <c r="I50" s="146"/>
      <c r="J50" s="147"/>
      <c r="P50" s="4"/>
      <c r="Q50" s="4"/>
      <c r="R50" s="5"/>
    </row>
    <row r="51" spans="1:18" ht="15" customHeight="1" x14ac:dyDescent="0.25">
      <c r="A51" s="135"/>
      <c r="B51" s="27"/>
      <c r="C51" s="10"/>
      <c r="D51" s="31"/>
      <c r="F51" s="148" t="s">
        <v>131</v>
      </c>
      <c r="G51" s="253">
        <f>G49-H29</f>
        <v>0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5"/>
      <c r="B52" s="29"/>
      <c r="C52" s="33"/>
      <c r="D52" s="45"/>
      <c r="F52" s="149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0" t="s">
        <v>90</v>
      </c>
      <c r="B54" s="121"/>
      <c r="C54" s="122"/>
      <c r="D54" s="12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3"/>
      <c r="B55" s="124"/>
      <c r="C55" s="125"/>
      <c r="D55" s="1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8" t="s">
        <v>91</v>
      </c>
      <c r="B58" s="129"/>
      <c r="C58" s="129"/>
      <c r="D58" s="130"/>
      <c r="F58" s="128" t="s">
        <v>92</v>
      </c>
      <c r="G58" s="129"/>
      <c r="H58" s="129"/>
      <c r="I58" s="129"/>
      <c r="J58" s="130"/>
    </row>
    <row r="59" spans="1:18" x14ac:dyDescent="0.25">
      <c r="A59" s="131"/>
      <c r="B59" s="132"/>
      <c r="C59" s="132"/>
      <c r="D59" s="133"/>
      <c r="F59" s="131"/>
      <c r="G59" s="132"/>
      <c r="H59" s="132"/>
      <c r="I59" s="132"/>
      <c r="J59" s="13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6E304-820A-41D0-9FF3-244B80FD61B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6" t="s">
        <v>1</v>
      </c>
      <c r="O1" s="216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7" t="s">
        <v>7</v>
      </c>
      <c r="B4" s="168"/>
      <c r="C4" s="168"/>
      <c r="D4" s="169"/>
      <c r="F4" s="217" t="s">
        <v>8</v>
      </c>
      <c r="G4" s="219">
        <v>2</v>
      </c>
      <c r="H4" s="221" t="s">
        <v>9</v>
      </c>
      <c r="I4" s="223">
        <v>45990</v>
      </c>
      <c r="J4" s="2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218"/>
      <c r="G5" s="220"/>
      <c r="H5" s="222"/>
      <c r="I5" s="225"/>
      <c r="J5" s="2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/>
      <c r="D6" s="13">
        <f t="shared" ref="D6:D28" si="1">C6*L6</f>
        <v>0</v>
      </c>
      <c r="F6" s="227" t="s">
        <v>16</v>
      </c>
      <c r="G6" s="229" t="s">
        <v>134</v>
      </c>
      <c r="H6" s="230"/>
      <c r="I6" s="230"/>
      <c r="J6" s="2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/>
      <c r="D7" s="13">
        <f t="shared" si="1"/>
        <v>0</v>
      </c>
      <c r="F7" s="228"/>
      <c r="G7" s="232"/>
      <c r="H7" s="233"/>
      <c r="I7" s="233"/>
      <c r="J7" s="23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/>
      <c r="D8" s="13">
        <f t="shared" si="1"/>
        <v>0</v>
      </c>
      <c r="F8" s="235" t="s">
        <v>21</v>
      </c>
      <c r="G8" s="236" t="s">
        <v>114</v>
      </c>
      <c r="H8" s="237"/>
      <c r="I8" s="237"/>
      <c r="J8" s="23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/>
      <c r="D9" s="13">
        <f t="shared" si="1"/>
        <v>0</v>
      </c>
      <c r="F9" s="228"/>
      <c r="G9" s="239"/>
      <c r="H9" s="240"/>
      <c r="I9" s="240"/>
      <c r="J9" s="24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/>
      <c r="D10" s="13">
        <f t="shared" si="1"/>
        <v>0</v>
      </c>
      <c r="F10" s="227" t="s">
        <v>26</v>
      </c>
      <c r="G10" s="242" t="s">
        <v>115</v>
      </c>
      <c r="H10" s="243"/>
      <c r="I10" s="243"/>
      <c r="J10" s="244"/>
      <c r="K10" s="8"/>
      <c r="L10" s="6">
        <f>R36</f>
        <v>972</v>
      </c>
      <c r="P10" s="4"/>
      <c r="Q10" s="4"/>
      <c r="R10" s="5"/>
    </row>
    <row r="11" spans="1:18" ht="15.75" x14ac:dyDescent="0.25">
      <c r="A11" s="162"/>
      <c r="B11" s="17" t="s">
        <v>28</v>
      </c>
      <c r="C11" s="10"/>
      <c r="D11" s="13">
        <f t="shared" si="1"/>
        <v>0</v>
      </c>
      <c r="F11" s="228"/>
      <c r="G11" s="239"/>
      <c r="H11" s="240"/>
      <c r="I11" s="240"/>
      <c r="J11" s="2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/>
      <c r="D12" s="48">
        <f t="shared" si="1"/>
        <v>0</v>
      </c>
      <c r="F12" s="245" t="s">
        <v>33</v>
      </c>
      <c r="G12" s="246"/>
      <c r="H12" s="246"/>
      <c r="I12" s="246"/>
      <c r="J12" s="2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/>
      <c r="D13" s="48">
        <f t="shared" si="1"/>
        <v>0</v>
      </c>
      <c r="F13" s="248" t="s">
        <v>36</v>
      </c>
      <c r="G13" s="212"/>
      <c r="H13" s="203">
        <f>D29</f>
        <v>0</v>
      </c>
      <c r="I13" s="204"/>
      <c r="J13" s="20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/>
      <c r="D14" s="31">
        <f t="shared" si="1"/>
        <v>0</v>
      </c>
      <c r="F14" s="206" t="s">
        <v>39</v>
      </c>
      <c r="G14" s="207"/>
      <c r="H14" s="208">
        <f>D54</f>
        <v>0</v>
      </c>
      <c r="I14" s="209"/>
      <c r="J14" s="21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38</v>
      </c>
      <c r="C15" s="10"/>
      <c r="D15" s="31">
        <f t="shared" si="1"/>
        <v>0</v>
      </c>
      <c r="F15" s="211" t="s">
        <v>40</v>
      </c>
      <c r="G15" s="212"/>
      <c r="H15" s="213">
        <f>H13-H14</f>
        <v>0</v>
      </c>
      <c r="I15" s="214"/>
      <c r="J15" s="21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t="s">
        <v>93</v>
      </c>
      <c r="C17" s="10"/>
      <c r="D17" s="48">
        <f t="shared" si="1"/>
        <v>0</v>
      </c>
      <c r="F17" s="56"/>
      <c r="G17" s="66" t="s">
        <v>45</v>
      </c>
      <c r="H17" s="184"/>
      <c r="I17" s="184"/>
      <c r="J17" s="184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2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4"/>
      <c r="I20" s="184"/>
      <c r="J20" s="18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2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107</v>
      </c>
      <c r="C23" s="10"/>
      <c r="D23" s="48">
        <f t="shared" si="1"/>
        <v>0</v>
      </c>
      <c r="F23" s="25"/>
      <c r="G23" s="37"/>
      <c r="H23" s="190"/>
      <c r="I23" s="159"/>
      <c r="J23" s="15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123</v>
      </c>
      <c r="C24" s="10"/>
      <c r="D24" s="48">
        <f t="shared" si="1"/>
        <v>0</v>
      </c>
      <c r="F24" s="38"/>
      <c r="G24" s="37"/>
      <c r="H24" s="190"/>
      <c r="I24" s="159"/>
      <c r="J24" s="15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105</v>
      </c>
      <c r="C26" s="10"/>
      <c r="D26" s="48">
        <f t="shared" si="1"/>
        <v>0</v>
      </c>
      <c r="F26" s="64"/>
      <c r="G26" s="10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 t="s">
        <v>109</v>
      </c>
      <c r="C27" s="10"/>
      <c r="D27" s="44">
        <f t="shared" si="1"/>
        <v>0</v>
      </c>
      <c r="F27" s="14"/>
      <c r="G27" s="14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97</v>
      </c>
      <c r="C28" s="10"/>
      <c r="D28" s="48">
        <f t="shared" si="1"/>
        <v>0</v>
      </c>
      <c r="F28" s="116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0</v>
      </c>
      <c r="F29" s="120" t="s">
        <v>55</v>
      </c>
      <c r="G29" s="182"/>
      <c r="H29" s="142">
        <f>H15-H16-H17-H18-H19-H20-H22-H23-H24+H26+H27</f>
        <v>0</v>
      </c>
      <c r="I29" s="143"/>
      <c r="J29" s="14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23"/>
      <c r="G30" s="183"/>
      <c r="H30" s="145"/>
      <c r="I30" s="146"/>
      <c r="J30" s="14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7" t="s">
        <v>58</v>
      </c>
      <c r="B32" s="168"/>
      <c r="C32" s="168"/>
      <c r="D32" s="169"/>
      <c r="F32" s="170" t="s">
        <v>59</v>
      </c>
      <c r="G32" s="171"/>
      <c r="H32" s="171"/>
      <c r="I32" s="171"/>
      <c r="J32" s="17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70" t="s">
        <v>13</v>
      </c>
      <c r="I33" s="171"/>
      <c r="J33" s="17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4">
        <f>F34*G34</f>
        <v>0</v>
      </c>
      <c r="I34" s="165"/>
      <c r="J34" s="16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68</v>
      </c>
      <c r="C35" s="52"/>
      <c r="D35" s="30">
        <f>C35*84</f>
        <v>0</v>
      </c>
      <c r="F35" s="58">
        <v>500</v>
      </c>
      <c r="G35" s="41"/>
      <c r="H35" s="164">
        <f t="shared" ref="H35:H39" si="2">F35*G35</f>
        <v>0</v>
      </c>
      <c r="I35" s="165"/>
      <c r="J35" s="16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70</v>
      </c>
      <c r="C36" s="10"/>
      <c r="D36" s="12">
        <f>C36*1.5</f>
        <v>0</v>
      </c>
      <c r="F36" s="12">
        <v>200</v>
      </c>
      <c r="G36" s="37"/>
      <c r="H36" s="164">
        <f>F36*G36</f>
        <v>0</v>
      </c>
      <c r="I36" s="165"/>
      <c r="J36" s="16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4">
        <f t="shared" si="2"/>
        <v>0</v>
      </c>
      <c r="I37" s="165"/>
      <c r="J37" s="16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68</v>
      </c>
      <c r="C38" s="54"/>
      <c r="D38" s="12">
        <f>C38*84</f>
        <v>0</v>
      </c>
      <c r="F38" s="30">
        <v>50</v>
      </c>
      <c r="G38" s="39"/>
      <c r="H38" s="164">
        <f t="shared" si="2"/>
        <v>0</v>
      </c>
      <c r="I38" s="165"/>
      <c r="J38" s="16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70</v>
      </c>
      <c r="C39" s="52"/>
      <c r="D39" s="31">
        <f>C39*4.5</f>
        <v>0</v>
      </c>
      <c r="F39" s="12">
        <v>20</v>
      </c>
      <c r="G39" s="37"/>
      <c r="H39" s="164">
        <f t="shared" si="2"/>
        <v>0</v>
      </c>
      <c r="I39" s="165"/>
      <c r="J39" s="16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4"/>
      <c r="I40" s="165"/>
      <c r="J40" s="16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68</v>
      </c>
      <c r="C41" s="10"/>
      <c r="D41" s="12">
        <f>C41*84</f>
        <v>0</v>
      </c>
      <c r="F41" s="12">
        <v>5</v>
      </c>
      <c r="G41" s="42"/>
      <c r="H41" s="164"/>
      <c r="I41" s="165"/>
      <c r="J41" s="16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70</v>
      </c>
      <c r="C42" s="11"/>
      <c r="D42" s="12">
        <f>C42*2.25</f>
        <v>0</v>
      </c>
      <c r="F42" s="39" t="s">
        <v>79</v>
      </c>
      <c r="G42" s="164"/>
      <c r="H42" s="165"/>
      <c r="I42" s="165"/>
      <c r="J42" s="16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4" t="s">
        <v>81</v>
      </c>
      <c r="C43" s="11"/>
      <c r="D43" s="12"/>
      <c r="F43" s="59" t="s">
        <v>82</v>
      </c>
      <c r="G43" s="113" t="s">
        <v>83</v>
      </c>
      <c r="H43" s="156" t="s">
        <v>13</v>
      </c>
      <c r="I43" s="157"/>
      <c r="J43" s="158"/>
      <c r="K43" s="21"/>
      <c r="P43" s="4"/>
      <c r="Q43" s="4"/>
      <c r="R43" s="5"/>
    </row>
    <row r="44" spans="1:18" ht="15.75" x14ac:dyDescent="0.25">
      <c r="A44" s="135"/>
      <c r="B44" s="27" t="s">
        <v>66</v>
      </c>
      <c r="C44" s="10"/>
      <c r="D44" s="12">
        <f>C44*120</f>
        <v>0</v>
      </c>
      <c r="F44" s="37"/>
      <c r="G44" s="62"/>
      <c r="H44" s="159"/>
      <c r="I44" s="159"/>
      <c r="J44" s="159"/>
      <c r="K44" s="21"/>
      <c r="P44" s="4"/>
      <c r="Q44" s="4"/>
      <c r="R44" s="5"/>
    </row>
    <row r="45" spans="1:18" ht="15.75" x14ac:dyDescent="0.25">
      <c r="A45" s="135"/>
      <c r="B45" s="27" t="s">
        <v>68</v>
      </c>
      <c r="C45" s="33"/>
      <c r="D45" s="12">
        <f>C45*84</f>
        <v>0</v>
      </c>
      <c r="F45" s="37"/>
      <c r="G45" s="62"/>
      <c r="H45" s="159"/>
      <c r="I45" s="159"/>
      <c r="J45" s="159"/>
      <c r="K45" s="21"/>
      <c r="P45" s="4"/>
      <c r="Q45" s="4"/>
      <c r="R45" s="5"/>
    </row>
    <row r="46" spans="1:18" ht="15.75" x14ac:dyDescent="0.25">
      <c r="A46" s="135"/>
      <c r="B46" s="49" t="s">
        <v>70</v>
      </c>
      <c r="C46" s="81"/>
      <c r="D46" s="12">
        <f>C46*1.5</f>
        <v>0</v>
      </c>
      <c r="F46" s="37"/>
      <c r="G46" s="114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6"/>
      <c r="B47" s="27"/>
      <c r="C47" s="11"/>
      <c r="D47" s="12"/>
      <c r="F47" s="59"/>
      <c r="G47" s="59"/>
      <c r="H47" s="137"/>
      <c r="I47" s="138"/>
      <c r="J47" s="139"/>
      <c r="K47" s="21"/>
      <c r="P47" s="4"/>
      <c r="Q47" s="4"/>
      <c r="R47" s="5"/>
    </row>
    <row r="48" spans="1:18" ht="15" customHeight="1" x14ac:dyDescent="0.25">
      <c r="A48" s="134" t="s">
        <v>32</v>
      </c>
      <c r="B48" s="27" t="s">
        <v>66</v>
      </c>
      <c r="C48" s="10"/>
      <c r="D48" s="12">
        <f>C48*78</f>
        <v>0</v>
      </c>
      <c r="F48" s="59"/>
      <c r="G48" s="59"/>
      <c r="H48" s="137"/>
      <c r="I48" s="138"/>
      <c r="J48" s="1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5"/>
      <c r="B49" s="29" t="s">
        <v>68</v>
      </c>
      <c r="C49" s="33"/>
      <c r="D49" s="12">
        <f>C49*42</f>
        <v>0</v>
      </c>
      <c r="F49" s="140" t="s">
        <v>86</v>
      </c>
      <c r="G49" s="142">
        <f>H34+H35+H36+H37+H38+H39+H40+H41+G42+H44+H45+H46</f>
        <v>0</v>
      </c>
      <c r="H49" s="143"/>
      <c r="I49" s="143"/>
      <c r="J49" s="14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5"/>
      <c r="B50" s="32" t="s">
        <v>70</v>
      </c>
      <c r="C50" s="11"/>
      <c r="D50" s="12">
        <f>C50*1.5</f>
        <v>0</v>
      </c>
      <c r="F50" s="141"/>
      <c r="G50" s="145"/>
      <c r="H50" s="146"/>
      <c r="I50" s="146"/>
      <c r="J50" s="147"/>
      <c r="P50" s="4"/>
      <c r="Q50" s="4"/>
      <c r="R50" s="5"/>
    </row>
    <row r="51" spans="1:18" ht="15" customHeight="1" x14ac:dyDescent="0.25">
      <c r="A51" s="135"/>
      <c r="B51" s="27"/>
      <c r="C51" s="10"/>
      <c r="D51" s="31"/>
      <c r="F51" s="148" t="s">
        <v>132</v>
      </c>
      <c r="G51" s="253">
        <f>G49-H29</f>
        <v>0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5"/>
      <c r="B52" s="29"/>
      <c r="C52" s="33"/>
      <c r="D52" s="45"/>
      <c r="F52" s="149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0" t="s">
        <v>90</v>
      </c>
      <c r="B54" s="121"/>
      <c r="C54" s="122"/>
      <c r="D54" s="126">
        <f>SUM(D34:D53)</f>
        <v>0</v>
      </c>
      <c r="F54" s="21"/>
      <c r="J54" s="34"/>
    </row>
    <row r="55" spans="1:18" x14ac:dyDescent="0.25">
      <c r="A55" s="123"/>
      <c r="B55" s="124"/>
      <c r="C55" s="125"/>
      <c r="D55" s="1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28" t="s">
        <v>91</v>
      </c>
      <c r="B58" s="129"/>
      <c r="C58" s="129"/>
      <c r="D58" s="130"/>
      <c r="F58" s="128" t="s">
        <v>92</v>
      </c>
      <c r="G58" s="129"/>
      <c r="H58" s="129"/>
      <c r="I58" s="129"/>
      <c r="J58" s="130"/>
    </row>
    <row r="59" spans="1:18" x14ac:dyDescent="0.25">
      <c r="A59" s="131"/>
      <c r="B59" s="132"/>
      <c r="C59" s="132"/>
      <c r="D59" s="133"/>
      <c r="F59" s="131"/>
      <c r="G59" s="132"/>
      <c r="H59" s="132"/>
      <c r="I59" s="132"/>
      <c r="J59" s="13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10039-1D4D-45F4-91AD-620EE5B72D1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6" t="s">
        <v>1</v>
      </c>
      <c r="O1" s="216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7" t="s">
        <v>7</v>
      </c>
      <c r="B4" s="168"/>
      <c r="C4" s="168"/>
      <c r="D4" s="169"/>
      <c r="F4" s="217" t="s">
        <v>8</v>
      </c>
      <c r="G4" s="219">
        <v>3</v>
      </c>
      <c r="H4" s="221" t="s">
        <v>9</v>
      </c>
      <c r="I4" s="223">
        <v>45990</v>
      </c>
      <c r="J4" s="2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218"/>
      <c r="G5" s="220"/>
      <c r="H5" s="222"/>
      <c r="I5" s="225"/>
      <c r="J5" s="2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2"/>
      <c r="B6" s="16" t="s">
        <v>15</v>
      </c>
      <c r="C6" s="10"/>
      <c r="D6" s="13">
        <f t="shared" ref="D6:D28" si="1">C6*L6</f>
        <v>0</v>
      </c>
      <c r="F6" s="227" t="s">
        <v>16</v>
      </c>
      <c r="G6" s="229" t="s">
        <v>111</v>
      </c>
      <c r="H6" s="230"/>
      <c r="I6" s="230"/>
      <c r="J6" s="2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2"/>
      <c r="B7" s="16" t="s">
        <v>18</v>
      </c>
      <c r="C7" s="10"/>
      <c r="D7" s="13">
        <f t="shared" si="1"/>
        <v>0</v>
      </c>
      <c r="F7" s="228"/>
      <c r="G7" s="232"/>
      <c r="H7" s="233"/>
      <c r="I7" s="233"/>
      <c r="J7" s="23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2"/>
      <c r="B8" s="16" t="s">
        <v>20</v>
      </c>
      <c r="C8" s="10"/>
      <c r="D8" s="13">
        <f t="shared" si="1"/>
        <v>0</v>
      </c>
      <c r="F8" s="235" t="s">
        <v>21</v>
      </c>
      <c r="G8" s="236" t="s">
        <v>119</v>
      </c>
      <c r="H8" s="237"/>
      <c r="I8" s="237"/>
      <c r="J8" s="23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2"/>
      <c r="B9" s="16" t="s">
        <v>23</v>
      </c>
      <c r="C9" s="10"/>
      <c r="D9" s="13">
        <f t="shared" si="1"/>
        <v>0</v>
      </c>
      <c r="F9" s="228"/>
      <c r="G9" s="239"/>
      <c r="H9" s="240"/>
      <c r="I9" s="240"/>
      <c r="J9" s="24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2"/>
      <c r="B10" t="s">
        <v>25</v>
      </c>
      <c r="C10" s="10"/>
      <c r="D10" s="13">
        <f t="shared" si="1"/>
        <v>0</v>
      </c>
      <c r="F10" s="227" t="s">
        <v>26</v>
      </c>
      <c r="G10" s="242" t="s">
        <v>137</v>
      </c>
      <c r="H10" s="243"/>
      <c r="I10" s="243"/>
      <c r="J10" s="244"/>
      <c r="K10" s="8"/>
      <c r="L10" s="6">
        <f>R36</f>
        <v>972</v>
      </c>
      <c r="P10" s="4"/>
      <c r="Q10" s="4"/>
      <c r="R10" s="5"/>
    </row>
    <row r="11" spans="1:18" ht="15.75" x14ac:dyDescent="0.25">
      <c r="A11" s="162"/>
      <c r="B11" s="17" t="s">
        <v>28</v>
      </c>
      <c r="C11" s="10"/>
      <c r="D11" s="13">
        <f t="shared" si="1"/>
        <v>0</v>
      </c>
      <c r="F11" s="228"/>
      <c r="G11" s="239"/>
      <c r="H11" s="240"/>
      <c r="I11" s="240"/>
      <c r="J11" s="2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2"/>
      <c r="B12" s="17" t="s">
        <v>30</v>
      </c>
      <c r="C12" s="10"/>
      <c r="D12" s="48">
        <f t="shared" si="1"/>
        <v>0</v>
      </c>
      <c r="F12" s="245" t="s">
        <v>33</v>
      </c>
      <c r="G12" s="246"/>
      <c r="H12" s="246"/>
      <c r="I12" s="246"/>
      <c r="J12" s="2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2"/>
      <c r="B13" s="17" t="s">
        <v>32</v>
      </c>
      <c r="C13" s="10"/>
      <c r="D13" s="48">
        <f t="shared" si="1"/>
        <v>0</v>
      </c>
      <c r="F13" s="248" t="s">
        <v>36</v>
      </c>
      <c r="G13" s="212"/>
      <c r="H13" s="203">
        <f>D29</f>
        <v>0</v>
      </c>
      <c r="I13" s="204"/>
      <c r="J13" s="20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2"/>
      <c r="B14" s="14" t="s">
        <v>35</v>
      </c>
      <c r="C14" s="10"/>
      <c r="D14" s="31">
        <f t="shared" si="1"/>
        <v>0</v>
      </c>
      <c r="F14" s="206" t="s">
        <v>39</v>
      </c>
      <c r="G14" s="207"/>
      <c r="H14" s="208">
        <f>D54</f>
        <v>0</v>
      </c>
      <c r="I14" s="209"/>
      <c r="J14" s="21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2"/>
      <c r="B15" s="14" t="s">
        <v>38</v>
      </c>
      <c r="C15" s="10"/>
      <c r="D15" s="31">
        <f t="shared" si="1"/>
        <v>0</v>
      </c>
      <c r="F15" s="211" t="s">
        <v>40</v>
      </c>
      <c r="G15" s="212"/>
      <c r="H15" s="213">
        <f>H13-H14</f>
        <v>0</v>
      </c>
      <c r="I15" s="214"/>
      <c r="J15" s="21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B17" t="s">
        <v>113</v>
      </c>
      <c r="C17" s="10"/>
      <c r="D17" s="48">
        <f t="shared" si="1"/>
        <v>0</v>
      </c>
      <c r="F17" s="56"/>
      <c r="G17" s="66" t="s">
        <v>45</v>
      </c>
      <c r="H17" s="184"/>
      <c r="I17" s="184"/>
      <c r="J17" s="18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0"/>
      <c r="I19" s="260"/>
      <c r="J19" s="2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2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2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 t="s">
        <v>107</v>
      </c>
      <c r="C23" s="10"/>
      <c r="D23" s="48">
        <f t="shared" si="1"/>
        <v>0</v>
      </c>
      <c r="F23" s="78"/>
      <c r="G23" s="79"/>
      <c r="H23" s="190"/>
      <c r="I23" s="159"/>
      <c r="J23" s="15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 t="s">
        <v>101</v>
      </c>
      <c r="C24" s="10"/>
      <c r="D24" s="48">
        <f t="shared" si="1"/>
        <v>0</v>
      </c>
      <c r="F24" s="38"/>
      <c r="G24" s="37"/>
      <c r="H24" s="190"/>
      <c r="I24" s="159"/>
      <c r="J24" s="15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 t="s">
        <v>105</v>
      </c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 t="s">
        <v>109</v>
      </c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 t="s">
        <v>97</v>
      </c>
      <c r="C28" s="10"/>
      <c r="D28" s="48">
        <f t="shared" si="1"/>
        <v>0</v>
      </c>
      <c r="F28" s="116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0</v>
      </c>
      <c r="F29" s="120" t="s">
        <v>55</v>
      </c>
      <c r="G29" s="182"/>
      <c r="H29" s="142">
        <f>H15-H16-H17-H18-H19-H20-H22-H23-H24+H26+H27</f>
        <v>0</v>
      </c>
      <c r="I29" s="143"/>
      <c r="J29" s="14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23"/>
      <c r="G30" s="183"/>
      <c r="H30" s="145"/>
      <c r="I30" s="146"/>
      <c r="J30" s="14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7" t="s">
        <v>58</v>
      </c>
      <c r="B32" s="168"/>
      <c r="C32" s="168"/>
      <c r="D32" s="169"/>
      <c r="F32" s="170" t="s">
        <v>59</v>
      </c>
      <c r="G32" s="171"/>
      <c r="H32" s="171"/>
      <c r="I32" s="171"/>
      <c r="J32" s="17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70" t="s">
        <v>13</v>
      </c>
      <c r="I33" s="171"/>
      <c r="J33" s="17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4">
        <f>F34*G34</f>
        <v>0</v>
      </c>
      <c r="I34" s="165"/>
      <c r="J34" s="16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68</v>
      </c>
      <c r="C35" s="52"/>
      <c r="D35" s="30">
        <f>C35*84</f>
        <v>0</v>
      </c>
      <c r="F35" s="58">
        <v>500</v>
      </c>
      <c r="G35" s="41"/>
      <c r="H35" s="164">
        <f>F35*G35</f>
        <v>0</v>
      </c>
      <c r="I35" s="165"/>
      <c r="J35" s="16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70</v>
      </c>
      <c r="C36" s="10"/>
      <c r="D36" s="12">
        <f>C36*1.5</f>
        <v>0</v>
      </c>
      <c r="F36" s="12">
        <v>200</v>
      </c>
      <c r="G36" s="37"/>
      <c r="H36" s="164">
        <f t="shared" ref="H36:H39" si="2">F36*G36</f>
        <v>0</v>
      </c>
      <c r="I36" s="165"/>
      <c r="J36" s="16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4">
        <f t="shared" si="2"/>
        <v>0</v>
      </c>
      <c r="I37" s="165"/>
      <c r="J37" s="16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68</v>
      </c>
      <c r="C38" s="54"/>
      <c r="D38" s="12">
        <f>C38*84</f>
        <v>0</v>
      </c>
      <c r="F38" s="30">
        <v>50</v>
      </c>
      <c r="G38" s="39"/>
      <c r="H38" s="164">
        <f t="shared" si="2"/>
        <v>0</v>
      </c>
      <c r="I38" s="165"/>
      <c r="J38" s="16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70</v>
      </c>
      <c r="C39" s="52"/>
      <c r="D39" s="31">
        <f>C39*4.5</f>
        <v>0</v>
      </c>
      <c r="F39" s="12">
        <v>20</v>
      </c>
      <c r="G39" s="37"/>
      <c r="H39" s="164">
        <f t="shared" si="2"/>
        <v>0</v>
      </c>
      <c r="I39" s="165"/>
      <c r="J39" s="16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4"/>
      <c r="I40" s="165"/>
      <c r="J40" s="16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68</v>
      </c>
      <c r="C41" s="10"/>
      <c r="D41" s="12">
        <f>C41*84</f>
        <v>0</v>
      </c>
      <c r="F41" s="12">
        <v>5</v>
      </c>
      <c r="G41" s="42"/>
      <c r="H41" s="164"/>
      <c r="I41" s="165"/>
      <c r="J41" s="16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70</v>
      </c>
      <c r="C42" s="11"/>
      <c r="D42" s="12">
        <f>C42*2.25</f>
        <v>0</v>
      </c>
      <c r="F42" s="39" t="s">
        <v>79</v>
      </c>
      <c r="G42" s="164"/>
      <c r="H42" s="165"/>
      <c r="I42" s="165"/>
      <c r="J42" s="16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4" t="s">
        <v>81</v>
      </c>
      <c r="C43" s="11"/>
      <c r="D43" s="12"/>
      <c r="F43" s="59" t="s">
        <v>82</v>
      </c>
      <c r="G43" s="113" t="s">
        <v>83</v>
      </c>
      <c r="H43" s="156" t="s">
        <v>13</v>
      </c>
      <c r="I43" s="157"/>
      <c r="J43" s="158"/>
      <c r="K43" s="21"/>
      <c r="P43" s="4"/>
      <c r="Q43" s="4"/>
      <c r="R43" s="5"/>
    </row>
    <row r="44" spans="1:18" ht="15.75" x14ac:dyDescent="0.25">
      <c r="A44" s="135"/>
      <c r="B44" s="27" t="s">
        <v>66</v>
      </c>
      <c r="C44" s="10"/>
      <c r="D44" s="12">
        <f>C44*120</f>
        <v>0</v>
      </c>
      <c r="F44" s="37"/>
      <c r="G44" s="76"/>
      <c r="H44" s="159"/>
      <c r="I44" s="159"/>
      <c r="J44" s="159"/>
      <c r="K44" s="21"/>
      <c r="P44" s="4"/>
      <c r="Q44" s="4"/>
      <c r="R44" s="5"/>
    </row>
    <row r="45" spans="1:18" ht="15.75" x14ac:dyDescent="0.25">
      <c r="A45" s="135"/>
      <c r="B45" s="27" t="s">
        <v>68</v>
      </c>
      <c r="C45" s="33"/>
      <c r="D45" s="12">
        <f>C45*84</f>
        <v>0</v>
      </c>
      <c r="F45" s="37"/>
      <c r="G45" s="76"/>
      <c r="H45" s="159"/>
      <c r="I45" s="159"/>
      <c r="J45" s="159"/>
      <c r="K45" s="21"/>
      <c r="P45" s="4"/>
      <c r="Q45" s="4"/>
      <c r="R45" s="5"/>
    </row>
    <row r="46" spans="1:18" ht="15.75" x14ac:dyDescent="0.25">
      <c r="A46" s="135"/>
      <c r="B46" s="49" t="s">
        <v>70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6"/>
      <c r="B47" s="27"/>
      <c r="C47" s="11"/>
      <c r="D47" s="12"/>
      <c r="F47" s="59"/>
      <c r="G47" s="59"/>
      <c r="H47" s="137"/>
      <c r="I47" s="138"/>
      <c r="J47" s="139"/>
      <c r="K47" s="21"/>
      <c r="P47" s="4"/>
      <c r="Q47" s="4"/>
      <c r="R47" s="5"/>
    </row>
    <row r="48" spans="1:18" ht="15" customHeight="1" x14ac:dyDescent="0.25">
      <c r="A48" s="134" t="s">
        <v>32</v>
      </c>
      <c r="B48" s="27" t="s">
        <v>66</v>
      </c>
      <c r="C48" s="10"/>
      <c r="D48" s="12">
        <f>C48*78</f>
        <v>0</v>
      </c>
      <c r="F48" s="59"/>
      <c r="G48" s="59"/>
      <c r="H48" s="137"/>
      <c r="I48" s="138"/>
      <c r="J48" s="1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5"/>
      <c r="B49" s="29" t="s">
        <v>68</v>
      </c>
      <c r="C49" s="33"/>
      <c r="D49" s="12">
        <f>C49*42</f>
        <v>0</v>
      </c>
      <c r="F49" s="140" t="s">
        <v>86</v>
      </c>
      <c r="G49" s="142">
        <f>H34+H35+H36+H37+H38+H39+H40+H41+G42+H44+H45+H46</f>
        <v>0</v>
      </c>
      <c r="H49" s="143"/>
      <c r="I49" s="143"/>
      <c r="J49" s="14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5"/>
      <c r="B50" s="32" t="s">
        <v>70</v>
      </c>
      <c r="C50" s="11"/>
      <c r="D50" s="12">
        <f>C50*1.5</f>
        <v>0</v>
      </c>
      <c r="F50" s="141"/>
      <c r="G50" s="145"/>
      <c r="H50" s="146"/>
      <c r="I50" s="146"/>
      <c r="J50" s="147"/>
      <c r="P50" s="4"/>
      <c r="Q50" s="4"/>
      <c r="R50" s="5"/>
    </row>
    <row r="51" spans="1:18" ht="15" customHeight="1" x14ac:dyDescent="0.25">
      <c r="A51" s="135"/>
      <c r="B51" s="27"/>
      <c r="C51" s="10"/>
      <c r="D51" s="31"/>
      <c r="F51" s="148" t="s">
        <v>142</v>
      </c>
      <c r="G51" s="253">
        <f>G49-H29</f>
        <v>0</v>
      </c>
      <c r="H51" s="254"/>
      <c r="I51" s="254"/>
      <c r="J51" s="25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5"/>
      <c r="B52" s="29"/>
      <c r="C52" s="33"/>
      <c r="D52" s="45"/>
      <c r="F52" s="149"/>
      <c r="G52" s="256"/>
      <c r="H52" s="257"/>
      <c r="I52" s="257"/>
      <c r="J52" s="25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0" t="s">
        <v>90</v>
      </c>
      <c r="B54" s="121"/>
      <c r="C54" s="122"/>
      <c r="D54" s="126">
        <f>SUM(D34:D53)</f>
        <v>0</v>
      </c>
      <c r="F54" s="21"/>
      <c r="J54" s="34"/>
    </row>
    <row r="55" spans="1:18" x14ac:dyDescent="0.25">
      <c r="A55" s="123"/>
      <c r="B55" s="124"/>
      <c r="C55" s="125"/>
      <c r="D55" s="1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8" t="s">
        <v>91</v>
      </c>
      <c r="B58" s="129"/>
      <c r="C58" s="129"/>
      <c r="D58" s="130"/>
      <c r="F58" s="128" t="s">
        <v>92</v>
      </c>
      <c r="G58" s="129"/>
      <c r="H58" s="129"/>
      <c r="I58" s="129"/>
      <c r="J58" s="130"/>
    </row>
    <row r="59" spans="1:18" x14ac:dyDescent="0.25">
      <c r="A59" s="131"/>
      <c r="B59" s="132"/>
      <c r="C59" s="132"/>
      <c r="D59" s="133"/>
      <c r="F59" s="131"/>
      <c r="G59" s="132"/>
      <c r="H59" s="132"/>
      <c r="I59" s="132"/>
      <c r="J59" s="13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D03AE-347F-446B-B23E-C02D4A36B4D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6" t="s">
        <v>1</v>
      </c>
      <c r="O1" s="216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7" t="s">
        <v>7</v>
      </c>
      <c r="B4" s="168"/>
      <c r="C4" s="168"/>
      <c r="D4" s="169"/>
      <c r="F4" s="217" t="s">
        <v>8</v>
      </c>
      <c r="G4" s="219"/>
      <c r="H4" s="221" t="s">
        <v>9</v>
      </c>
      <c r="I4" s="223"/>
      <c r="J4" s="2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1" t="s">
        <v>7</v>
      </c>
      <c r="B5" s="15" t="s">
        <v>11</v>
      </c>
      <c r="C5" s="9" t="s">
        <v>12</v>
      </c>
      <c r="D5" s="25" t="s">
        <v>13</v>
      </c>
      <c r="F5" s="218"/>
      <c r="G5" s="220"/>
      <c r="H5" s="222"/>
      <c r="I5" s="225"/>
      <c r="J5" s="2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2"/>
      <c r="B6" s="16"/>
      <c r="C6" s="10"/>
      <c r="D6" s="13">
        <f t="shared" ref="D6:D28" si="1">C6*L6</f>
        <v>0</v>
      </c>
      <c r="F6" s="227" t="s">
        <v>16</v>
      </c>
      <c r="G6" s="229"/>
      <c r="H6" s="230"/>
      <c r="I6" s="230"/>
      <c r="J6" s="2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2"/>
      <c r="B7" s="16"/>
      <c r="C7" s="10"/>
      <c r="D7" s="13">
        <f t="shared" si="1"/>
        <v>0</v>
      </c>
      <c r="F7" s="228"/>
      <c r="G7" s="232"/>
      <c r="H7" s="233"/>
      <c r="I7" s="233"/>
      <c r="J7" s="23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2"/>
      <c r="B8" s="16"/>
      <c r="C8" s="10"/>
      <c r="D8" s="13">
        <f t="shared" si="1"/>
        <v>0</v>
      </c>
      <c r="F8" s="235" t="s">
        <v>21</v>
      </c>
      <c r="G8" s="236"/>
      <c r="H8" s="237"/>
      <c r="I8" s="237"/>
      <c r="J8" s="23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2"/>
      <c r="B9" s="16"/>
      <c r="C9" s="10"/>
      <c r="D9" s="13">
        <f t="shared" si="1"/>
        <v>0</v>
      </c>
      <c r="F9" s="228"/>
      <c r="G9" s="239"/>
      <c r="H9" s="240"/>
      <c r="I9" s="240"/>
      <c r="J9" s="24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2"/>
      <c r="C10" s="10"/>
      <c r="D10" s="13">
        <f t="shared" si="1"/>
        <v>0</v>
      </c>
      <c r="F10" s="227" t="s">
        <v>26</v>
      </c>
      <c r="G10" s="242"/>
      <c r="H10" s="243"/>
      <c r="I10" s="243"/>
      <c r="J10" s="244"/>
      <c r="K10" s="8"/>
      <c r="L10" s="6">
        <f>R36</f>
        <v>972</v>
      </c>
      <c r="P10" s="4"/>
      <c r="Q10" s="4"/>
      <c r="R10" s="5"/>
    </row>
    <row r="11" spans="1:19" ht="15.75" x14ac:dyDescent="0.25">
      <c r="A11" s="162"/>
      <c r="B11" s="17"/>
      <c r="C11" s="10"/>
      <c r="D11" s="13">
        <f t="shared" si="1"/>
        <v>0</v>
      </c>
      <c r="F11" s="228"/>
      <c r="G11" s="239"/>
      <c r="H11" s="240"/>
      <c r="I11" s="240"/>
      <c r="J11" s="2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2"/>
      <c r="B12" s="17"/>
      <c r="C12" s="10"/>
      <c r="D12" s="48">
        <f t="shared" si="1"/>
        <v>0</v>
      </c>
      <c r="F12" s="245" t="s">
        <v>33</v>
      </c>
      <c r="G12" s="246"/>
      <c r="H12" s="246"/>
      <c r="I12" s="246"/>
      <c r="J12" s="2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2"/>
      <c r="B13" s="17"/>
      <c r="C13" s="10"/>
      <c r="D13" s="48">
        <f t="shared" si="1"/>
        <v>0</v>
      </c>
      <c r="F13" s="248" t="s">
        <v>36</v>
      </c>
      <c r="G13" s="212"/>
      <c r="H13" s="203">
        <f>D29</f>
        <v>0</v>
      </c>
      <c r="I13" s="204"/>
      <c r="J13" s="20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2"/>
      <c r="B14" s="14"/>
      <c r="C14" s="10"/>
      <c r="D14" s="31">
        <f t="shared" si="1"/>
        <v>0</v>
      </c>
      <c r="F14" s="206" t="s">
        <v>39</v>
      </c>
      <c r="G14" s="207"/>
      <c r="H14" s="208">
        <f>D54</f>
        <v>0</v>
      </c>
      <c r="I14" s="209"/>
      <c r="J14" s="21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2"/>
      <c r="B15" s="14"/>
      <c r="C15" s="10"/>
      <c r="D15" s="31">
        <f t="shared" si="1"/>
        <v>0</v>
      </c>
      <c r="F15" s="211" t="s">
        <v>40</v>
      </c>
      <c r="G15" s="212"/>
      <c r="H15" s="213">
        <f>H13-H14</f>
        <v>0</v>
      </c>
      <c r="I15" s="214"/>
      <c r="J15" s="21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3"/>
      <c r="I16" s="173"/>
      <c r="J16" s="17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2"/>
      <c r="C17" s="10"/>
      <c r="D17" s="48">
        <f t="shared" si="1"/>
        <v>0</v>
      </c>
      <c r="F17" s="56"/>
      <c r="G17" s="66" t="s">
        <v>45</v>
      </c>
      <c r="H17" s="184"/>
      <c r="I17" s="184"/>
      <c r="J17" s="18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2"/>
      <c r="B18" s="19"/>
      <c r="C18" s="10"/>
      <c r="D18" s="48">
        <f t="shared" si="1"/>
        <v>0</v>
      </c>
      <c r="F18" s="56"/>
      <c r="G18" s="66" t="s">
        <v>47</v>
      </c>
      <c r="H18" s="184"/>
      <c r="I18" s="184"/>
      <c r="J18" s="18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2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2"/>
      <c r="B20" s="46"/>
      <c r="C20" s="10"/>
      <c r="D20" s="13">
        <f t="shared" si="1"/>
        <v>0</v>
      </c>
      <c r="F20" s="57"/>
      <c r="G20" s="70" t="s">
        <v>120</v>
      </c>
      <c r="H20" s="173"/>
      <c r="I20" s="173"/>
      <c r="J20" s="17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2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2"/>
      <c r="B23" s="14"/>
      <c r="C23" s="10"/>
      <c r="D23" s="48">
        <f t="shared" si="1"/>
        <v>0</v>
      </c>
      <c r="F23" s="78"/>
      <c r="G23" s="79"/>
      <c r="H23" s="190"/>
      <c r="I23" s="159"/>
      <c r="J23" s="15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2"/>
      <c r="B24" s="14"/>
      <c r="C24" s="10"/>
      <c r="D24" s="48">
        <f t="shared" si="1"/>
        <v>0</v>
      </c>
      <c r="F24" s="38"/>
      <c r="G24" s="37"/>
      <c r="H24" s="190"/>
      <c r="I24" s="159"/>
      <c r="J24" s="15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1" t="s">
        <v>13</v>
      </c>
      <c r="I25" s="192"/>
      <c r="J25" s="19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2"/>
      <c r="B26" s="14"/>
      <c r="C26" s="10"/>
      <c r="D26" s="48">
        <f t="shared" si="1"/>
        <v>0</v>
      </c>
      <c r="F26" s="64"/>
      <c r="G26" s="59"/>
      <c r="H26" s="194"/>
      <c r="I26" s="195"/>
      <c r="J26" s="19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2"/>
      <c r="B27" s="14"/>
      <c r="C27" s="10"/>
      <c r="D27" s="44">
        <f t="shared" si="1"/>
        <v>0</v>
      </c>
      <c r="F27" s="25"/>
      <c r="G27" s="80"/>
      <c r="H27" s="197"/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3"/>
      <c r="B28" s="46"/>
      <c r="C28" s="10"/>
      <c r="D28" s="48">
        <f t="shared" si="1"/>
        <v>0</v>
      </c>
      <c r="F28" s="116"/>
      <c r="G28" s="61"/>
      <c r="H28" s="200"/>
      <c r="I28" s="201"/>
      <c r="J28" s="20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4" t="s">
        <v>36</v>
      </c>
      <c r="B29" s="175"/>
      <c r="C29" s="176"/>
      <c r="D29" s="180">
        <f>SUM(D6:D28)</f>
        <v>0</v>
      </c>
      <c r="F29" s="120" t="s">
        <v>55</v>
      </c>
      <c r="G29" s="182"/>
      <c r="H29" s="142">
        <f>H15-H16-H17-H18-H19-H20-H22-H23-H24+H26+H27</f>
        <v>0</v>
      </c>
      <c r="I29" s="143"/>
      <c r="J29" s="14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7"/>
      <c r="B30" s="178"/>
      <c r="C30" s="179"/>
      <c r="D30" s="181"/>
      <c r="F30" s="123"/>
      <c r="G30" s="183"/>
      <c r="H30" s="145"/>
      <c r="I30" s="146"/>
      <c r="J30" s="14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7" t="s">
        <v>58</v>
      </c>
      <c r="B32" s="168"/>
      <c r="C32" s="168"/>
      <c r="D32" s="169"/>
      <c r="F32" s="170" t="s">
        <v>59</v>
      </c>
      <c r="G32" s="171"/>
      <c r="H32" s="171"/>
      <c r="I32" s="171"/>
      <c r="J32" s="17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170" t="s">
        <v>13</v>
      </c>
      <c r="I33" s="171"/>
      <c r="J33" s="17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4"/>
      <c r="I34" s="165"/>
      <c r="J34" s="16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2"/>
      <c r="B35" s="27" t="s">
        <v>68</v>
      </c>
      <c r="C35" s="52"/>
      <c r="D35" s="30">
        <f>C35*84</f>
        <v>0</v>
      </c>
      <c r="F35" s="58">
        <v>500</v>
      </c>
      <c r="G35" s="41"/>
      <c r="H35" s="164"/>
      <c r="I35" s="165"/>
      <c r="J35" s="16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3"/>
      <c r="B36" s="26" t="s">
        <v>70</v>
      </c>
      <c r="C36" s="10"/>
      <c r="D36" s="12">
        <f>C36*1.5</f>
        <v>0</v>
      </c>
      <c r="F36" s="12">
        <v>200</v>
      </c>
      <c r="G36" s="37"/>
      <c r="H36" s="164"/>
      <c r="I36" s="165"/>
      <c r="J36" s="16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4"/>
      <c r="I37" s="165"/>
      <c r="J37" s="16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2"/>
      <c r="B38" s="29" t="s">
        <v>68</v>
      </c>
      <c r="C38" s="54"/>
      <c r="D38" s="12">
        <f>C38*84</f>
        <v>0</v>
      </c>
      <c r="F38" s="30">
        <v>50</v>
      </c>
      <c r="G38" s="39"/>
      <c r="H38" s="164"/>
      <c r="I38" s="165"/>
      <c r="J38" s="16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3"/>
      <c r="B39" s="29" t="s">
        <v>70</v>
      </c>
      <c r="C39" s="52"/>
      <c r="D39" s="31">
        <f>C39*4.5</f>
        <v>0</v>
      </c>
      <c r="F39" s="12">
        <v>20</v>
      </c>
      <c r="G39" s="37"/>
      <c r="H39" s="164"/>
      <c r="I39" s="165"/>
      <c r="J39" s="16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4"/>
      <c r="I40" s="165"/>
      <c r="J40" s="16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2"/>
      <c r="B41" s="27" t="s">
        <v>68</v>
      </c>
      <c r="C41" s="10"/>
      <c r="D41" s="12">
        <f>C41*84</f>
        <v>0</v>
      </c>
      <c r="F41" s="12">
        <v>5</v>
      </c>
      <c r="G41" s="42"/>
      <c r="H41" s="164"/>
      <c r="I41" s="165"/>
      <c r="J41" s="16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3"/>
      <c r="B42" s="27" t="s">
        <v>70</v>
      </c>
      <c r="C42" s="11"/>
      <c r="D42" s="12">
        <f>C42*2.25</f>
        <v>0</v>
      </c>
      <c r="F42" s="39" t="s">
        <v>79</v>
      </c>
      <c r="G42" s="164"/>
      <c r="H42" s="165"/>
      <c r="I42" s="165"/>
      <c r="J42" s="16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4" t="s">
        <v>81</v>
      </c>
      <c r="C43" s="11"/>
      <c r="D43" s="12"/>
      <c r="F43" s="59" t="s">
        <v>82</v>
      </c>
      <c r="G43" s="113" t="s">
        <v>83</v>
      </c>
      <c r="H43" s="156" t="s">
        <v>13</v>
      </c>
      <c r="I43" s="157"/>
      <c r="J43" s="158"/>
      <c r="K43" s="21"/>
      <c r="P43" s="4"/>
      <c r="Q43" s="4"/>
      <c r="R43" s="5"/>
    </row>
    <row r="44" spans="1:18" ht="15.75" x14ac:dyDescent="0.25">
      <c r="A44" s="135"/>
      <c r="B44" s="27" t="s">
        <v>66</v>
      </c>
      <c r="C44" s="10"/>
      <c r="D44" s="12">
        <f>C44*120</f>
        <v>0</v>
      </c>
      <c r="F44" s="37"/>
      <c r="G44" s="76"/>
      <c r="H44" s="159"/>
      <c r="I44" s="159"/>
      <c r="J44" s="159"/>
      <c r="K44" s="21"/>
      <c r="P44" s="4"/>
      <c r="Q44" s="4"/>
      <c r="R44" s="5"/>
    </row>
    <row r="45" spans="1:18" ht="15.75" x14ac:dyDescent="0.25">
      <c r="A45" s="135"/>
      <c r="B45" s="27" t="s">
        <v>68</v>
      </c>
      <c r="C45" s="33"/>
      <c r="D45" s="12">
        <f>C45*84</f>
        <v>0</v>
      </c>
      <c r="F45" s="37"/>
      <c r="G45" s="76"/>
      <c r="H45" s="159"/>
      <c r="I45" s="159"/>
      <c r="J45" s="159"/>
      <c r="K45" s="21"/>
      <c r="P45" s="4"/>
      <c r="Q45" s="4"/>
      <c r="R45" s="5"/>
    </row>
    <row r="46" spans="1:18" ht="15.75" x14ac:dyDescent="0.25">
      <c r="A46" s="135"/>
      <c r="B46" s="49" t="s">
        <v>70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6"/>
      <c r="B47" s="27"/>
      <c r="C47" s="11"/>
      <c r="D47" s="12"/>
      <c r="F47" s="59"/>
      <c r="G47" s="59"/>
      <c r="H47" s="137"/>
      <c r="I47" s="138"/>
      <c r="J47" s="139"/>
      <c r="K47" s="21"/>
      <c r="P47" s="4"/>
      <c r="Q47" s="4"/>
      <c r="R47" s="5"/>
    </row>
    <row r="48" spans="1:18" ht="15" customHeight="1" x14ac:dyDescent="0.25">
      <c r="A48" s="134" t="s">
        <v>32</v>
      </c>
      <c r="B48" s="27" t="s">
        <v>66</v>
      </c>
      <c r="C48" s="10"/>
      <c r="D48" s="12">
        <f>C48*78</f>
        <v>0</v>
      </c>
      <c r="F48" s="59"/>
      <c r="G48" s="59"/>
      <c r="H48" s="137"/>
      <c r="I48" s="138"/>
      <c r="J48" s="13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5"/>
      <c r="B49" s="29" t="s">
        <v>68</v>
      </c>
      <c r="C49" s="33"/>
      <c r="D49" s="12">
        <f>C49*42</f>
        <v>0</v>
      </c>
      <c r="F49" s="140" t="s">
        <v>86</v>
      </c>
      <c r="G49" s="142">
        <f>H34+H35+H36+H37+H38+H39+H40+H41+G42+H44+H45+H46</f>
        <v>0</v>
      </c>
      <c r="H49" s="143"/>
      <c r="I49" s="143"/>
      <c r="J49" s="14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5"/>
      <c r="B50" s="32" t="s">
        <v>70</v>
      </c>
      <c r="C50" s="11"/>
      <c r="D50" s="12">
        <f>C50*1.5</f>
        <v>0</v>
      </c>
      <c r="F50" s="141"/>
      <c r="G50" s="145"/>
      <c r="H50" s="146"/>
      <c r="I50" s="146"/>
      <c r="J50" s="147"/>
      <c r="P50" s="4"/>
      <c r="Q50" s="4"/>
      <c r="R50" s="5"/>
    </row>
    <row r="51" spans="1:18" ht="15" customHeight="1" x14ac:dyDescent="0.25">
      <c r="A51" s="135"/>
      <c r="B51" s="27"/>
      <c r="C51" s="10"/>
      <c r="D51" s="31"/>
      <c r="F51" s="148" t="s">
        <v>128</v>
      </c>
      <c r="G51" s="150">
        <f>G49-H29</f>
        <v>0</v>
      </c>
      <c r="H51" s="151"/>
      <c r="I51" s="151"/>
      <c r="J51" s="15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5"/>
      <c r="B52" s="29"/>
      <c r="C52" s="33"/>
      <c r="D52" s="45"/>
      <c r="F52" s="149"/>
      <c r="G52" s="153"/>
      <c r="H52" s="154"/>
      <c r="I52" s="154"/>
      <c r="J52" s="1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20" t="s">
        <v>90</v>
      </c>
      <c r="B54" s="121"/>
      <c r="C54" s="122"/>
      <c r="D54" s="126">
        <f>SUM(D34:D53)</f>
        <v>0</v>
      </c>
      <c r="F54" s="21"/>
      <c r="J54" s="34"/>
    </row>
    <row r="55" spans="1:18" x14ac:dyDescent="0.25">
      <c r="A55" s="123"/>
      <c r="B55" s="124"/>
      <c r="C55" s="125"/>
      <c r="D55" s="1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8" t="s">
        <v>91</v>
      </c>
      <c r="B58" s="129"/>
      <c r="C58" s="129"/>
      <c r="D58" s="130"/>
      <c r="F58" s="128" t="s">
        <v>92</v>
      </c>
      <c r="G58" s="129"/>
      <c r="H58" s="129"/>
      <c r="I58" s="129"/>
      <c r="J58" s="130"/>
    </row>
    <row r="59" spans="1:18" x14ac:dyDescent="0.25">
      <c r="A59" s="131"/>
      <c r="B59" s="132"/>
      <c r="C59" s="132"/>
      <c r="D59" s="133"/>
      <c r="F59" s="131"/>
      <c r="G59" s="132"/>
      <c r="H59" s="132"/>
      <c r="I59" s="132"/>
      <c r="J59" s="13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99</vt:i4>
      </vt:variant>
      <vt:variant>
        <vt:lpstr>Named Ranges</vt:lpstr>
      </vt:variant>
      <vt:variant>
        <vt:i4>98</vt:i4>
      </vt:variant>
    </vt:vector>
  </HeadingPairs>
  <TitlesOfParts>
    <vt:vector size="197" baseType="lpstr">
      <vt:lpstr>(November 2025)</vt:lpstr>
      <vt:lpstr>(03)</vt:lpstr>
      <vt:lpstr>03,11 R1</vt:lpstr>
      <vt:lpstr>03,11 R2</vt:lpstr>
      <vt:lpstr>03,11 R3</vt:lpstr>
      <vt:lpstr>(4)</vt:lpstr>
      <vt:lpstr>04,11 R1 No Trip</vt:lpstr>
      <vt:lpstr>04,11 R2</vt:lpstr>
      <vt:lpstr>04,11 R3-A</vt:lpstr>
      <vt:lpstr>04,11 R3-B</vt:lpstr>
      <vt:lpstr>(5)</vt:lpstr>
      <vt:lpstr>05,11 R1</vt:lpstr>
      <vt:lpstr>05,11 R2</vt:lpstr>
      <vt:lpstr>05,11 R3</vt:lpstr>
      <vt:lpstr>(6)</vt:lpstr>
      <vt:lpstr>06,11 R1</vt:lpstr>
      <vt:lpstr>06,11 R2</vt:lpstr>
      <vt:lpstr>06,11 R3</vt:lpstr>
      <vt:lpstr>(7)</vt:lpstr>
      <vt:lpstr>07,11 R1</vt:lpstr>
      <vt:lpstr>07,11 R2 No Trip</vt:lpstr>
      <vt:lpstr>07,11 R3</vt:lpstr>
      <vt:lpstr>(8)</vt:lpstr>
      <vt:lpstr>08,11 R1</vt:lpstr>
      <vt:lpstr>08,11 R2</vt:lpstr>
      <vt:lpstr>08,11 R3</vt:lpstr>
      <vt:lpstr>(10)</vt:lpstr>
      <vt:lpstr>10,11 R1</vt:lpstr>
      <vt:lpstr>10,11 R2</vt:lpstr>
      <vt:lpstr>10,11 R3</vt:lpstr>
      <vt:lpstr>(11)</vt:lpstr>
      <vt:lpstr>11,11 R1</vt:lpstr>
      <vt:lpstr>11,11 R2</vt:lpstr>
      <vt:lpstr>11,11 R3</vt:lpstr>
      <vt:lpstr>(12)</vt:lpstr>
      <vt:lpstr>12,11 R1</vt:lpstr>
      <vt:lpstr>12,11 R2</vt:lpstr>
      <vt:lpstr>12,11 R3</vt:lpstr>
      <vt:lpstr>(13)</vt:lpstr>
      <vt:lpstr>13,11 R1 No Trip</vt:lpstr>
      <vt:lpstr>13,11 R2</vt:lpstr>
      <vt:lpstr>13,11 R3</vt:lpstr>
      <vt:lpstr>(14)</vt:lpstr>
      <vt:lpstr>14,11 R1</vt:lpstr>
      <vt:lpstr>14,11 R2</vt:lpstr>
      <vt:lpstr>14,11 R3</vt:lpstr>
      <vt:lpstr>(15)</vt:lpstr>
      <vt:lpstr>15,11 R1</vt:lpstr>
      <vt:lpstr>15,11 R2 No Trip</vt:lpstr>
      <vt:lpstr>15,11 R3</vt:lpstr>
      <vt:lpstr>(17)</vt:lpstr>
      <vt:lpstr>17,11 R1</vt:lpstr>
      <vt:lpstr>17,11 R2</vt:lpstr>
      <vt:lpstr>17,11 R3</vt:lpstr>
      <vt:lpstr>(18)</vt:lpstr>
      <vt:lpstr>18,11 R1</vt:lpstr>
      <vt:lpstr>18,11 R2</vt:lpstr>
      <vt:lpstr>18,11 R3</vt:lpstr>
      <vt:lpstr>(19)</vt:lpstr>
      <vt:lpstr>19,11 R1</vt:lpstr>
      <vt:lpstr>19,11 R2</vt:lpstr>
      <vt:lpstr>19,11 R3</vt:lpstr>
      <vt:lpstr>(20)</vt:lpstr>
      <vt:lpstr>20,11 R1</vt:lpstr>
      <vt:lpstr>20,11 R2 No Trip</vt:lpstr>
      <vt:lpstr>20,11 R3</vt:lpstr>
      <vt:lpstr>(21)</vt:lpstr>
      <vt:lpstr>21,11 R1</vt:lpstr>
      <vt:lpstr>21,11 R2</vt:lpstr>
      <vt:lpstr>21,11 R3</vt:lpstr>
      <vt:lpstr>(22)</vt:lpstr>
      <vt:lpstr>22,11 R1</vt:lpstr>
      <vt:lpstr>22,11 R2</vt:lpstr>
      <vt:lpstr>22,11 R3</vt:lpstr>
      <vt:lpstr>(24)</vt:lpstr>
      <vt:lpstr>24,11 R1</vt:lpstr>
      <vt:lpstr>24,11 R2</vt:lpstr>
      <vt:lpstr>24,11 R3</vt:lpstr>
      <vt:lpstr>(25)</vt:lpstr>
      <vt:lpstr>25,11 R1</vt:lpstr>
      <vt:lpstr>25,11 R2</vt:lpstr>
      <vt:lpstr>25,11 R3</vt:lpstr>
      <vt:lpstr>(26)</vt:lpstr>
      <vt:lpstr>26,11 R1</vt:lpstr>
      <vt:lpstr>26,11 R2</vt:lpstr>
      <vt:lpstr>26,11 R3</vt:lpstr>
      <vt:lpstr>(27)</vt:lpstr>
      <vt:lpstr>27,11 R1</vt:lpstr>
      <vt:lpstr>27,11 R2</vt:lpstr>
      <vt:lpstr>27,11 R3</vt:lpstr>
      <vt:lpstr>(28)</vt:lpstr>
      <vt:lpstr>28,11 R1</vt:lpstr>
      <vt:lpstr>28,11 R2</vt:lpstr>
      <vt:lpstr>28,11 R3</vt:lpstr>
      <vt:lpstr>(29)</vt:lpstr>
      <vt:lpstr>29,11 R1</vt:lpstr>
      <vt:lpstr>29,11 R2</vt:lpstr>
      <vt:lpstr>29,11 R3</vt:lpstr>
      <vt:lpstr>(The End)</vt:lpstr>
      <vt:lpstr>'(03)'!Print_Area</vt:lpstr>
      <vt:lpstr>'(10)'!Print_Area</vt:lpstr>
      <vt:lpstr>'(11)'!Print_Area</vt:lpstr>
      <vt:lpstr>'(12)'!Print_Area</vt:lpstr>
      <vt:lpstr>'(13)'!Print_Area</vt:lpstr>
      <vt:lpstr>'(14)'!Print_Area</vt:lpstr>
      <vt:lpstr>'(15)'!Print_Area</vt:lpstr>
      <vt:lpstr>'(17)'!Print_Area</vt:lpstr>
      <vt:lpstr>'(18)'!Print_Area</vt:lpstr>
      <vt:lpstr>'(19)'!Print_Area</vt:lpstr>
      <vt:lpstr>'(20)'!Print_Area</vt:lpstr>
      <vt:lpstr>'(21)'!Print_Area</vt:lpstr>
      <vt:lpstr>'(22)'!Print_Area</vt:lpstr>
      <vt:lpstr>'(24)'!Print_Area</vt:lpstr>
      <vt:lpstr>'(25)'!Print_Area</vt:lpstr>
      <vt:lpstr>'(26)'!Print_Area</vt:lpstr>
      <vt:lpstr>'(27)'!Print_Area</vt:lpstr>
      <vt:lpstr>'(28)'!Print_Area</vt:lpstr>
      <vt:lpstr>'(29)'!Print_Area</vt:lpstr>
      <vt:lpstr>'(4)'!Print_Area</vt:lpstr>
      <vt:lpstr>'(5)'!Print_Area</vt:lpstr>
      <vt:lpstr>'(6)'!Print_Area</vt:lpstr>
      <vt:lpstr>'(7)'!Print_Area</vt:lpstr>
      <vt:lpstr>'(8)'!Print_Area</vt:lpstr>
      <vt:lpstr>'(The End)'!Print_Area</vt:lpstr>
      <vt:lpstr>'03,11 R1'!Print_Area</vt:lpstr>
      <vt:lpstr>'03,11 R2'!Print_Area</vt:lpstr>
      <vt:lpstr>'03,11 R3'!Print_Area</vt:lpstr>
      <vt:lpstr>'04,11 R1 No Trip'!Print_Area</vt:lpstr>
      <vt:lpstr>'04,11 R2'!Print_Area</vt:lpstr>
      <vt:lpstr>'04,11 R3-A'!Print_Area</vt:lpstr>
      <vt:lpstr>'04,11 R3-B'!Print_Area</vt:lpstr>
      <vt:lpstr>'05,11 R1'!Print_Area</vt:lpstr>
      <vt:lpstr>'05,11 R2'!Print_Area</vt:lpstr>
      <vt:lpstr>'05,11 R3'!Print_Area</vt:lpstr>
      <vt:lpstr>'06,11 R1'!Print_Area</vt:lpstr>
      <vt:lpstr>'06,11 R2'!Print_Area</vt:lpstr>
      <vt:lpstr>'06,11 R3'!Print_Area</vt:lpstr>
      <vt:lpstr>'07,11 R1'!Print_Area</vt:lpstr>
      <vt:lpstr>'07,11 R2 No Trip'!Print_Area</vt:lpstr>
      <vt:lpstr>'07,11 R3'!Print_Area</vt:lpstr>
      <vt:lpstr>'08,11 R1'!Print_Area</vt:lpstr>
      <vt:lpstr>'08,11 R2'!Print_Area</vt:lpstr>
      <vt:lpstr>'08,11 R3'!Print_Area</vt:lpstr>
      <vt:lpstr>'10,11 R1'!Print_Area</vt:lpstr>
      <vt:lpstr>'10,11 R2'!Print_Area</vt:lpstr>
      <vt:lpstr>'10,11 R3'!Print_Area</vt:lpstr>
      <vt:lpstr>'11,11 R1'!Print_Area</vt:lpstr>
      <vt:lpstr>'11,11 R2'!Print_Area</vt:lpstr>
      <vt:lpstr>'11,11 R3'!Print_Area</vt:lpstr>
      <vt:lpstr>'12,11 R1'!Print_Area</vt:lpstr>
      <vt:lpstr>'12,11 R2'!Print_Area</vt:lpstr>
      <vt:lpstr>'12,11 R3'!Print_Area</vt:lpstr>
      <vt:lpstr>'13,11 R1 No Trip'!Print_Area</vt:lpstr>
      <vt:lpstr>'13,11 R2'!Print_Area</vt:lpstr>
      <vt:lpstr>'13,11 R3'!Print_Area</vt:lpstr>
      <vt:lpstr>'14,11 R1'!Print_Area</vt:lpstr>
      <vt:lpstr>'14,11 R2'!Print_Area</vt:lpstr>
      <vt:lpstr>'14,11 R3'!Print_Area</vt:lpstr>
      <vt:lpstr>'15,11 R1'!Print_Area</vt:lpstr>
      <vt:lpstr>'15,11 R2 No Trip'!Print_Area</vt:lpstr>
      <vt:lpstr>'15,11 R3'!Print_Area</vt:lpstr>
      <vt:lpstr>'17,11 R1'!Print_Area</vt:lpstr>
      <vt:lpstr>'17,11 R2'!Print_Area</vt:lpstr>
      <vt:lpstr>'17,11 R3'!Print_Area</vt:lpstr>
      <vt:lpstr>'18,11 R1'!Print_Area</vt:lpstr>
      <vt:lpstr>'18,11 R2'!Print_Area</vt:lpstr>
      <vt:lpstr>'18,11 R3'!Print_Area</vt:lpstr>
      <vt:lpstr>'19,11 R1'!Print_Area</vt:lpstr>
      <vt:lpstr>'19,11 R2'!Print_Area</vt:lpstr>
      <vt:lpstr>'19,11 R3'!Print_Area</vt:lpstr>
      <vt:lpstr>'20,11 R1'!Print_Area</vt:lpstr>
      <vt:lpstr>'20,11 R2 No Trip'!Print_Area</vt:lpstr>
      <vt:lpstr>'20,11 R3'!Print_Area</vt:lpstr>
      <vt:lpstr>'21,11 R1'!Print_Area</vt:lpstr>
      <vt:lpstr>'21,11 R2'!Print_Area</vt:lpstr>
      <vt:lpstr>'21,11 R3'!Print_Area</vt:lpstr>
      <vt:lpstr>'22,11 R1'!Print_Area</vt:lpstr>
      <vt:lpstr>'22,11 R2'!Print_Area</vt:lpstr>
      <vt:lpstr>'22,11 R3'!Print_Area</vt:lpstr>
      <vt:lpstr>'24,11 R1'!Print_Area</vt:lpstr>
      <vt:lpstr>'24,11 R2'!Print_Area</vt:lpstr>
      <vt:lpstr>'24,11 R3'!Print_Area</vt:lpstr>
      <vt:lpstr>'25,11 R1'!Print_Area</vt:lpstr>
      <vt:lpstr>'25,11 R2'!Print_Area</vt:lpstr>
      <vt:lpstr>'25,11 R3'!Print_Area</vt:lpstr>
      <vt:lpstr>'26,11 R1'!Print_Area</vt:lpstr>
      <vt:lpstr>'26,11 R2'!Print_Area</vt:lpstr>
      <vt:lpstr>'26,11 R3'!Print_Area</vt:lpstr>
      <vt:lpstr>'27,11 R1'!Print_Area</vt:lpstr>
      <vt:lpstr>'27,11 R2'!Print_Area</vt:lpstr>
      <vt:lpstr>'27,11 R3'!Print_Area</vt:lpstr>
      <vt:lpstr>'28,11 R1'!Print_Area</vt:lpstr>
      <vt:lpstr>'28,11 R2'!Print_Area</vt:lpstr>
      <vt:lpstr>'28,11 R3'!Print_Area</vt:lpstr>
      <vt:lpstr>'29,11 R1'!Print_Area</vt:lpstr>
      <vt:lpstr>'29,11 R2'!Print_Area</vt:lpstr>
      <vt:lpstr>'29,11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2025-11-26T00:15:46Z</cp:lastPrinted>
  <dcterms:created xsi:type="dcterms:W3CDTF">2024-09-01T23:36:50Z</dcterms:created>
  <dcterms:modified xsi:type="dcterms:W3CDTF">2025-11-26T00:20:18Z</dcterms:modified>
</cp:coreProperties>
</file>