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34CF1DEA-59FB-4D9A-9D00-A7D901A14036}" xr6:coauthVersionLast="45" xr6:coauthVersionMax="47" xr10:uidLastSave="{00000000-0000-0000-0000-000000000000}"/>
  <bookViews>
    <workbookView xWindow="-120" yWindow="-120" windowWidth="29040" windowHeight="15840" firstSheet="63" activeTab="75" xr2:uid="{00000000-000D-0000-FFFF-FFFF00000000}"/>
  </bookViews>
  <sheets>
    <sheet name="(September 2025)" sheetId="814" r:id="rId1"/>
    <sheet name="(1)" sheetId="1135" r:id="rId2"/>
    <sheet name="01,09 R2" sheetId="1237" r:id="rId3"/>
    <sheet name="01,09 R3" sheetId="1238" r:id="rId4"/>
    <sheet name="(2)" sheetId="1240" r:id="rId5"/>
    <sheet name="02,09 R1" sheetId="1241" r:id="rId6"/>
    <sheet name="02,09 R2" sheetId="1242" r:id="rId7"/>
    <sheet name="02,09 R3" sheetId="1243" r:id="rId8"/>
    <sheet name="(3)" sheetId="1244" r:id="rId9"/>
    <sheet name="03,09 R1" sheetId="1245" r:id="rId10"/>
    <sheet name="03,09 R2" sheetId="1246" r:id="rId11"/>
    <sheet name="03,09 R3" sheetId="1247" r:id="rId12"/>
    <sheet name="(4)" sheetId="1248" r:id="rId13"/>
    <sheet name="04,09 R1" sheetId="1249" r:id="rId14"/>
    <sheet name="04,09 R2" sheetId="1250" r:id="rId15"/>
    <sheet name="04,09 R3" sheetId="1251" r:id="rId16"/>
    <sheet name="(5)" sheetId="1252" r:id="rId17"/>
    <sheet name="05,09 R1" sheetId="1253" r:id="rId18"/>
    <sheet name="05,09 R2" sheetId="1254" r:id="rId19"/>
    <sheet name="05,09 R3" sheetId="1255" r:id="rId20"/>
    <sheet name="(6)" sheetId="1256" r:id="rId21"/>
    <sheet name="06,09 R1" sheetId="1257" r:id="rId22"/>
    <sheet name="06,09 R2" sheetId="1258" r:id="rId23"/>
    <sheet name="06,09 R3" sheetId="1259" r:id="rId24"/>
    <sheet name="(8)" sheetId="1260" r:id="rId25"/>
    <sheet name="08,09 R1" sheetId="1261" r:id="rId26"/>
    <sheet name="08,09 R2" sheetId="1262" r:id="rId27"/>
    <sheet name="08,09 R3" sheetId="1263" r:id="rId28"/>
    <sheet name="(9)" sheetId="1264" r:id="rId29"/>
    <sheet name="09,09 R1" sheetId="1265" r:id="rId30"/>
    <sheet name="09,09 R2" sheetId="1266" r:id="rId31"/>
    <sheet name="09,09 R3" sheetId="1267" r:id="rId32"/>
    <sheet name="(10)" sheetId="1268" r:id="rId33"/>
    <sheet name="10,09 R1" sheetId="1269" r:id="rId34"/>
    <sheet name="10,09 R2" sheetId="1270" r:id="rId35"/>
    <sheet name="10,09 R3" sheetId="1271" r:id="rId36"/>
    <sheet name="(11 No Trip)" sheetId="1272" r:id="rId37"/>
    <sheet name="11,09 R1" sheetId="1273" r:id="rId38"/>
    <sheet name="11,09 R2" sheetId="1274" r:id="rId39"/>
    <sheet name="11,09 R3" sheetId="1275" r:id="rId40"/>
    <sheet name="(12)" sheetId="1276" r:id="rId41"/>
    <sheet name="12,09 R1" sheetId="1277" r:id="rId42"/>
    <sheet name="12,09 R2" sheetId="1278" r:id="rId43"/>
    <sheet name="12,09 R3" sheetId="1279" r:id="rId44"/>
    <sheet name="(13)" sheetId="1280" r:id="rId45"/>
    <sheet name="13,09 R1" sheetId="1281" r:id="rId46"/>
    <sheet name="13,09 R2" sheetId="1282" r:id="rId47"/>
    <sheet name="13,09 R3" sheetId="1283" r:id="rId48"/>
    <sheet name="(15)" sheetId="1284" r:id="rId49"/>
    <sheet name="15,09 R1" sheetId="1285" r:id="rId50"/>
    <sheet name="15,09 R2" sheetId="1286" r:id="rId51"/>
    <sheet name="15,09 R3" sheetId="1287" r:id="rId52"/>
    <sheet name="(16)" sheetId="1288" r:id="rId53"/>
    <sheet name="16,09 R1" sheetId="1289" r:id="rId54"/>
    <sheet name="16,09 R2" sheetId="1290" r:id="rId55"/>
    <sheet name="16,09 R3" sheetId="1291" r:id="rId56"/>
    <sheet name="(17)" sheetId="1292" r:id="rId57"/>
    <sheet name="17,09 R1" sheetId="1293" r:id="rId58"/>
    <sheet name="17,09 R2" sheetId="1294" r:id="rId59"/>
    <sheet name="17,09 R3" sheetId="1295" r:id="rId60"/>
    <sheet name="(18)" sheetId="1296" r:id="rId61"/>
    <sheet name="18,09 R1" sheetId="1297" r:id="rId62"/>
    <sheet name="18,09 R2" sheetId="1298" r:id="rId63"/>
    <sheet name="18,09 R3" sheetId="1299" r:id="rId64"/>
    <sheet name="(19)" sheetId="1300" r:id="rId65"/>
    <sheet name="19,09 R1" sheetId="1301" r:id="rId66"/>
    <sheet name="19,09 R2" sheetId="1302" r:id="rId67"/>
    <sheet name="19,09 R3" sheetId="1303" r:id="rId68"/>
    <sheet name="(20)" sheetId="1304" r:id="rId69"/>
    <sheet name="20,09 R1" sheetId="1305" r:id="rId70"/>
    <sheet name="20,09 R2" sheetId="1306" r:id="rId71"/>
    <sheet name="20,09 R3" sheetId="1307" r:id="rId72"/>
    <sheet name="(22)" sheetId="1308" r:id="rId73"/>
    <sheet name="22,09 R1" sheetId="1309" r:id="rId74"/>
    <sheet name="22,09 R2" sheetId="1310" r:id="rId75"/>
    <sheet name="22,09 R3" sheetId="1311" r:id="rId76"/>
  </sheets>
  <definedNames>
    <definedName name="_xlnm.Print_Area" localSheetId="1">'(1)'!$A$1:$J$60</definedName>
    <definedName name="_xlnm.Print_Area" localSheetId="32">'(10)'!$A$1:$J$60</definedName>
    <definedName name="_xlnm.Print_Area" localSheetId="36">'(11 No Trip)'!$A$1:$J$60</definedName>
    <definedName name="_xlnm.Print_Area" localSheetId="40">'(12)'!$A$1:$J$60</definedName>
    <definedName name="_xlnm.Print_Area" localSheetId="44">'(13)'!$A$1:$J$60</definedName>
    <definedName name="_xlnm.Print_Area" localSheetId="48">'(15)'!$A$1:$J$60</definedName>
    <definedName name="_xlnm.Print_Area" localSheetId="52">'(16)'!$A$1:$J$60</definedName>
    <definedName name="_xlnm.Print_Area" localSheetId="56">'(17)'!$A$1:$J$60</definedName>
    <definedName name="_xlnm.Print_Area" localSheetId="60">'(18)'!$A$1:$J$60</definedName>
    <definedName name="_xlnm.Print_Area" localSheetId="64">'(19)'!$A$1:$J$60</definedName>
    <definedName name="_xlnm.Print_Area" localSheetId="4">'(2)'!$A$1:$J$60</definedName>
    <definedName name="_xlnm.Print_Area" localSheetId="68">'(20)'!$A$1:$J$60</definedName>
    <definedName name="_xlnm.Print_Area" localSheetId="72">'(22)'!$A$1:$J$60</definedName>
    <definedName name="_xlnm.Print_Area" localSheetId="8">'(3)'!$A$1:$J$60</definedName>
    <definedName name="_xlnm.Print_Area" localSheetId="12">'(4)'!$A$1:$J$60</definedName>
    <definedName name="_xlnm.Print_Area" localSheetId="16">'(5)'!$A$1:$J$60</definedName>
    <definedName name="_xlnm.Print_Area" localSheetId="20">'(6)'!$A$1:$J$60</definedName>
    <definedName name="_xlnm.Print_Area" localSheetId="24">'(8)'!$A$1:$J$60</definedName>
    <definedName name="_xlnm.Print_Area" localSheetId="28">'(9)'!$A$1:$J$60</definedName>
    <definedName name="_xlnm.Print_Area" localSheetId="2">'01,09 R2'!$A$1:$J$60</definedName>
    <definedName name="_xlnm.Print_Area" localSheetId="3">'01,09 R3'!$A$1:$J$60</definedName>
    <definedName name="_xlnm.Print_Area" localSheetId="5">'02,09 R1'!$A$1:$J$60</definedName>
    <definedName name="_xlnm.Print_Area" localSheetId="6">'02,09 R2'!$A$1:$J$60</definedName>
    <definedName name="_xlnm.Print_Area" localSheetId="7">'02,09 R3'!$A$1:$J$60</definedName>
    <definedName name="_xlnm.Print_Area" localSheetId="9">'03,09 R1'!$A$1:$J$60</definedName>
    <definedName name="_xlnm.Print_Area" localSheetId="10">'03,09 R2'!$A$1:$J$60</definedName>
    <definedName name="_xlnm.Print_Area" localSheetId="11">'03,09 R3'!$A$1:$J$60</definedName>
    <definedName name="_xlnm.Print_Area" localSheetId="13">'04,09 R1'!$A$1:$J$60</definedName>
    <definedName name="_xlnm.Print_Area" localSheetId="14">'04,09 R2'!$A$1:$J$60</definedName>
    <definedName name="_xlnm.Print_Area" localSheetId="15">'04,09 R3'!$A$1:$J$60</definedName>
    <definedName name="_xlnm.Print_Area" localSheetId="17">'05,09 R1'!$A$1:$J$60</definedName>
    <definedName name="_xlnm.Print_Area" localSheetId="18">'05,09 R2'!$A$1:$J$60</definedName>
    <definedName name="_xlnm.Print_Area" localSheetId="19">'05,09 R3'!$A$1:$J$60</definedName>
    <definedName name="_xlnm.Print_Area" localSheetId="21">'06,09 R1'!$A$1:$J$60</definedName>
    <definedName name="_xlnm.Print_Area" localSheetId="22">'06,09 R2'!$A$1:$J$60</definedName>
    <definedName name="_xlnm.Print_Area" localSheetId="23">'06,09 R3'!$A$1:$J$60</definedName>
    <definedName name="_xlnm.Print_Area" localSheetId="25">'08,09 R1'!$A$1:$J$60</definedName>
    <definedName name="_xlnm.Print_Area" localSheetId="26">'08,09 R2'!$A$1:$J$60</definedName>
    <definedName name="_xlnm.Print_Area" localSheetId="27">'08,09 R3'!$A$1:$J$60</definedName>
    <definedName name="_xlnm.Print_Area" localSheetId="29">'09,09 R1'!$A$1:$J$60</definedName>
    <definedName name="_xlnm.Print_Area" localSheetId="30">'09,09 R2'!$A$1:$J$60</definedName>
    <definedName name="_xlnm.Print_Area" localSheetId="31">'09,09 R3'!$A$1:$J$60</definedName>
    <definedName name="_xlnm.Print_Area" localSheetId="33">'10,09 R1'!$A$1:$J$60</definedName>
    <definedName name="_xlnm.Print_Area" localSheetId="34">'10,09 R2'!$A$1:$J$60</definedName>
    <definedName name="_xlnm.Print_Area" localSheetId="35">'10,09 R3'!$A$1:$J$60</definedName>
    <definedName name="_xlnm.Print_Area" localSheetId="37">'11,09 R1'!$A$1:$J$60</definedName>
    <definedName name="_xlnm.Print_Area" localSheetId="38">'11,09 R2'!$A$1:$J$60</definedName>
    <definedName name="_xlnm.Print_Area" localSheetId="39">'11,09 R3'!$A$1:$J$60</definedName>
    <definedName name="_xlnm.Print_Area" localSheetId="41">'12,09 R1'!$A$1:$J$60</definedName>
    <definedName name="_xlnm.Print_Area" localSheetId="42">'12,09 R2'!$A$1:$J$60</definedName>
    <definedName name="_xlnm.Print_Area" localSheetId="43">'12,09 R3'!$A$1:$J$60</definedName>
    <definedName name="_xlnm.Print_Area" localSheetId="45">'13,09 R1'!$A$1:$J$60</definedName>
    <definedName name="_xlnm.Print_Area" localSheetId="46">'13,09 R2'!$A$1:$J$60</definedName>
    <definedName name="_xlnm.Print_Area" localSheetId="47">'13,09 R3'!$A$1:$J$60</definedName>
    <definedName name="_xlnm.Print_Area" localSheetId="49">'15,09 R1'!$A$1:$J$60</definedName>
    <definedName name="_xlnm.Print_Area" localSheetId="50">'15,09 R2'!$A$1:$J$60</definedName>
    <definedName name="_xlnm.Print_Area" localSheetId="51">'15,09 R3'!$A$1:$J$60</definedName>
    <definedName name="_xlnm.Print_Area" localSheetId="53">'16,09 R1'!$A$1:$J$60</definedName>
    <definedName name="_xlnm.Print_Area" localSheetId="54">'16,09 R2'!$A$1:$J$60</definedName>
    <definedName name="_xlnm.Print_Area" localSheetId="55">'16,09 R3'!$A$1:$J$60</definedName>
    <definedName name="_xlnm.Print_Area" localSheetId="57">'17,09 R1'!$A$1:$J$60</definedName>
    <definedName name="_xlnm.Print_Area" localSheetId="58">'17,09 R2'!$A$1:$J$60</definedName>
    <definedName name="_xlnm.Print_Area" localSheetId="59">'17,09 R3'!$A$1:$J$60</definedName>
    <definedName name="_xlnm.Print_Area" localSheetId="61">'18,09 R1'!$A$1:$J$60</definedName>
    <definedName name="_xlnm.Print_Area" localSheetId="62">'18,09 R2'!$A$1:$J$60</definedName>
    <definedName name="_xlnm.Print_Area" localSheetId="63">'18,09 R3'!$A$1:$J$60</definedName>
    <definedName name="_xlnm.Print_Area" localSheetId="65">'19,09 R1'!$A$1:$J$60</definedName>
    <definedName name="_xlnm.Print_Area" localSheetId="66">'19,09 R2'!$A$1:$J$60</definedName>
    <definedName name="_xlnm.Print_Area" localSheetId="67">'19,09 R3'!$A$1:$J$60</definedName>
    <definedName name="_xlnm.Print_Area" localSheetId="69">'20,09 R1'!$A$1:$J$60</definedName>
    <definedName name="_xlnm.Print_Area" localSheetId="70">'20,09 R2'!$A$1:$J$60</definedName>
    <definedName name="_xlnm.Print_Area" localSheetId="71">'20,09 R3'!$A$1:$J$60</definedName>
    <definedName name="_xlnm.Print_Area" localSheetId="73">'22,09 R1'!$A$1:$J$60</definedName>
    <definedName name="_xlnm.Print_Area" localSheetId="74">'22,09 R2'!$A$1:$J$60</definedName>
    <definedName name="_xlnm.Print_Area" localSheetId="75">'22,09 R3'!$A$1:$J$60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2" i="1311" l="1"/>
  <c r="R51" i="1311"/>
  <c r="D50" i="1311"/>
  <c r="R49" i="1311"/>
  <c r="D49" i="1311"/>
  <c r="R48" i="1311"/>
  <c r="D48" i="1311"/>
  <c r="D46" i="1311"/>
  <c r="D45" i="1311"/>
  <c r="D44" i="1311"/>
  <c r="R42" i="1311"/>
  <c r="L6" i="1311" s="1"/>
  <c r="D6" i="1311" s="1"/>
  <c r="D42" i="1311"/>
  <c r="R41" i="1311"/>
  <c r="L7" i="1311" s="1"/>
  <c r="D7" i="1311" s="1"/>
  <c r="D41" i="1311"/>
  <c r="R40" i="1311"/>
  <c r="L8" i="1311" s="1"/>
  <c r="D8" i="1311" s="1"/>
  <c r="D40" i="1311"/>
  <c r="R39" i="1311"/>
  <c r="H39" i="1311"/>
  <c r="D39" i="1311"/>
  <c r="R38" i="1311"/>
  <c r="L9" i="1311" s="1"/>
  <c r="D9" i="1311" s="1"/>
  <c r="H38" i="1311"/>
  <c r="D38" i="1311"/>
  <c r="R37" i="1311"/>
  <c r="H37" i="1311"/>
  <c r="D37" i="1311"/>
  <c r="R36" i="1311"/>
  <c r="L10" i="1311" s="1"/>
  <c r="D10" i="1311" s="1"/>
  <c r="H36" i="1311"/>
  <c r="D36" i="1311"/>
  <c r="R35" i="1311"/>
  <c r="L19" i="1311" s="1"/>
  <c r="D19" i="1311" s="1"/>
  <c r="H35" i="1311"/>
  <c r="D35" i="1311"/>
  <c r="R34" i="1311"/>
  <c r="H34" i="1311"/>
  <c r="G49" i="1311" s="1"/>
  <c r="D34" i="1311"/>
  <c r="D54" i="1311" s="1"/>
  <c r="H14" i="1311" s="1"/>
  <c r="R33" i="1311"/>
  <c r="L23" i="1311" s="1"/>
  <c r="D23" i="1311" s="1"/>
  <c r="R32" i="1311"/>
  <c r="L11" i="1311" s="1"/>
  <c r="D11" i="1311" s="1"/>
  <c r="R31" i="1311"/>
  <c r="R30" i="1311"/>
  <c r="R29" i="1311"/>
  <c r="R28" i="1311"/>
  <c r="L16" i="1311" s="1"/>
  <c r="D16" i="1311" s="1"/>
  <c r="D28" i="1311"/>
  <c r="R27" i="1311"/>
  <c r="D27" i="1311"/>
  <c r="R26" i="1311"/>
  <c r="L26" i="1311"/>
  <c r="D26" i="1311" s="1"/>
  <c r="R25" i="1311"/>
  <c r="L25" i="1311"/>
  <c r="D25" i="1311" s="1"/>
  <c r="R24" i="1311"/>
  <c r="D24" i="1311"/>
  <c r="R23" i="1311"/>
  <c r="R22" i="1311"/>
  <c r="L22" i="1311"/>
  <c r="D22" i="1311" s="1"/>
  <c r="R21" i="1311"/>
  <c r="D21" i="1311"/>
  <c r="R20" i="1311"/>
  <c r="L20" i="1311"/>
  <c r="D20" i="1311" s="1"/>
  <c r="R19" i="1311"/>
  <c r="R18" i="1311"/>
  <c r="D18" i="1311"/>
  <c r="R17" i="1311"/>
  <c r="D17" i="1311"/>
  <c r="R16" i="1311"/>
  <c r="S15" i="1311"/>
  <c r="R15" i="1311"/>
  <c r="D15" i="1311"/>
  <c r="S14" i="1311"/>
  <c r="R14" i="1311"/>
  <c r="D14" i="1311"/>
  <c r="R13" i="1311"/>
  <c r="D13" i="1311"/>
  <c r="R12" i="1311"/>
  <c r="L12" i="1311"/>
  <c r="D12" i="1311" s="1"/>
  <c r="R11" i="1311"/>
  <c r="R6" i="1311"/>
  <c r="R5" i="1311"/>
  <c r="R4" i="1311"/>
  <c r="R52" i="1310"/>
  <c r="R51" i="1310"/>
  <c r="D50" i="1310"/>
  <c r="R49" i="1310"/>
  <c r="D49" i="1310"/>
  <c r="R48" i="1310"/>
  <c r="D48" i="1310"/>
  <c r="D46" i="1310"/>
  <c r="D45" i="1310"/>
  <c r="D44" i="1310"/>
  <c r="R42" i="1310"/>
  <c r="D42" i="1310"/>
  <c r="R41" i="1310"/>
  <c r="L7" i="1310" s="1"/>
  <c r="D7" i="1310" s="1"/>
  <c r="D41" i="1310"/>
  <c r="R40" i="1310"/>
  <c r="D40" i="1310"/>
  <c r="R39" i="1310"/>
  <c r="H39" i="1310"/>
  <c r="D39" i="1310"/>
  <c r="R38" i="1310"/>
  <c r="H38" i="1310"/>
  <c r="D38" i="1310"/>
  <c r="R37" i="1310"/>
  <c r="H37" i="1310"/>
  <c r="D37" i="1310"/>
  <c r="R36" i="1310"/>
  <c r="H36" i="1310"/>
  <c r="D36" i="1310"/>
  <c r="R35" i="1310"/>
  <c r="L19" i="1310" s="1"/>
  <c r="D19" i="1310" s="1"/>
  <c r="H35" i="1310"/>
  <c r="D35" i="1310"/>
  <c r="D54" i="1310" s="1"/>
  <c r="H14" i="1310" s="1"/>
  <c r="R34" i="1310"/>
  <c r="L12" i="1310" s="1"/>
  <c r="D12" i="1310" s="1"/>
  <c r="H34" i="1310"/>
  <c r="G49" i="1310" s="1"/>
  <c r="D34" i="1310"/>
  <c r="R33" i="1310"/>
  <c r="R32" i="1310"/>
  <c r="R31" i="1310"/>
  <c r="R30" i="1310"/>
  <c r="R29" i="1310"/>
  <c r="R28" i="1310"/>
  <c r="D28" i="1310"/>
  <c r="R27" i="1310"/>
  <c r="D27" i="1310"/>
  <c r="R26" i="1310"/>
  <c r="L26" i="1310"/>
  <c r="D26" i="1310"/>
  <c r="R25" i="1310"/>
  <c r="L25" i="1310"/>
  <c r="D25" i="1310"/>
  <c r="R24" i="1310"/>
  <c r="L24" i="1310"/>
  <c r="D24" i="1310" s="1"/>
  <c r="R23" i="1310"/>
  <c r="L23" i="1310"/>
  <c r="D23" i="1310" s="1"/>
  <c r="R22" i="1310"/>
  <c r="L22" i="1310"/>
  <c r="D22" i="1310"/>
  <c r="R21" i="1310"/>
  <c r="L17" i="1310" s="1"/>
  <c r="D17" i="1310" s="1"/>
  <c r="D21" i="1310"/>
  <c r="R20" i="1310"/>
  <c r="L20" i="1310"/>
  <c r="D20" i="1310" s="1"/>
  <c r="R19" i="1310"/>
  <c r="R18" i="1310"/>
  <c r="D18" i="1310"/>
  <c r="R17" i="1310"/>
  <c r="R16" i="1310"/>
  <c r="L16" i="1310"/>
  <c r="D16" i="1310"/>
  <c r="R15" i="1310"/>
  <c r="D15" i="1310"/>
  <c r="R14" i="1310"/>
  <c r="D14" i="1310"/>
  <c r="R13" i="1310"/>
  <c r="D13" i="1310"/>
  <c r="R12" i="1310"/>
  <c r="R11" i="1310"/>
  <c r="L11" i="1310"/>
  <c r="D11" i="1310"/>
  <c r="L10" i="1310"/>
  <c r="D10" i="1310"/>
  <c r="L9" i="1310"/>
  <c r="D9" i="1310" s="1"/>
  <c r="L8" i="1310"/>
  <c r="D8" i="1310" s="1"/>
  <c r="R6" i="1310"/>
  <c r="L6" i="1310"/>
  <c r="D6" i="1310" s="1"/>
  <c r="R5" i="1310"/>
  <c r="R4" i="1310"/>
  <c r="R52" i="1309"/>
  <c r="R51" i="1309"/>
  <c r="D50" i="1309"/>
  <c r="R49" i="1309"/>
  <c r="D49" i="1309"/>
  <c r="R48" i="1309"/>
  <c r="D48" i="1309"/>
  <c r="D46" i="1309"/>
  <c r="D45" i="1309"/>
  <c r="R44" i="1309"/>
  <c r="P44" i="1309"/>
  <c r="D44" i="1309"/>
  <c r="R42" i="1309"/>
  <c r="L6" i="1309" s="1"/>
  <c r="D6" i="1309" s="1"/>
  <c r="D42" i="1309"/>
  <c r="R41" i="1309"/>
  <c r="L7" i="1309" s="1"/>
  <c r="D7" i="1309" s="1"/>
  <c r="D41" i="1309"/>
  <c r="R40" i="1309"/>
  <c r="D40" i="1309"/>
  <c r="R39" i="1309"/>
  <c r="H39" i="1309"/>
  <c r="D39" i="1309"/>
  <c r="R38" i="1309"/>
  <c r="H38" i="1309"/>
  <c r="D38" i="1309"/>
  <c r="R37" i="1309"/>
  <c r="H37" i="1309"/>
  <c r="D37" i="1309"/>
  <c r="R36" i="1309"/>
  <c r="H36" i="1309"/>
  <c r="D36" i="1309"/>
  <c r="R35" i="1309"/>
  <c r="H35" i="1309"/>
  <c r="G49" i="1309" s="1"/>
  <c r="D35" i="1309"/>
  <c r="R34" i="1309"/>
  <c r="L12" i="1309" s="1"/>
  <c r="D12" i="1309" s="1"/>
  <c r="H34" i="1309"/>
  <c r="D34" i="1309"/>
  <c r="D54" i="1309" s="1"/>
  <c r="H14" i="1309" s="1"/>
  <c r="R33" i="1309"/>
  <c r="R32" i="1309"/>
  <c r="R31" i="1309"/>
  <c r="R30" i="1309"/>
  <c r="R29" i="1309"/>
  <c r="R28" i="1309"/>
  <c r="D28" i="1309"/>
  <c r="R27" i="1309"/>
  <c r="L27" i="1309"/>
  <c r="D27" i="1309" s="1"/>
  <c r="R26" i="1309"/>
  <c r="L26" i="1309"/>
  <c r="D26" i="1309" s="1"/>
  <c r="R25" i="1309"/>
  <c r="D25" i="1309"/>
  <c r="R24" i="1309"/>
  <c r="L24" i="1309"/>
  <c r="D24" i="1309"/>
  <c r="R23" i="1309"/>
  <c r="L23" i="1309"/>
  <c r="D23" i="1309" s="1"/>
  <c r="R22" i="1309"/>
  <c r="D22" i="1309"/>
  <c r="R21" i="1309"/>
  <c r="D21" i="1309"/>
  <c r="R20" i="1309"/>
  <c r="L20" i="1309"/>
  <c r="D20" i="1309"/>
  <c r="R19" i="1309"/>
  <c r="D19" i="1309"/>
  <c r="R18" i="1309"/>
  <c r="D18" i="1309"/>
  <c r="R17" i="1309"/>
  <c r="L17" i="1309"/>
  <c r="D17" i="1309" s="1"/>
  <c r="T16" i="1309"/>
  <c r="R16" i="1309"/>
  <c r="L16" i="1309"/>
  <c r="D16" i="1309"/>
  <c r="R15" i="1309"/>
  <c r="D15" i="1309"/>
  <c r="R14" i="1309"/>
  <c r="D14" i="1309"/>
  <c r="R13" i="1309"/>
  <c r="D13" i="1309"/>
  <c r="R12" i="1309"/>
  <c r="R11" i="1309"/>
  <c r="L11" i="1309"/>
  <c r="D11" i="1309" s="1"/>
  <c r="L10" i="1309"/>
  <c r="D10" i="1309" s="1"/>
  <c r="L9" i="1309"/>
  <c r="D9" i="1309" s="1"/>
  <c r="L8" i="1309"/>
  <c r="D8" i="1309"/>
  <c r="R6" i="1309"/>
  <c r="R5" i="1309"/>
  <c r="R4" i="1309"/>
  <c r="R52" i="1308"/>
  <c r="R51" i="1308"/>
  <c r="D50" i="1308"/>
  <c r="R49" i="1308"/>
  <c r="G49" i="1308"/>
  <c r="D49" i="1308"/>
  <c r="R48" i="1308"/>
  <c r="D48" i="1308"/>
  <c r="D46" i="1308"/>
  <c r="D45" i="1308"/>
  <c r="D44" i="1308"/>
  <c r="R42" i="1308"/>
  <c r="D42" i="1308"/>
  <c r="R41" i="1308"/>
  <c r="L7" i="1308" s="1"/>
  <c r="D7" i="1308" s="1"/>
  <c r="D41" i="1308"/>
  <c r="R40" i="1308"/>
  <c r="L8" i="1308" s="1"/>
  <c r="D8" i="1308" s="1"/>
  <c r="D40" i="1308"/>
  <c r="R39" i="1308"/>
  <c r="D39" i="1308"/>
  <c r="R38" i="1308"/>
  <c r="L9" i="1308" s="1"/>
  <c r="D9" i="1308" s="1"/>
  <c r="D38" i="1308"/>
  <c r="R37" i="1308"/>
  <c r="D37" i="1308"/>
  <c r="R36" i="1308"/>
  <c r="L10" i="1308" s="1"/>
  <c r="D10" i="1308" s="1"/>
  <c r="D36" i="1308"/>
  <c r="R35" i="1308"/>
  <c r="D35" i="1308"/>
  <c r="R34" i="1308"/>
  <c r="D34" i="1308"/>
  <c r="D54" i="1308" s="1"/>
  <c r="H14" i="1308" s="1"/>
  <c r="R33" i="1308"/>
  <c r="L23" i="1308" s="1"/>
  <c r="D23" i="1308" s="1"/>
  <c r="R32" i="1308"/>
  <c r="R31" i="1308"/>
  <c r="R30" i="1308"/>
  <c r="R29" i="1308"/>
  <c r="R28" i="1308"/>
  <c r="D28" i="1308"/>
  <c r="R27" i="1308"/>
  <c r="D27" i="1308"/>
  <c r="R26" i="1308"/>
  <c r="L26" i="1308"/>
  <c r="D26" i="1308" s="1"/>
  <c r="R25" i="1308"/>
  <c r="L25" i="1308"/>
  <c r="D25" i="1308"/>
  <c r="R24" i="1308"/>
  <c r="D24" i="1308"/>
  <c r="R23" i="1308"/>
  <c r="R22" i="1308"/>
  <c r="L22" i="1308"/>
  <c r="D22" i="1308" s="1"/>
  <c r="R21" i="1308"/>
  <c r="D21" i="1308"/>
  <c r="R20" i="1308"/>
  <c r="L20" i="1308"/>
  <c r="D20" i="1308"/>
  <c r="R19" i="1308"/>
  <c r="L19" i="1308"/>
  <c r="D19" i="1308"/>
  <c r="R18" i="1308"/>
  <c r="D18" i="1308"/>
  <c r="R17" i="1308"/>
  <c r="D17" i="1308"/>
  <c r="R16" i="1308"/>
  <c r="L16" i="1308"/>
  <c r="D16" i="1308" s="1"/>
  <c r="S15" i="1308"/>
  <c r="R15" i="1308"/>
  <c r="D15" i="1308"/>
  <c r="S14" i="1308"/>
  <c r="R14" i="1308"/>
  <c r="D14" i="1308"/>
  <c r="R13" i="1308"/>
  <c r="D13" i="1308"/>
  <c r="R12" i="1308"/>
  <c r="L12" i="1308"/>
  <c r="D12" i="1308" s="1"/>
  <c r="R11" i="1308"/>
  <c r="L11" i="1308"/>
  <c r="D11" i="1308" s="1"/>
  <c r="R6" i="1308"/>
  <c r="L6" i="1308"/>
  <c r="D6" i="1308" s="1"/>
  <c r="R5" i="1308"/>
  <c r="R4" i="1308"/>
  <c r="R52" i="1307"/>
  <c r="R51" i="1307"/>
  <c r="D50" i="1307"/>
  <c r="R49" i="1307"/>
  <c r="G49" i="1307"/>
  <c r="D49" i="1307"/>
  <c r="R48" i="1307"/>
  <c r="D48" i="1307"/>
  <c r="D46" i="1307"/>
  <c r="D45" i="1307"/>
  <c r="D44" i="1307"/>
  <c r="R42" i="1307"/>
  <c r="D42" i="1307"/>
  <c r="R41" i="1307"/>
  <c r="D41" i="1307"/>
  <c r="R40" i="1307"/>
  <c r="L8" i="1307" s="1"/>
  <c r="D8" i="1307" s="1"/>
  <c r="D40" i="1307"/>
  <c r="R39" i="1307"/>
  <c r="H39" i="1307"/>
  <c r="D39" i="1307"/>
  <c r="R38" i="1307"/>
  <c r="L9" i="1307" s="1"/>
  <c r="D9" i="1307" s="1"/>
  <c r="H38" i="1307"/>
  <c r="D38" i="1307"/>
  <c r="R37" i="1307"/>
  <c r="H37" i="1307"/>
  <c r="D37" i="1307"/>
  <c r="R36" i="1307"/>
  <c r="L10" i="1307" s="1"/>
  <c r="D10" i="1307" s="1"/>
  <c r="H36" i="1307"/>
  <c r="D36" i="1307"/>
  <c r="R35" i="1307"/>
  <c r="H35" i="1307"/>
  <c r="D35" i="1307"/>
  <c r="R34" i="1307"/>
  <c r="H34" i="1307"/>
  <c r="D34" i="1307"/>
  <c r="D54" i="1307" s="1"/>
  <c r="H14" i="1307" s="1"/>
  <c r="R33" i="1307"/>
  <c r="L23" i="1307" s="1"/>
  <c r="D23" i="1307" s="1"/>
  <c r="R32" i="1307"/>
  <c r="L11" i="1307" s="1"/>
  <c r="D11" i="1307" s="1"/>
  <c r="R31" i="1307"/>
  <c r="R30" i="1307"/>
  <c r="R29" i="1307"/>
  <c r="R28" i="1307"/>
  <c r="L16" i="1307" s="1"/>
  <c r="D16" i="1307" s="1"/>
  <c r="D28" i="1307"/>
  <c r="R27" i="1307"/>
  <c r="D27" i="1307"/>
  <c r="R26" i="1307"/>
  <c r="L26" i="1307"/>
  <c r="D26" i="1307" s="1"/>
  <c r="R25" i="1307"/>
  <c r="L25" i="1307"/>
  <c r="D25" i="1307"/>
  <c r="R24" i="1307"/>
  <c r="D24" i="1307"/>
  <c r="R23" i="1307"/>
  <c r="R22" i="1307"/>
  <c r="L22" i="1307"/>
  <c r="D22" i="1307" s="1"/>
  <c r="R21" i="1307"/>
  <c r="D21" i="1307"/>
  <c r="R20" i="1307"/>
  <c r="L20" i="1307"/>
  <c r="D20" i="1307" s="1"/>
  <c r="R19" i="1307"/>
  <c r="L19" i="1307"/>
  <c r="D19" i="1307"/>
  <c r="R18" i="1307"/>
  <c r="D18" i="1307"/>
  <c r="R17" i="1307"/>
  <c r="D17" i="1307"/>
  <c r="R16" i="1307"/>
  <c r="S15" i="1307"/>
  <c r="R15" i="1307"/>
  <c r="D15" i="1307"/>
  <c r="S14" i="1307"/>
  <c r="R14" i="1307"/>
  <c r="D14" i="1307"/>
  <c r="R13" i="1307"/>
  <c r="D13" i="1307"/>
  <c r="R12" i="1307"/>
  <c r="L12" i="1307"/>
  <c r="D12" i="1307" s="1"/>
  <c r="R11" i="1307"/>
  <c r="L7" i="1307"/>
  <c r="D7" i="1307"/>
  <c r="R6" i="1307"/>
  <c r="L6" i="1307"/>
  <c r="D6" i="1307"/>
  <c r="R5" i="1307"/>
  <c r="R4" i="1307"/>
  <c r="R52" i="1306"/>
  <c r="R51" i="1306"/>
  <c r="D50" i="1306"/>
  <c r="R49" i="1306"/>
  <c r="D49" i="1306"/>
  <c r="R48" i="1306"/>
  <c r="D48" i="1306"/>
  <c r="D46" i="1306"/>
  <c r="D45" i="1306"/>
  <c r="D44" i="1306"/>
  <c r="R42" i="1306"/>
  <c r="D42" i="1306"/>
  <c r="R41" i="1306"/>
  <c r="D41" i="1306"/>
  <c r="R40" i="1306"/>
  <c r="D40" i="1306"/>
  <c r="R39" i="1306"/>
  <c r="L20" i="1306" s="1"/>
  <c r="D20" i="1306" s="1"/>
  <c r="H39" i="1306"/>
  <c r="D39" i="1306"/>
  <c r="R38" i="1306"/>
  <c r="L9" i="1306" s="1"/>
  <c r="D9" i="1306" s="1"/>
  <c r="H38" i="1306"/>
  <c r="G49" i="1306" s="1"/>
  <c r="D38" i="1306"/>
  <c r="R37" i="1306"/>
  <c r="H37" i="1306"/>
  <c r="D37" i="1306"/>
  <c r="R36" i="1306"/>
  <c r="L10" i="1306" s="1"/>
  <c r="D10" i="1306" s="1"/>
  <c r="H36" i="1306"/>
  <c r="D36" i="1306"/>
  <c r="R35" i="1306"/>
  <c r="H35" i="1306"/>
  <c r="D35" i="1306"/>
  <c r="R34" i="1306"/>
  <c r="H34" i="1306"/>
  <c r="D34" i="1306"/>
  <c r="D54" i="1306" s="1"/>
  <c r="H14" i="1306" s="1"/>
  <c r="R33" i="1306"/>
  <c r="R32" i="1306"/>
  <c r="L11" i="1306" s="1"/>
  <c r="D11" i="1306" s="1"/>
  <c r="R31" i="1306"/>
  <c r="R30" i="1306"/>
  <c r="R29" i="1306"/>
  <c r="R28" i="1306"/>
  <c r="D28" i="1306"/>
  <c r="R27" i="1306"/>
  <c r="D27" i="1306"/>
  <c r="R26" i="1306"/>
  <c r="L26" i="1306"/>
  <c r="D26" i="1306"/>
  <c r="R25" i="1306"/>
  <c r="L25" i="1306"/>
  <c r="D25" i="1306"/>
  <c r="R24" i="1306"/>
  <c r="L24" i="1306"/>
  <c r="D24" i="1306" s="1"/>
  <c r="R23" i="1306"/>
  <c r="L23" i="1306"/>
  <c r="D23" i="1306" s="1"/>
  <c r="R22" i="1306"/>
  <c r="L22" i="1306"/>
  <c r="D22" i="1306" s="1"/>
  <c r="R21" i="1306"/>
  <c r="D21" i="1306"/>
  <c r="R20" i="1306"/>
  <c r="R19" i="1306"/>
  <c r="L19" i="1306"/>
  <c r="D19" i="1306"/>
  <c r="R18" i="1306"/>
  <c r="D18" i="1306"/>
  <c r="R17" i="1306"/>
  <c r="L17" i="1306"/>
  <c r="D17" i="1306" s="1"/>
  <c r="R16" i="1306"/>
  <c r="L16" i="1306"/>
  <c r="D16" i="1306" s="1"/>
  <c r="R15" i="1306"/>
  <c r="D15" i="1306"/>
  <c r="R14" i="1306"/>
  <c r="D14" i="1306"/>
  <c r="R13" i="1306"/>
  <c r="D13" i="1306"/>
  <c r="R12" i="1306"/>
  <c r="L12" i="1306"/>
  <c r="D12" i="1306"/>
  <c r="R11" i="1306"/>
  <c r="L8" i="1306"/>
  <c r="D8" i="1306"/>
  <c r="L7" i="1306"/>
  <c r="D7" i="1306"/>
  <c r="R6" i="1306"/>
  <c r="L6" i="1306"/>
  <c r="D6" i="1306" s="1"/>
  <c r="R5" i="1306"/>
  <c r="R4" i="1306"/>
  <c r="R52" i="1305"/>
  <c r="R51" i="1305"/>
  <c r="D50" i="1305"/>
  <c r="R49" i="1305"/>
  <c r="D49" i="1305"/>
  <c r="R48" i="1305"/>
  <c r="D48" i="1305"/>
  <c r="D46" i="1305"/>
  <c r="D45" i="1305"/>
  <c r="R44" i="1305"/>
  <c r="P44" i="1305"/>
  <c r="D44" i="1305"/>
  <c r="R42" i="1305"/>
  <c r="L6" i="1305" s="1"/>
  <c r="D6" i="1305" s="1"/>
  <c r="D29" i="1305" s="1"/>
  <c r="H13" i="1305" s="1"/>
  <c r="H15" i="1305" s="1"/>
  <c r="H29" i="1305" s="1"/>
  <c r="D42" i="1305"/>
  <c r="R41" i="1305"/>
  <c r="D41" i="1305"/>
  <c r="R40" i="1305"/>
  <c r="D40" i="1305"/>
  <c r="R39" i="1305"/>
  <c r="L20" i="1305" s="1"/>
  <c r="D20" i="1305" s="1"/>
  <c r="H39" i="1305"/>
  <c r="D39" i="1305"/>
  <c r="R38" i="1305"/>
  <c r="H38" i="1305"/>
  <c r="D38" i="1305"/>
  <c r="R37" i="1305"/>
  <c r="H37" i="1305"/>
  <c r="D37" i="1305"/>
  <c r="R36" i="1305"/>
  <c r="H36" i="1305"/>
  <c r="D36" i="1305"/>
  <c r="R35" i="1305"/>
  <c r="H35" i="1305"/>
  <c r="D35" i="1305"/>
  <c r="R34" i="1305"/>
  <c r="L12" i="1305" s="1"/>
  <c r="D12" i="1305" s="1"/>
  <c r="H34" i="1305"/>
  <c r="G49" i="1305" s="1"/>
  <c r="D34" i="1305"/>
  <c r="D54" i="1305" s="1"/>
  <c r="H14" i="1305" s="1"/>
  <c r="R33" i="1305"/>
  <c r="R32" i="1305"/>
  <c r="R31" i="1305"/>
  <c r="R30" i="1305"/>
  <c r="R29" i="1305"/>
  <c r="R28" i="1305"/>
  <c r="D28" i="1305"/>
  <c r="R27" i="1305"/>
  <c r="L27" i="1305"/>
  <c r="D27" i="1305"/>
  <c r="R26" i="1305"/>
  <c r="L26" i="1305"/>
  <c r="D26" i="1305"/>
  <c r="R25" i="1305"/>
  <c r="D25" i="1305"/>
  <c r="R24" i="1305"/>
  <c r="L24" i="1305"/>
  <c r="D24" i="1305"/>
  <c r="R23" i="1305"/>
  <c r="L23" i="1305"/>
  <c r="D23" i="1305" s="1"/>
  <c r="R22" i="1305"/>
  <c r="D22" i="1305"/>
  <c r="R21" i="1305"/>
  <c r="D21" i="1305"/>
  <c r="R20" i="1305"/>
  <c r="R19" i="1305"/>
  <c r="D19" i="1305"/>
  <c r="R18" i="1305"/>
  <c r="D18" i="1305"/>
  <c r="R17" i="1305"/>
  <c r="L17" i="1305"/>
  <c r="D17" i="1305"/>
  <c r="T16" i="1305"/>
  <c r="R16" i="1305"/>
  <c r="L16" i="1305"/>
  <c r="D16" i="1305"/>
  <c r="R15" i="1305"/>
  <c r="D15" i="1305"/>
  <c r="R14" i="1305"/>
  <c r="D14" i="1305"/>
  <c r="R13" i="1305"/>
  <c r="D13" i="1305"/>
  <c r="R12" i="1305"/>
  <c r="R11" i="1305"/>
  <c r="L11" i="1305"/>
  <c r="D11" i="1305"/>
  <c r="L10" i="1305"/>
  <c r="D10" i="1305" s="1"/>
  <c r="L9" i="1305"/>
  <c r="D9" i="1305"/>
  <c r="L8" i="1305"/>
  <c r="D8" i="1305"/>
  <c r="L7" i="1305"/>
  <c r="D7" i="1305" s="1"/>
  <c r="R6" i="1305"/>
  <c r="R5" i="1305"/>
  <c r="R4" i="1305"/>
  <c r="R52" i="1304"/>
  <c r="R51" i="1304"/>
  <c r="D50" i="1304"/>
  <c r="R49" i="1304"/>
  <c r="G49" i="1304"/>
  <c r="D49" i="1304"/>
  <c r="R48" i="1304"/>
  <c r="D48" i="1304"/>
  <c r="D46" i="1304"/>
  <c r="D45" i="1304"/>
  <c r="D44" i="1304"/>
  <c r="R42" i="1304"/>
  <c r="D42" i="1304"/>
  <c r="R41" i="1304"/>
  <c r="L7" i="1304" s="1"/>
  <c r="D7" i="1304" s="1"/>
  <c r="D41" i="1304"/>
  <c r="R40" i="1304"/>
  <c r="D40" i="1304"/>
  <c r="R39" i="1304"/>
  <c r="D39" i="1304"/>
  <c r="R38" i="1304"/>
  <c r="D38" i="1304"/>
  <c r="R37" i="1304"/>
  <c r="D37" i="1304"/>
  <c r="R36" i="1304"/>
  <c r="L10" i="1304" s="1"/>
  <c r="D10" i="1304" s="1"/>
  <c r="D36" i="1304"/>
  <c r="R35" i="1304"/>
  <c r="D35" i="1304"/>
  <c r="D54" i="1304" s="1"/>
  <c r="H14" i="1304" s="1"/>
  <c r="R34" i="1304"/>
  <c r="L12" i="1304" s="1"/>
  <c r="D12" i="1304" s="1"/>
  <c r="D34" i="1304"/>
  <c r="R33" i="1304"/>
  <c r="L23" i="1304" s="1"/>
  <c r="D23" i="1304" s="1"/>
  <c r="R32" i="1304"/>
  <c r="R31" i="1304"/>
  <c r="R30" i="1304"/>
  <c r="R29" i="1304"/>
  <c r="R28" i="1304"/>
  <c r="D28" i="1304"/>
  <c r="R27" i="1304"/>
  <c r="D27" i="1304"/>
  <c r="R26" i="1304"/>
  <c r="L26" i="1304"/>
  <c r="D26" i="1304"/>
  <c r="R25" i="1304"/>
  <c r="L25" i="1304"/>
  <c r="D25" i="1304"/>
  <c r="R24" i="1304"/>
  <c r="D24" i="1304"/>
  <c r="R23" i="1304"/>
  <c r="R22" i="1304"/>
  <c r="L22" i="1304"/>
  <c r="D22" i="1304" s="1"/>
  <c r="R21" i="1304"/>
  <c r="D21" i="1304"/>
  <c r="R20" i="1304"/>
  <c r="L20" i="1304"/>
  <c r="D20" i="1304"/>
  <c r="R19" i="1304"/>
  <c r="L19" i="1304"/>
  <c r="D19" i="1304"/>
  <c r="R18" i="1304"/>
  <c r="D18" i="1304"/>
  <c r="R17" i="1304"/>
  <c r="D17" i="1304"/>
  <c r="R16" i="1304"/>
  <c r="L16" i="1304"/>
  <c r="D16" i="1304" s="1"/>
  <c r="S15" i="1304"/>
  <c r="R15" i="1304"/>
  <c r="D15" i="1304"/>
  <c r="S14" i="1304"/>
  <c r="R14" i="1304"/>
  <c r="D14" i="1304"/>
  <c r="R13" i="1304"/>
  <c r="D13" i="1304"/>
  <c r="R12" i="1304"/>
  <c r="R11" i="1304"/>
  <c r="L11" i="1304"/>
  <c r="D11" i="1304" s="1"/>
  <c r="L9" i="1304"/>
  <c r="D9" i="1304" s="1"/>
  <c r="L8" i="1304"/>
  <c r="D8" i="1304" s="1"/>
  <c r="R6" i="1304"/>
  <c r="L6" i="1304"/>
  <c r="D6" i="1304"/>
  <c r="R5" i="1304"/>
  <c r="R4" i="1304"/>
  <c r="R52" i="1303"/>
  <c r="R51" i="1303"/>
  <c r="D50" i="1303"/>
  <c r="R49" i="1303"/>
  <c r="D49" i="1303"/>
  <c r="R48" i="1303"/>
  <c r="D48" i="1303"/>
  <c r="D46" i="1303"/>
  <c r="D45" i="1303"/>
  <c r="D44" i="1303"/>
  <c r="R42" i="1303"/>
  <c r="L6" i="1303" s="1"/>
  <c r="D6" i="1303" s="1"/>
  <c r="D42" i="1303"/>
  <c r="R41" i="1303"/>
  <c r="D41" i="1303"/>
  <c r="R40" i="1303"/>
  <c r="D40" i="1303"/>
  <c r="R39" i="1303"/>
  <c r="H39" i="1303"/>
  <c r="D39" i="1303"/>
  <c r="R38" i="1303"/>
  <c r="L9" i="1303" s="1"/>
  <c r="D9" i="1303" s="1"/>
  <c r="H38" i="1303"/>
  <c r="D38" i="1303"/>
  <c r="R37" i="1303"/>
  <c r="H37" i="1303"/>
  <c r="D37" i="1303"/>
  <c r="R36" i="1303"/>
  <c r="L10" i="1303" s="1"/>
  <c r="D10" i="1303" s="1"/>
  <c r="H36" i="1303"/>
  <c r="G49" i="1303" s="1"/>
  <c r="D36" i="1303"/>
  <c r="R35" i="1303"/>
  <c r="H35" i="1303"/>
  <c r="D35" i="1303"/>
  <c r="R34" i="1303"/>
  <c r="L12" i="1303" s="1"/>
  <c r="D12" i="1303" s="1"/>
  <c r="H34" i="1303"/>
  <c r="D34" i="1303"/>
  <c r="D54" i="1303" s="1"/>
  <c r="H14" i="1303" s="1"/>
  <c r="R33" i="1303"/>
  <c r="L23" i="1303" s="1"/>
  <c r="D23" i="1303" s="1"/>
  <c r="R32" i="1303"/>
  <c r="L11" i="1303" s="1"/>
  <c r="D11" i="1303" s="1"/>
  <c r="R31" i="1303"/>
  <c r="R30" i="1303"/>
  <c r="R29" i="1303"/>
  <c r="R28" i="1303"/>
  <c r="L16" i="1303" s="1"/>
  <c r="D16" i="1303" s="1"/>
  <c r="D28" i="1303"/>
  <c r="R27" i="1303"/>
  <c r="D27" i="1303"/>
  <c r="R26" i="1303"/>
  <c r="L26" i="1303"/>
  <c r="D26" i="1303"/>
  <c r="R25" i="1303"/>
  <c r="L25" i="1303"/>
  <c r="D25" i="1303"/>
  <c r="R24" i="1303"/>
  <c r="D24" i="1303"/>
  <c r="R23" i="1303"/>
  <c r="R22" i="1303"/>
  <c r="L22" i="1303"/>
  <c r="D22" i="1303"/>
  <c r="R21" i="1303"/>
  <c r="D21" i="1303"/>
  <c r="R20" i="1303"/>
  <c r="L20" i="1303"/>
  <c r="D20" i="1303"/>
  <c r="R19" i="1303"/>
  <c r="L19" i="1303"/>
  <c r="D19" i="1303"/>
  <c r="R18" i="1303"/>
  <c r="D18" i="1303"/>
  <c r="R17" i="1303"/>
  <c r="D17" i="1303"/>
  <c r="R16" i="1303"/>
  <c r="S15" i="1303"/>
  <c r="R15" i="1303"/>
  <c r="D15" i="1303"/>
  <c r="S14" i="1303"/>
  <c r="R14" i="1303"/>
  <c r="D14" i="1303"/>
  <c r="R13" i="1303"/>
  <c r="D13" i="1303"/>
  <c r="R12" i="1303"/>
  <c r="R11" i="1303"/>
  <c r="L8" i="1303"/>
  <c r="D8" i="1303" s="1"/>
  <c r="L7" i="1303"/>
  <c r="D7" i="1303"/>
  <c r="R6" i="1303"/>
  <c r="R5" i="1303"/>
  <c r="R4" i="1303"/>
  <c r="R52" i="1302"/>
  <c r="R51" i="1302"/>
  <c r="D50" i="1302"/>
  <c r="R49" i="1302"/>
  <c r="D49" i="1302"/>
  <c r="R48" i="1302"/>
  <c r="D48" i="1302"/>
  <c r="D46" i="1302"/>
  <c r="D45" i="1302"/>
  <c r="D44" i="1302"/>
  <c r="R42" i="1302"/>
  <c r="L6" i="1302" s="1"/>
  <c r="D6" i="1302" s="1"/>
  <c r="D42" i="1302"/>
  <c r="R41" i="1302"/>
  <c r="D41" i="1302"/>
  <c r="R40" i="1302"/>
  <c r="D40" i="1302"/>
  <c r="R39" i="1302"/>
  <c r="H39" i="1302"/>
  <c r="D39" i="1302"/>
  <c r="R38" i="1302"/>
  <c r="H38" i="1302"/>
  <c r="D38" i="1302"/>
  <c r="D54" i="1302" s="1"/>
  <c r="H14" i="1302" s="1"/>
  <c r="R37" i="1302"/>
  <c r="H37" i="1302"/>
  <c r="D37" i="1302"/>
  <c r="R36" i="1302"/>
  <c r="L10" i="1302" s="1"/>
  <c r="D10" i="1302" s="1"/>
  <c r="H36" i="1302"/>
  <c r="D36" i="1302"/>
  <c r="R35" i="1302"/>
  <c r="H35" i="1302"/>
  <c r="D35" i="1302"/>
  <c r="R34" i="1302"/>
  <c r="L12" i="1302" s="1"/>
  <c r="D12" i="1302" s="1"/>
  <c r="H34" i="1302"/>
  <c r="G49" i="1302" s="1"/>
  <c r="D34" i="1302"/>
  <c r="R33" i="1302"/>
  <c r="L23" i="1302" s="1"/>
  <c r="D23" i="1302" s="1"/>
  <c r="R32" i="1302"/>
  <c r="R31" i="1302"/>
  <c r="R30" i="1302"/>
  <c r="R29" i="1302"/>
  <c r="R28" i="1302"/>
  <c r="D28" i="1302"/>
  <c r="R27" i="1302"/>
  <c r="D27" i="1302"/>
  <c r="R26" i="1302"/>
  <c r="L26" i="1302"/>
  <c r="D26" i="1302"/>
  <c r="R25" i="1302"/>
  <c r="L25" i="1302"/>
  <c r="D25" i="1302"/>
  <c r="R24" i="1302"/>
  <c r="L24" i="1302"/>
  <c r="D24" i="1302"/>
  <c r="R23" i="1302"/>
  <c r="R22" i="1302"/>
  <c r="L22" i="1302"/>
  <c r="D22" i="1302" s="1"/>
  <c r="R21" i="1302"/>
  <c r="D21" i="1302"/>
  <c r="R20" i="1302"/>
  <c r="L20" i="1302"/>
  <c r="D20" i="1302" s="1"/>
  <c r="R19" i="1302"/>
  <c r="L19" i="1302"/>
  <c r="D19" i="1302" s="1"/>
  <c r="R18" i="1302"/>
  <c r="D18" i="1302"/>
  <c r="R17" i="1302"/>
  <c r="L17" i="1302"/>
  <c r="D17" i="1302" s="1"/>
  <c r="R16" i="1302"/>
  <c r="L16" i="1302"/>
  <c r="D16" i="1302" s="1"/>
  <c r="R15" i="1302"/>
  <c r="D15" i="1302"/>
  <c r="R14" i="1302"/>
  <c r="D14" i="1302"/>
  <c r="R13" i="1302"/>
  <c r="D13" i="1302"/>
  <c r="R12" i="1302"/>
  <c r="R11" i="1302"/>
  <c r="L11" i="1302"/>
  <c r="D11" i="1302"/>
  <c r="L9" i="1302"/>
  <c r="D9" i="1302" s="1"/>
  <c r="L8" i="1302"/>
  <c r="D8" i="1302" s="1"/>
  <c r="L7" i="1302"/>
  <c r="D7" i="1302"/>
  <c r="R6" i="1302"/>
  <c r="R5" i="1302"/>
  <c r="R4" i="1302"/>
  <c r="R52" i="1301"/>
  <c r="R51" i="1301"/>
  <c r="D50" i="1301"/>
  <c r="R49" i="1301"/>
  <c r="D49" i="1301"/>
  <c r="R48" i="1301"/>
  <c r="D48" i="1301"/>
  <c r="D46" i="1301"/>
  <c r="D45" i="1301"/>
  <c r="P44" i="1301"/>
  <c r="R44" i="1301" s="1"/>
  <c r="D44" i="1301"/>
  <c r="R42" i="1301"/>
  <c r="L6" i="1301" s="1"/>
  <c r="D6" i="1301" s="1"/>
  <c r="D42" i="1301"/>
  <c r="R41" i="1301"/>
  <c r="D41" i="1301"/>
  <c r="R40" i="1301"/>
  <c r="D40" i="1301"/>
  <c r="R39" i="1301"/>
  <c r="L20" i="1301" s="1"/>
  <c r="D20" i="1301" s="1"/>
  <c r="H39" i="1301"/>
  <c r="D39" i="1301"/>
  <c r="R38" i="1301"/>
  <c r="L9" i="1301" s="1"/>
  <c r="D9" i="1301" s="1"/>
  <c r="H38" i="1301"/>
  <c r="D38" i="1301"/>
  <c r="R37" i="1301"/>
  <c r="H37" i="1301"/>
  <c r="D37" i="1301"/>
  <c r="R36" i="1301"/>
  <c r="H36" i="1301"/>
  <c r="D36" i="1301"/>
  <c r="R35" i="1301"/>
  <c r="H35" i="1301"/>
  <c r="D35" i="1301"/>
  <c r="R34" i="1301"/>
  <c r="L12" i="1301" s="1"/>
  <c r="D12" i="1301" s="1"/>
  <c r="H34" i="1301"/>
  <c r="G49" i="1301" s="1"/>
  <c r="D34" i="1301"/>
  <c r="D54" i="1301" s="1"/>
  <c r="H14" i="1301" s="1"/>
  <c r="R33" i="1301"/>
  <c r="R32" i="1301"/>
  <c r="L11" i="1301" s="1"/>
  <c r="D11" i="1301" s="1"/>
  <c r="R31" i="1301"/>
  <c r="R30" i="1301"/>
  <c r="R29" i="1301"/>
  <c r="R28" i="1301"/>
  <c r="D28" i="1301"/>
  <c r="R27" i="1301"/>
  <c r="L27" i="1301"/>
  <c r="D27" i="1301"/>
  <c r="R26" i="1301"/>
  <c r="L26" i="1301"/>
  <c r="D26" i="1301"/>
  <c r="R25" i="1301"/>
  <c r="D25" i="1301"/>
  <c r="R24" i="1301"/>
  <c r="L24" i="1301"/>
  <c r="D24" i="1301"/>
  <c r="R23" i="1301"/>
  <c r="L23" i="1301"/>
  <c r="D23" i="1301"/>
  <c r="R22" i="1301"/>
  <c r="D22" i="1301"/>
  <c r="R21" i="1301"/>
  <c r="D21" i="1301"/>
  <c r="R20" i="1301"/>
  <c r="R19" i="1301"/>
  <c r="D19" i="1301"/>
  <c r="R18" i="1301"/>
  <c r="D18" i="1301"/>
  <c r="R17" i="1301"/>
  <c r="L17" i="1301"/>
  <c r="D17" i="1301"/>
  <c r="T16" i="1301"/>
  <c r="R16" i="1301"/>
  <c r="L16" i="1301"/>
  <c r="D16" i="1301"/>
  <c r="R15" i="1301"/>
  <c r="D15" i="1301"/>
  <c r="R14" i="1301"/>
  <c r="D14" i="1301"/>
  <c r="R13" i="1301"/>
  <c r="D13" i="1301"/>
  <c r="R12" i="1301"/>
  <c r="R11" i="1301"/>
  <c r="L10" i="1301"/>
  <c r="D10" i="1301" s="1"/>
  <c r="L8" i="1301"/>
  <c r="D8" i="1301" s="1"/>
  <c r="L7" i="1301"/>
  <c r="D7" i="1301" s="1"/>
  <c r="R6" i="1301"/>
  <c r="R5" i="1301"/>
  <c r="R4" i="1301"/>
  <c r="R52" i="1300"/>
  <c r="R51" i="1300"/>
  <c r="D50" i="1300"/>
  <c r="R49" i="1300"/>
  <c r="G49" i="1300"/>
  <c r="D49" i="1300"/>
  <c r="R48" i="1300"/>
  <c r="D48" i="1300"/>
  <c r="D46" i="1300"/>
  <c r="D45" i="1300"/>
  <c r="D44" i="1300"/>
  <c r="R42" i="1300"/>
  <c r="D42" i="1300"/>
  <c r="R41" i="1300"/>
  <c r="L7" i="1300" s="1"/>
  <c r="D7" i="1300" s="1"/>
  <c r="D41" i="1300"/>
  <c r="R40" i="1300"/>
  <c r="D40" i="1300"/>
  <c r="R39" i="1300"/>
  <c r="D39" i="1300"/>
  <c r="R38" i="1300"/>
  <c r="D38" i="1300"/>
  <c r="R37" i="1300"/>
  <c r="D37" i="1300"/>
  <c r="R36" i="1300"/>
  <c r="D36" i="1300"/>
  <c r="R35" i="1300"/>
  <c r="D35" i="1300"/>
  <c r="D54" i="1300" s="1"/>
  <c r="H14" i="1300" s="1"/>
  <c r="R34" i="1300"/>
  <c r="D34" i="1300"/>
  <c r="R33" i="1300"/>
  <c r="L23" i="1300" s="1"/>
  <c r="D23" i="1300" s="1"/>
  <c r="R32" i="1300"/>
  <c r="L11" i="1300" s="1"/>
  <c r="D11" i="1300" s="1"/>
  <c r="R31" i="1300"/>
  <c r="R30" i="1300"/>
  <c r="R29" i="1300"/>
  <c r="R28" i="1300"/>
  <c r="L16" i="1300" s="1"/>
  <c r="D16" i="1300" s="1"/>
  <c r="D28" i="1300"/>
  <c r="R27" i="1300"/>
  <c r="D27" i="1300"/>
  <c r="R26" i="1300"/>
  <c r="L26" i="1300"/>
  <c r="D26" i="1300"/>
  <c r="R25" i="1300"/>
  <c r="L25" i="1300"/>
  <c r="D25" i="1300"/>
  <c r="R24" i="1300"/>
  <c r="D24" i="1300"/>
  <c r="R23" i="1300"/>
  <c r="R22" i="1300"/>
  <c r="L22" i="1300"/>
  <c r="D22" i="1300"/>
  <c r="R21" i="1300"/>
  <c r="D21" i="1300"/>
  <c r="R20" i="1300"/>
  <c r="L20" i="1300"/>
  <c r="D20" i="1300"/>
  <c r="R19" i="1300"/>
  <c r="L19" i="1300"/>
  <c r="D19" i="1300"/>
  <c r="R18" i="1300"/>
  <c r="D18" i="1300"/>
  <c r="R17" i="1300"/>
  <c r="D17" i="1300"/>
  <c r="R16" i="1300"/>
  <c r="S15" i="1300"/>
  <c r="R15" i="1300"/>
  <c r="D15" i="1300"/>
  <c r="S14" i="1300"/>
  <c r="R14" i="1300"/>
  <c r="D14" i="1300"/>
  <c r="R13" i="1300"/>
  <c r="D13" i="1300"/>
  <c r="R12" i="1300"/>
  <c r="L12" i="1300"/>
  <c r="D12" i="1300"/>
  <c r="R11" i="1300"/>
  <c r="L10" i="1300"/>
  <c r="D10" i="1300" s="1"/>
  <c r="L9" i="1300"/>
  <c r="D9" i="1300"/>
  <c r="L8" i="1300"/>
  <c r="D8" i="1300" s="1"/>
  <c r="R6" i="1300"/>
  <c r="L6" i="1300"/>
  <c r="D6" i="1300"/>
  <c r="R5" i="1300"/>
  <c r="R4" i="1300"/>
  <c r="R52" i="1299"/>
  <c r="R51" i="1299"/>
  <c r="D50" i="1299"/>
  <c r="R49" i="1299"/>
  <c r="D49" i="1299"/>
  <c r="R48" i="1299"/>
  <c r="D48" i="1299"/>
  <c r="D46" i="1299"/>
  <c r="D45" i="1299"/>
  <c r="D44" i="1299"/>
  <c r="R42" i="1299"/>
  <c r="L6" i="1299" s="1"/>
  <c r="D6" i="1299" s="1"/>
  <c r="D42" i="1299"/>
  <c r="R41" i="1299"/>
  <c r="D41" i="1299"/>
  <c r="R40" i="1299"/>
  <c r="L8" i="1299" s="1"/>
  <c r="D8" i="1299" s="1"/>
  <c r="D40" i="1299"/>
  <c r="R39" i="1299"/>
  <c r="H39" i="1299"/>
  <c r="D39" i="1299"/>
  <c r="R38" i="1299"/>
  <c r="H38" i="1299"/>
  <c r="D38" i="1299"/>
  <c r="R37" i="1299"/>
  <c r="H37" i="1299"/>
  <c r="D37" i="1299"/>
  <c r="R36" i="1299"/>
  <c r="H36" i="1299"/>
  <c r="D36" i="1299"/>
  <c r="R35" i="1299"/>
  <c r="H35" i="1299"/>
  <c r="D35" i="1299"/>
  <c r="R34" i="1299"/>
  <c r="H34" i="1299"/>
  <c r="G49" i="1299" s="1"/>
  <c r="D34" i="1299"/>
  <c r="D54" i="1299" s="1"/>
  <c r="H14" i="1299" s="1"/>
  <c r="R33" i="1299"/>
  <c r="R32" i="1299"/>
  <c r="L11" i="1299" s="1"/>
  <c r="D11" i="1299" s="1"/>
  <c r="R31" i="1299"/>
  <c r="R30" i="1299"/>
  <c r="R29" i="1299"/>
  <c r="R28" i="1299"/>
  <c r="D28" i="1299"/>
  <c r="R27" i="1299"/>
  <c r="D27" i="1299"/>
  <c r="R26" i="1299"/>
  <c r="L26" i="1299"/>
  <c r="D26" i="1299" s="1"/>
  <c r="R25" i="1299"/>
  <c r="L25" i="1299"/>
  <c r="D25" i="1299" s="1"/>
  <c r="R24" i="1299"/>
  <c r="D24" i="1299"/>
  <c r="R23" i="1299"/>
  <c r="L23" i="1299"/>
  <c r="D23" i="1299" s="1"/>
  <c r="R22" i="1299"/>
  <c r="L22" i="1299"/>
  <c r="D22" i="1299"/>
  <c r="R21" i="1299"/>
  <c r="D21" i="1299"/>
  <c r="R20" i="1299"/>
  <c r="L20" i="1299"/>
  <c r="D20" i="1299" s="1"/>
  <c r="R19" i="1299"/>
  <c r="L19" i="1299"/>
  <c r="D19" i="1299" s="1"/>
  <c r="R18" i="1299"/>
  <c r="D18" i="1299"/>
  <c r="R17" i="1299"/>
  <c r="D17" i="1299"/>
  <c r="R16" i="1299"/>
  <c r="L16" i="1299"/>
  <c r="D16" i="1299" s="1"/>
  <c r="S15" i="1299"/>
  <c r="R15" i="1299"/>
  <c r="D15" i="1299"/>
  <c r="S14" i="1299"/>
  <c r="R14" i="1299"/>
  <c r="D14" i="1299"/>
  <c r="R13" i="1299"/>
  <c r="D13" i="1299"/>
  <c r="R12" i="1299"/>
  <c r="L12" i="1299"/>
  <c r="D12" i="1299" s="1"/>
  <c r="R11" i="1299"/>
  <c r="L10" i="1299"/>
  <c r="D10" i="1299"/>
  <c r="L9" i="1299"/>
  <c r="D9" i="1299"/>
  <c r="L7" i="1299"/>
  <c r="D7" i="1299" s="1"/>
  <c r="R6" i="1299"/>
  <c r="R5" i="1299"/>
  <c r="R4" i="1299"/>
  <c r="D54" i="1298"/>
  <c r="H14" i="1298" s="1"/>
  <c r="R52" i="1298"/>
  <c r="R51" i="1298"/>
  <c r="D50" i="1298"/>
  <c r="R49" i="1298"/>
  <c r="D49" i="1298"/>
  <c r="R48" i="1298"/>
  <c r="D48" i="1298"/>
  <c r="D46" i="1298"/>
  <c r="D45" i="1298"/>
  <c r="D44" i="1298"/>
  <c r="R42" i="1298"/>
  <c r="D42" i="1298"/>
  <c r="R41" i="1298"/>
  <c r="L7" i="1298" s="1"/>
  <c r="D7" i="1298" s="1"/>
  <c r="D41" i="1298"/>
  <c r="R40" i="1298"/>
  <c r="L8" i="1298" s="1"/>
  <c r="D8" i="1298" s="1"/>
  <c r="D40" i="1298"/>
  <c r="R39" i="1298"/>
  <c r="L20" i="1298" s="1"/>
  <c r="D20" i="1298" s="1"/>
  <c r="H39" i="1298"/>
  <c r="D39" i="1298"/>
  <c r="R38" i="1298"/>
  <c r="H38" i="1298"/>
  <c r="D38" i="1298"/>
  <c r="R37" i="1298"/>
  <c r="H37" i="1298"/>
  <c r="D37" i="1298"/>
  <c r="R36" i="1298"/>
  <c r="L10" i="1298" s="1"/>
  <c r="D10" i="1298" s="1"/>
  <c r="H36" i="1298"/>
  <c r="D36" i="1298"/>
  <c r="R35" i="1298"/>
  <c r="L19" i="1298" s="1"/>
  <c r="D19" i="1298" s="1"/>
  <c r="H35" i="1298"/>
  <c r="D35" i="1298"/>
  <c r="R34" i="1298"/>
  <c r="H34" i="1298"/>
  <c r="G49" i="1298" s="1"/>
  <c r="D34" i="1298"/>
  <c r="R33" i="1298"/>
  <c r="R32" i="1298"/>
  <c r="R31" i="1298"/>
  <c r="R30" i="1298"/>
  <c r="R29" i="1298"/>
  <c r="R28" i="1298"/>
  <c r="L16" i="1298" s="1"/>
  <c r="D16" i="1298" s="1"/>
  <c r="D28" i="1298"/>
  <c r="R27" i="1298"/>
  <c r="D27" i="1298"/>
  <c r="R26" i="1298"/>
  <c r="L26" i="1298"/>
  <c r="D26" i="1298" s="1"/>
  <c r="R25" i="1298"/>
  <c r="L25" i="1298"/>
  <c r="D25" i="1298" s="1"/>
  <c r="R24" i="1298"/>
  <c r="L24" i="1298"/>
  <c r="D24" i="1298"/>
  <c r="R23" i="1298"/>
  <c r="L23" i="1298"/>
  <c r="D23" i="1298" s="1"/>
  <c r="R22" i="1298"/>
  <c r="L22" i="1298"/>
  <c r="D22" i="1298"/>
  <c r="R21" i="1298"/>
  <c r="L17" i="1298" s="1"/>
  <c r="D17" i="1298" s="1"/>
  <c r="D21" i="1298"/>
  <c r="R20" i="1298"/>
  <c r="R19" i="1298"/>
  <c r="R18" i="1298"/>
  <c r="D18" i="1298"/>
  <c r="R17" i="1298"/>
  <c r="R16" i="1298"/>
  <c r="R15" i="1298"/>
  <c r="D15" i="1298"/>
  <c r="R14" i="1298"/>
  <c r="D14" i="1298"/>
  <c r="R13" i="1298"/>
  <c r="D13" i="1298"/>
  <c r="R12" i="1298"/>
  <c r="L12" i="1298"/>
  <c r="D12" i="1298"/>
  <c r="R11" i="1298"/>
  <c r="L11" i="1298"/>
  <c r="D11" i="1298" s="1"/>
  <c r="L9" i="1298"/>
  <c r="D9" i="1298" s="1"/>
  <c r="R6" i="1298"/>
  <c r="L6" i="1298"/>
  <c r="D6" i="1298"/>
  <c r="R5" i="1298"/>
  <c r="R4" i="1298"/>
  <c r="R52" i="1297"/>
  <c r="R51" i="1297"/>
  <c r="D50" i="1297"/>
  <c r="R49" i="1297"/>
  <c r="D49" i="1297"/>
  <c r="R48" i="1297"/>
  <c r="D48" i="1297"/>
  <c r="D46" i="1297"/>
  <c r="D45" i="1297"/>
  <c r="P44" i="1297"/>
  <c r="R44" i="1297" s="1"/>
  <c r="D44" i="1297"/>
  <c r="R42" i="1297"/>
  <c r="D42" i="1297"/>
  <c r="R41" i="1297"/>
  <c r="L7" i="1297" s="1"/>
  <c r="D7" i="1297" s="1"/>
  <c r="D41" i="1297"/>
  <c r="R40" i="1297"/>
  <c r="D40" i="1297"/>
  <c r="R39" i="1297"/>
  <c r="L20" i="1297" s="1"/>
  <c r="D20" i="1297" s="1"/>
  <c r="H39" i="1297"/>
  <c r="D39" i="1297"/>
  <c r="R38" i="1297"/>
  <c r="H38" i="1297"/>
  <c r="D38" i="1297"/>
  <c r="R37" i="1297"/>
  <c r="H37" i="1297"/>
  <c r="D37" i="1297"/>
  <c r="R36" i="1297"/>
  <c r="H36" i="1297"/>
  <c r="D36" i="1297"/>
  <c r="D54" i="1297" s="1"/>
  <c r="H14" i="1297" s="1"/>
  <c r="R35" i="1297"/>
  <c r="H35" i="1297"/>
  <c r="D35" i="1297"/>
  <c r="R34" i="1297"/>
  <c r="H34" i="1297"/>
  <c r="G49" i="1297" s="1"/>
  <c r="D34" i="1297"/>
  <c r="R33" i="1297"/>
  <c r="R32" i="1297"/>
  <c r="R31" i="1297"/>
  <c r="R30" i="1297"/>
  <c r="R29" i="1297"/>
  <c r="R28" i="1297"/>
  <c r="D28" i="1297"/>
  <c r="R27" i="1297"/>
  <c r="L27" i="1297"/>
  <c r="D27" i="1297"/>
  <c r="R26" i="1297"/>
  <c r="L26" i="1297"/>
  <c r="D26" i="1297"/>
  <c r="R25" i="1297"/>
  <c r="D25" i="1297"/>
  <c r="R24" i="1297"/>
  <c r="L24" i="1297"/>
  <c r="D24" i="1297"/>
  <c r="R23" i="1297"/>
  <c r="L23" i="1297"/>
  <c r="D23" i="1297"/>
  <c r="R22" i="1297"/>
  <c r="D22" i="1297"/>
  <c r="R21" i="1297"/>
  <c r="D21" i="1297"/>
  <c r="R20" i="1297"/>
  <c r="R19" i="1297"/>
  <c r="D19" i="1297"/>
  <c r="R18" i="1297"/>
  <c r="D18" i="1297"/>
  <c r="R17" i="1297"/>
  <c r="L17" i="1297"/>
  <c r="D17" i="1297" s="1"/>
  <c r="T16" i="1297"/>
  <c r="R16" i="1297"/>
  <c r="L16" i="1297"/>
  <c r="D16" i="1297"/>
  <c r="R15" i="1297"/>
  <c r="D15" i="1297"/>
  <c r="R14" i="1297"/>
  <c r="D14" i="1297"/>
  <c r="R13" i="1297"/>
  <c r="D13" i="1297"/>
  <c r="R12" i="1297"/>
  <c r="L12" i="1297"/>
  <c r="D12" i="1297" s="1"/>
  <c r="R11" i="1297"/>
  <c r="L11" i="1297"/>
  <c r="D11" i="1297" s="1"/>
  <c r="L10" i="1297"/>
  <c r="D10" i="1297"/>
  <c r="L9" i="1297"/>
  <c r="D9" i="1297"/>
  <c r="L8" i="1297"/>
  <c r="D8" i="1297"/>
  <c r="R6" i="1297"/>
  <c r="L6" i="1297"/>
  <c r="D6" i="1297"/>
  <c r="R5" i="1297"/>
  <c r="R4" i="1297"/>
  <c r="R52" i="1296"/>
  <c r="R51" i="1296"/>
  <c r="D50" i="1296"/>
  <c r="R49" i="1296"/>
  <c r="G49" i="1296"/>
  <c r="D49" i="1296"/>
  <c r="R48" i="1296"/>
  <c r="D48" i="1296"/>
  <c r="D46" i="1296"/>
  <c r="D45" i="1296"/>
  <c r="D44" i="1296"/>
  <c r="R42" i="1296"/>
  <c r="D42" i="1296"/>
  <c r="R41" i="1296"/>
  <c r="L7" i="1296" s="1"/>
  <c r="D7" i="1296" s="1"/>
  <c r="D41" i="1296"/>
  <c r="R40" i="1296"/>
  <c r="L8" i="1296" s="1"/>
  <c r="D8" i="1296" s="1"/>
  <c r="D40" i="1296"/>
  <c r="R39" i="1296"/>
  <c r="D39" i="1296"/>
  <c r="R38" i="1296"/>
  <c r="L9" i="1296" s="1"/>
  <c r="D9" i="1296" s="1"/>
  <c r="D38" i="1296"/>
  <c r="R37" i="1296"/>
  <c r="D37" i="1296"/>
  <c r="R36" i="1296"/>
  <c r="D36" i="1296"/>
  <c r="R35" i="1296"/>
  <c r="D35" i="1296"/>
  <c r="D54" i="1296" s="1"/>
  <c r="H14" i="1296" s="1"/>
  <c r="R34" i="1296"/>
  <c r="L12" i="1296" s="1"/>
  <c r="D12" i="1296" s="1"/>
  <c r="D34" i="1296"/>
  <c r="R33" i="1296"/>
  <c r="L23" i="1296" s="1"/>
  <c r="D23" i="1296" s="1"/>
  <c r="R32" i="1296"/>
  <c r="R31" i="1296"/>
  <c r="R30" i="1296"/>
  <c r="R29" i="1296"/>
  <c r="R28" i="1296"/>
  <c r="L16" i="1296" s="1"/>
  <c r="D16" i="1296" s="1"/>
  <c r="D28" i="1296"/>
  <c r="R27" i="1296"/>
  <c r="D27" i="1296"/>
  <c r="R26" i="1296"/>
  <c r="L26" i="1296"/>
  <c r="D26" i="1296"/>
  <c r="R25" i="1296"/>
  <c r="L25" i="1296"/>
  <c r="D25" i="1296"/>
  <c r="R24" i="1296"/>
  <c r="D24" i="1296"/>
  <c r="R23" i="1296"/>
  <c r="R22" i="1296"/>
  <c r="L22" i="1296"/>
  <c r="D22" i="1296" s="1"/>
  <c r="R21" i="1296"/>
  <c r="D21" i="1296"/>
  <c r="R20" i="1296"/>
  <c r="L20" i="1296"/>
  <c r="D20" i="1296"/>
  <c r="R19" i="1296"/>
  <c r="L19" i="1296"/>
  <c r="D19" i="1296"/>
  <c r="R18" i="1296"/>
  <c r="D18" i="1296"/>
  <c r="R17" i="1296"/>
  <c r="D17" i="1296"/>
  <c r="R16" i="1296"/>
  <c r="S15" i="1296"/>
  <c r="R15" i="1296"/>
  <c r="D15" i="1296"/>
  <c r="S14" i="1296"/>
  <c r="R14" i="1296"/>
  <c r="D14" i="1296"/>
  <c r="R13" i="1296"/>
  <c r="D13" i="1296"/>
  <c r="R12" i="1296"/>
  <c r="R11" i="1296"/>
  <c r="L11" i="1296"/>
  <c r="D11" i="1296" s="1"/>
  <c r="L10" i="1296"/>
  <c r="D10" i="1296" s="1"/>
  <c r="R6" i="1296"/>
  <c r="L6" i="1296"/>
  <c r="D6" i="1296"/>
  <c r="R5" i="1296"/>
  <c r="R4" i="1296"/>
  <c r="R52" i="1295"/>
  <c r="R51" i="1295"/>
  <c r="D50" i="1295"/>
  <c r="R49" i="1295"/>
  <c r="D49" i="1295"/>
  <c r="R48" i="1295"/>
  <c r="D48" i="1295"/>
  <c r="D46" i="1295"/>
  <c r="D45" i="1295"/>
  <c r="D44" i="1295"/>
  <c r="R42" i="1295"/>
  <c r="L6" i="1295" s="1"/>
  <c r="D6" i="1295" s="1"/>
  <c r="D42" i="1295"/>
  <c r="R41" i="1295"/>
  <c r="L7" i="1295" s="1"/>
  <c r="D7" i="1295" s="1"/>
  <c r="D41" i="1295"/>
  <c r="R40" i="1295"/>
  <c r="D40" i="1295"/>
  <c r="R39" i="1295"/>
  <c r="H39" i="1295"/>
  <c r="D39" i="1295"/>
  <c r="R38" i="1295"/>
  <c r="H38" i="1295"/>
  <c r="D38" i="1295"/>
  <c r="R37" i="1295"/>
  <c r="H37" i="1295"/>
  <c r="D37" i="1295"/>
  <c r="R36" i="1295"/>
  <c r="L10" i="1295" s="1"/>
  <c r="D10" i="1295" s="1"/>
  <c r="H36" i="1295"/>
  <c r="D36" i="1295"/>
  <c r="R35" i="1295"/>
  <c r="L19" i="1295" s="1"/>
  <c r="D19" i="1295" s="1"/>
  <c r="H35" i="1295"/>
  <c r="D35" i="1295"/>
  <c r="D54" i="1295" s="1"/>
  <c r="H14" i="1295" s="1"/>
  <c r="R34" i="1295"/>
  <c r="L12" i="1295" s="1"/>
  <c r="D12" i="1295" s="1"/>
  <c r="H34" i="1295"/>
  <c r="G49" i="1295" s="1"/>
  <c r="D34" i="1295"/>
  <c r="R33" i="1295"/>
  <c r="L23" i="1295" s="1"/>
  <c r="D23" i="1295" s="1"/>
  <c r="R32" i="1295"/>
  <c r="R31" i="1295"/>
  <c r="R30" i="1295"/>
  <c r="R29" i="1295"/>
  <c r="R28" i="1295"/>
  <c r="D28" i="1295"/>
  <c r="R27" i="1295"/>
  <c r="D27" i="1295"/>
  <c r="R26" i="1295"/>
  <c r="L26" i="1295"/>
  <c r="D26" i="1295" s="1"/>
  <c r="R25" i="1295"/>
  <c r="L25" i="1295"/>
  <c r="D25" i="1295"/>
  <c r="R24" i="1295"/>
  <c r="D24" i="1295"/>
  <c r="R23" i="1295"/>
  <c r="R22" i="1295"/>
  <c r="L22" i="1295"/>
  <c r="D22" i="1295" s="1"/>
  <c r="R21" i="1295"/>
  <c r="D21" i="1295"/>
  <c r="R20" i="1295"/>
  <c r="L20" i="1295"/>
  <c r="D20" i="1295" s="1"/>
  <c r="R19" i="1295"/>
  <c r="R18" i="1295"/>
  <c r="D18" i="1295"/>
  <c r="R17" i="1295"/>
  <c r="D17" i="1295"/>
  <c r="R16" i="1295"/>
  <c r="L16" i="1295"/>
  <c r="D16" i="1295" s="1"/>
  <c r="S15" i="1295"/>
  <c r="R15" i="1295"/>
  <c r="D15" i="1295"/>
  <c r="S14" i="1295"/>
  <c r="R14" i="1295"/>
  <c r="D14" i="1295"/>
  <c r="R13" i="1295"/>
  <c r="D13" i="1295"/>
  <c r="R12" i="1295"/>
  <c r="R11" i="1295"/>
  <c r="L11" i="1295"/>
  <c r="D11" i="1295" s="1"/>
  <c r="L9" i="1295"/>
  <c r="D9" i="1295" s="1"/>
  <c r="L8" i="1295"/>
  <c r="D8" i="1295"/>
  <c r="R6" i="1295"/>
  <c r="R5" i="1295"/>
  <c r="R4" i="1295"/>
  <c r="R52" i="1294"/>
  <c r="R51" i="1294"/>
  <c r="D50" i="1294"/>
  <c r="R49" i="1294"/>
  <c r="D49" i="1294"/>
  <c r="R48" i="1294"/>
  <c r="D48" i="1294"/>
  <c r="D46" i="1294"/>
  <c r="D45" i="1294"/>
  <c r="D44" i="1294"/>
  <c r="R42" i="1294"/>
  <c r="L6" i="1294" s="1"/>
  <c r="D6" i="1294" s="1"/>
  <c r="D42" i="1294"/>
  <c r="R41" i="1294"/>
  <c r="D41" i="1294"/>
  <c r="R40" i="1294"/>
  <c r="L8" i="1294" s="1"/>
  <c r="D8" i="1294" s="1"/>
  <c r="D40" i="1294"/>
  <c r="R39" i="1294"/>
  <c r="L20" i="1294" s="1"/>
  <c r="D20" i="1294" s="1"/>
  <c r="H39" i="1294"/>
  <c r="D39" i="1294"/>
  <c r="R38" i="1294"/>
  <c r="H38" i="1294"/>
  <c r="D38" i="1294"/>
  <c r="R37" i="1294"/>
  <c r="H37" i="1294"/>
  <c r="D37" i="1294"/>
  <c r="R36" i="1294"/>
  <c r="H36" i="1294"/>
  <c r="D36" i="1294"/>
  <c r="R35" i="1294"/>
  <c r="L19" i="1294" s="1"/>
  <c r="D19" i="1294" s="1"/>
  <c r="H35" i="1294"/>
  <c r="D35" i="1294"/>
  <c r="D54" i="1294" s="1"/>
  <c r="H14" i="1294" s="1"/>
  <c r="R34" i="1294"/>
  <c r="H34" i="1294"/>
  <c r="G49" i="1294" s="1"/>
  <c r="D34" i="1294"/>
  <c r="R33" i="1294"/>
  <c r="R32" i="1294"/>
  <c r="L11" i="1294" s="1"/>
  <c r="D11" i="1294" s="1"/>
  <c r="R31" i="1294"/>
  <c r="R30" i="1294"/>
  <c r="R29" i="1294"/>
  <c r="R28" i="1294"/>
  <c r="D28" i="1294"/>
  <c r="R27" i="1294"/>
  <c r="D27" i="1294"/>
  <c r="R26" i="1294"/>
  <c r="L26" i="1294"/>
  <c r="D26" i="1294" s="1"/>
  <c r="R25" i="1294"/>
  <c r="L25" i="1294"/>
  <c r="D25" i="1294" s="1"/>
  <c r="R24" i="1294"/>
  <c r="L24" i="1294"/>
  <c r="D24" i="1294"/>
  <c r="R23" i="1294"/>
  <c r="L23" i="1294"/>
  <c r="D23" i="1294"/>
  <c r="R22" i="1294"/>
  <c r="L22" i="1294"/>
  <c r="D22" i="1294" s="1"/>
  <c r="R21" i="1294"/>
  <c r="L17" i="1294" s="1"/>
  <c r="D17" i="1294" s="1"/>
  <c r="D21" i="1294"/>
  <c r="R20" i="1294"/>
  <c r="R19" i="1294"/>
  <c r="R18" i="1294"/>
  <c r="D18" i="1294"/>
  <c r="R17" i="1294"/>
  <c r="R16" i="1294"/>
  <c r="L16" i="1294"/>
  <c r="D16" i="1294" s="1"/>
  <c r="R15" i="1294"/>
  <c r="D15" i="1294"/>
  <c r="R14" i="1294"/>
  <c r="D14" i="1294"/>
  <c r="R13" i="1294"/>
  <c r="D13" i="1294"/>
  <c r="R12" i="1294"/>
  <c r="L12" i="1294"/>
  <c r="D12" i="1294" s="1"/>
  <c r="R11" i="1294"/>
  <c r="L10" i="1294"/>
  <c r="D10" i="1294"/>
  <c r="L9" i="1294"/>
  <c r="D9" i="1294"/>
  <c r="L7" i="1294"/>
  <c r="D7" i="1294" s="1"/>
  <c r="R6" i="1294"/>
  <c r="R5" i="1294"/>
  <c r="R4" i="1294"/>
  <c r="R52" i="1293"/>
  <c r="R51" i="1293"/>
  <c r="D50" i="1293"/>
  <c r="R49" i="1293"/>
  <c r="D49" i="1293"/>
  <c r="R48" i="1293"/>
  <c r="D48" i="1293"/>
  <c r="D46" i="1293"/>
  <c r="D45" i="1293"/>
  <c r="R44" i="1293"/>
  <c r="P44" i="1293"/>
  <c r="D44" i="1293"/>
  <c r="R42" i="1293"/>
  <c r="L6" i="1293" s="1"/>
  <c r="D6" i="1293" s="1"/>
  <c r="D42" i="1293"/>
  <c r="R41" i="1293"/>
  <c r="L7" i="1293" s="1"/>
  <c r="D7" i="1293" s="1"/>
  <c r="D41" i="1293"/>
  <c r="R40" i="1293"/>
  <c r="D40" i="1293"/>
  <c r="R39" i="1293"/>
  <c r="H39" i="1293"/>
  <c r="D39" i="1293"/>
  <c r="R38" i="1293"/>
  <c r="H38" i="1293"/>
  <c r="D38" i="1293"/>
  <c r="R37" i="1293"/>
  <c r="H37" i="1293"/>
  <c r="D37" i="1293"/>
  <c r="R36" i="1293"/>
  <c r="H36" i="1293"/>
  <c r="G49" i="1293" s="1"/>
  <c r="D36" i="1293"/>
  <c r="R35" i="1293"/>
  <c r="H35" i="1293"/>
  <c r="D35" i="1293"/>
  <c r="R34" i="1293"/>
  <c r="L12" i="1293" s="1"/>
  <c r="D12" i="1293" s="1"/>
  <c r="H34" i="1293"/>
  <c r="D34" i="1293"/>
  <c r="D54" i="1293" s="1"/>
  <c r="H14" i="1293" s="1"/>
  <c r="R33" i="1293"/>
  <c r="R32" i="1293"/>
  <c r="L11" i="1293" s="1"/>
  <c r="D11" i="1293" s="1"/>
  <c r="R31" i="1293"/>
  <c r="R30" i="1293"/>
  <c r="R29" i="1293"/>
  <c r="R28" i="1293"/>
  <c r="D28" i="1293"/>
  <c r="R27" i="1293"/>
  <c r="L27" i="1293"/>
  <c r="D27" i="1293" s="1"/>
  <c r="R26" i="1293"/>
  <c r="L26" i="1293"/>
  <c r="D26" i="1293" s="1"/>
  <c r="R25" i="1293"/>
  <c r="D25" i="1293"/>
  <c r="R24" i="1293"/>
  <c r="L24" i="1293"/>
  <c r="D24" i="1293" s="1"/>
  <c r="R23" i="1293"/>
  <c r="L23" i="1293"/>
  <c r="D23" i="1293" s="1"/>
  <c r="R22" i="1293"/>
  <c r="D22" i="1293"/>
  <c r="R21" i="1293"/>
  <c r="D21" i="1293"/>
  <c r="R20" i="1293"/>
  <c r="L20" i="1293"/>
  <c r="D20" i="1293"/>
  <c r="R19" i="1293"/>
  <c r="D19" i="1293"/>
  <c r="R18" i="1293"/>
  <c r="D18" i="1293"/>
  <c r="R17" i="1293"/>
  <c r="L17" i="1293"/>
  <c r="D17" i="1293"/>
  <c r="T16" i="1293"/>
  <c r="R16" i="1293"/>
  <c r="L16" i="1293"/>
  <c r="D16" i="1293"/>
  <c r="R15" i="1293"/>
  <c r="D15" i="1293"/>
  <c r="R14" i="1293"/>
  <c r="D14" i="1293"/>
  <c r="R13" i="1293"/>
  <c r="D13" i="1293"/>
  <c r="R12" i="1293"/>
  <c r="R11" i="1293"/>
  <c r="L10" i="1293"/>
  <c r="D10" i="1293" s="1"/>
  <c r="L9" i="1293"/>
  <c r="D9" i="1293" s="1"/>
  <c r="L8" i="1293"/>
  <c r="D8" i="1293"/>
  <c r="R6" i="1293"/>
  <c r="R5" i="1293"/>
  <c r="R4" i="1293"/>
  <c r="R52" i="1292"/>
  <c r="R51" i="1292"/>
  <c r="D50" i="1292"/>
  <c r="R49" i="1292"/>
  <c r="G49" i="1292"/>
  <c r="D49" i="1292"/>
  <c r="R48" i="1292"/>
  <c r="D48" i="1292"/>
  <c r="D46" i="1292"/>
  <c r="D45" i="1292"/>
  <c r="D44" i="1292"/>
  <c r="R42" i="1292"/>
  <c r="D42" i="1292"/>
  <c r="R41" i="1292"/>
  <c r="L7" i="1292" s="1"/>
  <c r="D7" i="1292" s="1"/>
  <c r="D41" i="1292"/>
  <c r="R40" i="1292"/>
  <c r="L8" i="1292" s="1"/>
  <c r="D8" i="1292" s="1"/>
  <c r="D40" i="1292"/>
  <c r="R39" i="1292"/>
  <c r="D39" i="1292"/>
  <c r="R38" i="1292"/>
  <c r="L9" i="1292" s="1"/>
  <c r="D9" i="1292" s="1"/>
  <c r="D38" i="1292"/>
  <c r="D54" i="1292" s="1"/>
  <c r="H14" i="1292" s="1"/>
  <c r="R37" i="1292"/>
  <c r="D37" i="1292"/>
  <c r="R36" i="1292"/>
  <c r="L10" i="1292" s="1"/>
  <c r="D10" i="1292" s="1"/>
  <c r="D36" i="1292"/>
  <c r="R35" i="1292"/>
  <c r="D35" i="1292"/>
  <c r="R34" i="1292"/>
  <c r="L12" i="1292" s="1"/>
  <c r="D12" i="1292" s="1"/>
  <c r="D34" i="1292"/>
  <c r="R33" i="1292"/>
  <c r="L23" i="1292" s="1"/>
  <c r="D23" i="1292" s="1"/>
  <c r="R32" i="1292"/>
  <c r="R31" i="1292"/>
  <c r="R30" i="1292"/>
  <c r="R29" i="1292"/>
  <c r="R28" i="1292"/>
  <c r="L16" i="1292" s="1"/>
  <c r="D16" i="1292" s="1"/>
  <c r="D28" i="1292"/>
  <c r="R27" i="1292"/>
  <c r="D27" i="1292"/>
  <c r="R26" i="1292"/>
  <c r="L26" i="1292"/>
  <c r="D26" i="1292"/>
  <c r="R25" i="1292"/>
  <c r="L25" i="1292"/>
  <c r="D25" i="1292"/>
  <c r="R24" i="1292"/>
  <c r="D24" i="1292"/>
  <c r="R23" i="1292"/>
  <c r="R22" i="1292"/>
  <c r="L22" i="1292"/>
  <c r="D22" i="1292" s="1"/>
  <c r="R21" i="1292"/>
  <c r="D21" i="1292"/>
  <c r="R20" i="1292"/>
  <c r="L20" i="1292"/>
  <c r="D20" i="1292"/>
  <c r="R19" i="1292"/>
  <c r="L19" i="1292"/>
  <c r="D19" i="1292"/>
  <c r="R18" i="1292"/>
  <c r="D18" i="1292"/>
  <c r="R17" i="1292"/>
  <c r="D17" i="1292"/>
  <c r="R16" i="1292"/>
  <c r="S15" i="1292"/>
  <c r="R15" i="1292"/>
  <c r="D15" i="1292"/>
  <c r="S14" i="1292"/>
  <c r="R14" i="1292"/>
  <c r="D14" i="1292"/>
  <c r="R13" i="1292"/>
  <c r="D13" i="1292"/>
  <c r="R12" i="1292"/>
  <c r="R11" i="1292"/>
  <c r="L11" i="1292"/>
  <c r="D11" i="1292" s="1"/>
  <c r="R6" i="1292"/>
  <c r="L6" i="1292"/>
  <c r="D6" i="1292" s="1"/>
  <c r="R5" i="1292"/>
  <c r="R4" i="1292"/>
  <c r="R52" i="1291"/>
  <c r="R51" i="1291"/>
  <c r="D50" i="1291"/>
  <c r="R49" i="1291"/>
  <c r="D49" i="1291"/>
  <c r="R48" i="1291"/>
  <c r="D48" i="1291"/>
  <c r="D46" i="1291"/>
  <c r="D45" i="1291"/>
  <c r="D44" i="1291"/>
  <c r="R42" i="1291"/>
  <c r="L6" i="1291" s="1"/>
  <c r="D6" i="1291" s="1"/>
  <c r="D42" i="1291"/>
  <c r="R41" i="1291"/>
  <c r="D41" i="1291"/>
  <c r="R40" i="1291"/>
  <c r="D40" i="1291"/>
  <c r="R39" i="1291"/>
  <c r="H39" i="1291"/>
  <c r="D39" i="1291"/>
  <c r="R38" i="1291"/>
  <c r="H38" i="1291"/>
  <c r="D38" i="1291"/>
  <c r="R37" i="1291"/>
  <c r="H37" i="1291"/>
  <c r="D37" i="1291"/>
  <c r="R36" i="1291"/>
  <c r="L10" i="1291" s="1"/>
  <c r="D10" i="1291" s="1"/>
  <c r="H36" i="1291"/>
  <c r="D36" i="1291"/>
  <c r="R35" i="1291"/>
  <c r="H35" i="1291"/>
  <c r="D35" i="1291"/>
  <c r="R34" i="1291"/>
  <c r="L12" i="1291" s="1"/>
  <c r="D12" i="1291" s="1"/>
  <c r="H34" i="1291"/>
  <c r="G49" i="1291" s="1"/>
  <c r="D34" i="1291"/>
  <c r="D54" i="1291" s="1"/>
  <c r="H14" i="1291" s="1"/>
  <c r="R33" i="1291"/>
  <c r="R32" i="1291"/>
  <c r="R31" i="1291"/>
  <c r="R30" i="1291"/>
  <c r="R29" i="1291"/>
  <c r="R28" i="1291"/>
  <c r="L16" i="1291" s="1"/>
  <c r="D16" i="1291" s="1"/>
  <c r="D28" i="1291"/>
  <c r="R27" i="1291"/>
  <c r="D27" i="1291"/>
  <c r="R26" i="1291"/>
  <c r="L26" i="1291"/>
  <c r="D26" i="1291"/>
  <c r="R25" i="1291"/>
  <c r="L25" i="1291"/>
  <c r="D25" i="1291" s="1"/>
  <c r="R24" i="1291"/>
  <c r="D24" i="1291"/>
  <c r="R23" i="1291"/>
  <c r="L23" i="1291"/>
  <c r="D23" i="1291"/>
  <c r="R22" i="1291"/>
  <c r="L22" i="1291"/>
  <c r="D22" i="1291"/>
  <c r="R21" i="1291"/>
  <c r="D21" i="1291"/>
  <c r="R20" i="1291"/>
  <c r="L20" i="1291"/>
  <c r="D20" i="1291"/>
  <c r="R19" i="1291"/>
  <c r="L19" i="1291"/>
  <c r="D19" i="1291" s="1"/>
  <c r="R18" i="1291"/>
  <c r="D18" i="1291"/>
  <c r="R17" i="1291"/>
  <c r="D17" i="1291"/>
  <c r="R16" i="1291"/>
  <c r="S15" i="1291"/>
  <c r="R15" i="1291"/>
  <c r="D15" i="1291"/>
  <c r="S14" i="1291"/>
  <c r="R14" i="1291"/>
  <c r="D14" i="1291"/>
  <c r="R13" i="1291"/>
  <c r="D13" i="1291"/>
  <c r="R12" i="1291"/>
  <c r="R11" i="1291"/>
  <c r="L11" i="1291"/>
  <c r="D11" i="1291"/>
  <c r="L9" i="1291"/>
  <c r="D9" i="1291"/>
  <c r="L8" i="1291"/>
  <c r="D8" i="1291"/>
  <c r="L7" i="1291"/>
  <c r="D7" i="1291" s="1"/>
  <c r="R6" i="1291"/>
  <c r="R5" i="1291"/>
  <c r="R4" i="1291"/>
  <c r="R52" i="1290"/>
  <c r="R51" i="1290"/>
  <c r="D50" i="1290"/>
  <c r="R49" i="1290"/>
  <c r="D49" i="1290"/>
  <c r="R48" i="1290"/>
  <c r="D48" i="1290"/>
  <c r="D46" i="1290"/>
  <c r="D45" i="1290"/>
  <c r="D44" i="1290"/>
  <c r="R42" i="1290"/>
  <c r="D42" i="1290"/>
  <c r="R41" i="1290"/>
  <c r="D41" i="1290"/>
  <c r="R40" i="1290"/>
  <c r="D40" i="1290"/>
  <c r="R39" i="1290"/>
  <c r="L20" i="1290" s="1"/>
  <c r="D20" i="1290" s="1"/>
  <c r="H39" i="1290"/>
  <c r="D39" i="1290"/>
  <c r="R38" i="1290"/>
  <c r="L9" i="1290" s="1"/>
  <c r="D9" i="1290" s="1"/>
  <c r="H38" i="1290"/>
  <c r="D38" i="1290"/>
  <c r="R37" i="1290"/>
  <c r="H37" i="1290"/>
  <c r="D37" i="1290"/>
  <c r="R36" i="1290"/>
  <c r="H36" i="1290"/>
  <c r="D36" i="1290"/>
  <c r="R35" i="1290"/>
  <c r="H35" i="1290"/>
  <c r="D35" i="1290"/>
  <c r="R34" i="1290"/>
  <c r="L12" i="1290" s="1"/>
  <c r="D12" i="1290" s="1"/>
  <c r="H34" i="1290"/>
  <c r="G49" i="1290" s="1"/>
  <c r="D34" i="1290"/>
  <c r="D54" i="1290" s="1"/>
  <c r="H14" i="1290" s="1"/>
  <c r="R33" i="1290"/>
  <c r="L23" i="1290" s="1"/>
  <c r="D23" i="1290" s="1"/>
  <c r="R32" i="1290"/>
  <c r="L11" i="1290" s="1"/>
  <c r="D11" i="1290" s="1"/>
  <c r="R31" i="1290"/>
  <c r="R30" i="1290"/>
  <c r="R29" i="1290"/>
  <c r="R28" i="1290"/>
  <c r="L16" i="1290" s="1"/>
  <c r="D16" i="1290" s="1"/>
  <c r="D28" i="1290"/>
  <c r="R27" i="1290"/>
  <c r="D27" i="1290"/>
  <c r="R26" i="1290"/>
  <c r="L26" i="1290"/>
  <c r="D26" i="1290"/>
  <c r="R25" i="1290"/>
  <c r="L25" i="1290"/>
  <c r="D25" i="1290"/>
  <c r="R24" i="1290"/>
  <c r="L24" i="1290"/>
  <c r="D24" i="1290"/>
  <c r="R23" i="1290"/>
  <c r="R22" i="1290"/>
  <c r="L22" i="1290"/>
  <c r="D22" i="1290"/>
  <c r="R21" i="1290"/>
  <c r="L17" i="1290" s="1"/>
  <c r="D17" i="1290" s="1"/>
  <c r="D21" i="1290"/>
  <c r="R20" i="1290"/>
  <c r="R19" i="1290"/>
  <c r="L19" i="1290"/>
  <c r="D19" i="1290" s="1"/>
  <c r="R18" i="1290"/>
  <c r="D18" i="1290"/>
  <c r="R17" i="1290"/>
  <c r="R16" i="1290"/>
  <c r="R15" i="1290"/>
  <c r="D15" i="1290"/>
  <c r="R14" i="1290"/>
  <c r="D14" i="1290"/>
  <c r="R13" i="1290"/>
  <c r="D13" i="1290"/>
  <c r="R12" i="1290"/>
  <c r="R11" i="1290"/>
  <c r="L10" i="1290"/>
  <c r="D10" i="1290"/>
  <c r="L8" i="1290"/>
  <c r="D8" i="1290"/>
  <c r="L7" i="1290"/>
  <c r="D7" i="1290"/>
  <c r="R6" i="1290"/>
  <c r="L6" i="1290"/>
  <c r="D6" i="1290"/>
  <c r="D29" i="1290" s="1"/>
  <c r="H13" i="1290" s="1"/>
  <c r="H15" i="1290" s="1"/>
  <c r="H29" i="1290" s="1"/>
  <c r="R5" i="1290"/>
  <c r="R4" i="1290"/>
  <c r="R52" i="1289"/>
  <c r="R51" i="1289"/>
  <c r="D50" i="1289"/>
  <c r="R49" i="1289"/>
  <c r="D49" i="1289"/>
  <c r="R48" i="1289"/>
  <c r="D48" i="1289"/>
  <c r="D46" i="1289"/>
  <c r="D45" i="1289"/>
  <c r="P44" i="1289"/>
  <c r="R44" i="1289" s="1"/>
  <c r="D44" i="1289"/>
  <c r="R42" i="1289"/>
  <c r="D42" i="1289"/>
  <c r="R41" i="1289"/>
  <c r="D41" i="1289"/>
  <c r="R40" i="1289"/>
  <c r="D40" i="1289"/>
  <c r="R39" i="1289"/>
  <c r="L20" i="1289" s="1"/>
  <c r="D20" i="1289" s="1"/>
  <c r="H39" i="1289"/>
  <c r="D39" i="1289"/>
  <c r="R38" i="1289"/>
  <c r="L9" i="1289" s="1"/>
  <c r="D9" i="1289" s="1"/>
  <c r="H38" i="1289"/>
  <c r="G49" i="1289" s="1"/>
  <c r="D38" i="1289"/>
  <c r="R37" i="1289"/>
  <c r="H37" i="1289"/>
  <c r="D37" i="1289"/>
  <c r="R36" i="1289"/>
  <c r="H36" i="1289"/>
  <c r="D36" i="1289"/>
  <c r="R35" i="1289"/>
  <c r="H35" i="1289"/>
  <c r="D35" i="1289"/>
  <c r="R34" i="1289"/>
  <c r="H34" i="1289"/>
  <c r="D34" i="1289"/>
  <c r="D54" i="1289" s="1"/>
  <c r="H14" i="1289" s="1"/>
  <c r="R33" i="1289"/>
  <c r="R32" i="1289"/>
  <c r="L11" i="1289" s="1"/>
  <c r="D11" i="1289" s="1"/>
  <c r="R31" i="1289"/>
  <c r="R30" i="1289"/>
  <c r="R29" i="1289"/>
  <c r="R28" i="1289"/>
  <c r="D28" i="1289"/>
  <c r="R27" i="1289"/>
  <c r="L27" i="1289"/>
  <c r="D27" i="1289"/>
  <c r="R26" i="1289"/>
  <c r="L26" i="1289"/>
  <c r="D26" i="1289"/>
  <c r="R25" i="1289"/>
  <c r="D25" i="1289"/>
  <c r="R24" i="1289"/>
  <c r="L24" i="1289"/>
  <c r="D24" i="1289"/>
  <c r="R23" i="1289"/>
  <c r="L23" i="1289"/>
  <c r="D23" i="1289"/>
  <c r="R22" i="1289"/>
  <c r="D22" i="1289"/>
  <c r="R21" i="1289"/>
  <c r="D21" i="1289"/>
  <c r="R20" i="1289"/>
  <c r="R19" i="1289"/>
  <c r="D19" i="1289"/>
  <c r="R18" i="1289"/>
  <c r="D18" i="1289"/>
  <c r="R17" i="1289"/>
  <c r="L17" i="1289"/>
  <c r="D17" i="1289" s="1"/>
  <c r="T16" i="1289"/>
  <c r="R16" i="1289"/>
  <c r="L16" i="1289"/>
  <c r="D16" i="1289"/>
  <c r="R15" i="1289"/>
  <c r="D15" i="1289"/>
  <c r="R14" i="1289"/>
  <c r="D14" i="1289"/>
  <c r="R13" i="1289"/>
  <c r="D13" i="1289"/>
  <c r="R12" i="1289"/>
  <c r="L12" i="1289"/>
  <c r="D12" i="1289" s="1"/>
  <c r="R11" i="1289"/>
  <c r="L10" i="1289"/>
  <c r="D10" i="1289"/>
  <c r="L8" i="1289"/>
  <c r="D8" i="1289"/>
  <c r="L7" i="1289"/>
  <c r="D7" i="1289"/>
  <c r="R6" i="1289"/>
  <c r="L6" i="1289"/>
  <c r="D6" i="1289"/>
  <c r="D29" i="1289" s="1"/>
  <c r="H13" i="1289" s="1"/>
  <c r="H15" i="1289" s="1"/>
  <c r="H29" i="1289" s="1"/>
  <c r="R5" i="1289"/>
  <c r="R4" i="1289"/>
  <c r="R52" i="1288"/>
  <c r="R51" i="1288"/>
  <c r="D50" i="1288"/>
  <c r="R49" i="1288"/>
  <c r="G49" i="1288"/>
  <c r="D49" i="1288"/>
  <c r="R48" i="1288"/>
  <c r="D48" i="1288"/>
  <c r="D46" i="1288"/>
  <c r="D45" i="1288"/>
  <c r="D44" i="1288"/>
  <c r="R42" i="1288"/>
  <c r="D42" i="1288"/>
  <c r="R41" i="1288"/>
  <c r="L7" i="1288" s="1"/>
  <c r="D7" i="1288" s="1"/>
  <c r="D41" i="1288"/>
  <c r="R40" i="1288"/>
  <c r="L8" i="1288" s="1"/>
  <c r="D8" i="1288" s="1"/>
  <c r="D40" i="1288"/>
  <c r="R39" i="1288"/>
  <c r="D39" i="1288"/>
  <c r="R38" i="1288"/>
  <c r="D38" i="1288"/>
  <c r="R37" i="1288"/>
  <c r="D37" i="1288"/>
  <c r="R36" i="1288"/>
  <c r="L10" i="1288" s="1"/>
  <c r="D10" i="1288" s="1"/>
  <c r="D36" i="1288"/>
  <c r="R35" i="1288"/>
  <c r="D35" i="1288"/>
  <c r="D54" i="1288" s="1"/>
  <c r="H14" i="1288" s="1"/>
  <c r="R34" i="1288"/>
  <c r="D34" i="1288"/>
  <c r="R33" i="1288"/>
  <c r="R32" i="1288"/>
  <c r="L11" i="1288" s="1"/>
  <c r="D11" i="1288" s="1"/>
  <c r="R31" i="1288"/>
  <c r="R30" i="1288"/>
  <c r="R29" i="1288"/>
  <c r="R28" i="1288"/>
  <c r="L16" i="1288" s="1"/>
  <c r="D16" i="1288" s="1"/>
  <c r="D28" i="1288"/>
  <c r="R27" i="1288"/>
  <c r="D27" i="1288"/>
  <c r="R26" i="1288"/>
  <c r="L26" i="1288"/>
  <c r="D26" i="1288"/>
  <c r="R25" i="1288"/>
  <c r="L25" i="1288"/>
  <c r="D25" i="1288"/>
  <c r="R24" i="1288"/>
  <c r="D24" i="1288"/>
  <c r="R23" i="1288"/>
  <c r="L23" i="1288"/>
  <c r="D23" i="1288" s="1"/>
  <c r="R22" i="1288"/>
  <c r="L22" i="1288"/>
  <c r="D22" i="1288" s="1"/>
  <c r="R21" i="1288"/>
  <c r="D21" i="1288"/>
  <c r="R20" i="1288"/>
  <c r="L20" i="1288"/>
  <c r="D20" i="1288"/>
  <c r="R19" i="1288"/>
  <c r="L19" i="1288"/>
  <c r="D19" i="1288"/>
  <c r="R18" i="1288"/>
  <c r="D18" i="1288"/>
  <c r="R17" i="1288"/>
  <c r="D17" i="1288"/>
  <c r="R16" i="1288"/>
  <c r="S15" i="1288"/>
  <c r="R15" i="1288"/>
  <c r="D15" i="1288"/>
  <c r="S14" i="1288"/>
  <c r="R14" i="1288"/>
  <c r="D14" i="1288"/>
  <c r="R13" i="1288"/>
  <c r="D13" i="1288"/>
  <c r="R12" i="1288"/>
  <c r="L12" i="1288"/>
  <c r="D12" i="1288" s="1"/>
  <c r="R11" i="1288"/>
  <c r="L9" i="1288"/>
  <c r="D9" i="1288" s="1"/>
  <c r="R6" i="1288"/>
  <c r="L6" i="1288"/>
  <c r="D6" i="1288"/>
  <c r="R5" i="1288"/>
  <c r="R4" i="1288"/>
  <c r="R52" i="1287"/>
  <c r="R51" i="1287"/>
  <c r="D50" i="1287"/>
  <c r="R49" i="1287"/>
  <c r="D49" i="1287"/>
  <c r="R48" i="1287"/>
  <c r="D48" i="1287"/>
  <c r="D46" i="1287"/>
  <c r="D45" i="1287"/>
  <c r="D44" i="1287"/>
  <c r="R42" i="1287"/>
  <c r="L6" i="1287" s="1"/>
  <c r="D6" i="1287" s="1"/>
  <c r="D42" i="1287"/>
  <c r="R41" i="1287"/>
  <c r="D41" i="1287"/>
  <c r="R40" i="1287"/>
  <c r="D40" i="1287"/>
  <c r="R39" i="1287"/>
  <c r="H39" i="1287"/>
  <c r="D39" i="1287"/>
  <c r="R38" i="1287"/>
  <c r="H38" i="1287"/>
  <c r="D38" i="1287"/>
  <c r="R37" i="1287"/>
  <c r="H37" i="1287"/>
  <c r="D37" i="1287"/>
  <c r="R36" i="1287"/>
  <c r="L10" i="1287" s="1"/>
  <c r="D10" i="1287" s="1"/>
  <c r="H36" i="1287"/>
  <c r="D36" i="1287"/>
  <c r="R35" i="1287"/>
  <c r="H35" i="1287"/>
  <c r="D35" i="1287"/>
  <c r="R34" i="1287"/>
  <c r="L12" i="1287" s="1"/>
  <c r="D12" i="1287" s="1"/>
  <c r="H34" i="1287"/>
  <c r="G49" i="1287" s="1"/>
  <c r="D34" i="1287"/>
  <c r="D54" i="1287" s="1"/>
  <c r="H14" i="1287" s="1"/>
  <c r="R33" i="1287"/>
  <c r="R32" i="1287"/>
  <c r="R31" i="1287"/>
  <c r="R30" i="1287"/>
  <c r="R29" i="1287"/>
  <c r="R28" i="1287"/>
  <c r="L16" i="1287" s="1"/>
  <c r="D16" i="1287" s="1"/>
  <c r="D28" i="1287"/>
  <c r="R27" i="1287"/>
  <c r="D27" i="1287"/>
  <c r="R26" i="1287"/>
  <c r="L26" i="1287"/>
  <c r="D26" i="1287"/>
  <c r="R25" i="1287"/>
  <c r="L25" i="1287"/>
  <c r="D25" i="1287" s="1"/>
  <c r="R24" i="1287"/>
  <c r="D24" i="1287"/>
  <c r="R23" i="1287"/>
  <c r="L23" i="1287"/>
  <c r="D23" i="1287"/>
  <c r="R22" i="1287"/>
  <c r="L22" i="1287"/>
  <c r="D22" i="1287"/>
  <c r="R21" i="1287"/>
  <c r="D21" i="1287"/>
  <c r="R20" i="1287"/>
  <c r="L20" i="1287"/>
  <c r="D20" i="1287"/>
  <c r="R19" i="1287"/>
  <c r="L19" i="1287"/>
  <c r="D19" i="1287" s="1"/>
  <c r="R18" i="1287"/>
  <c r="D18" i="1287"/>
  <c r="R17" i="1287"/>
  <c r="D17" i="1287"/>
  <c r="R16" i="1287"/>
  <c r="S15" i="1287"/>
  <c r="R15" i="1287"/>
  <c r="D15" i="1287"/>
  <c r="S14" i="1287"/>
  <c r="R14" i="1287"/>
  <c r="D14" i="1287"/>
  <c r="R13" i="1287"/>
  <c r="D13" i="1287"/>
  <c r="R12" i="1287"/>
  <c r="R11" i="1287"/>
  <c r="L11" i="1287"/>
  <c r="D11" i="1287"/>
  <c r="L9" i="1287"/>
  <c r="D9" i="1287" s="1"/>
  <c r="L8" i="1287"/>
  <c r="D8" i="1287"/>
  <c r="L7" i="1287"/>
  <c r="D7" i="1287" s="1"/>
  <c r="R6" i="1287"/>
  <c r="R5" i="1287"/>
  <c r="R4" i="1287"/>
  <c r="R52" i="1286"/>
  <c r="R51" i="1286"/>
  <c r="D50" i="1286"/>
  <c r="R49" i="1286"/>
  <c r="D49" i="1286"/>
  <c r="R48" i="1286"/>
  <c r="D48" i="1286"/>
  <c r="D46" i="1286"/>
  <c r="D45" i="1286"/>
  <c r="D44" i="1286"/>
  <c r="R42" i="1286"/>
  <c r="D42" i="1286"/>
  <c r="R41" i="1286"/>
  <c r="L7" i="1286" s="1"/>
  <c r="D7" i="1286" s="1"/>
  <c r="D41" i="1286"/>
  <c r="D54" i="1286" s="1"/>
  <c r="H14" i="1286" s="1"/>
  <c r="R40" i="1286"/>
  <c r="D40" i="1286"/>
  <c r="R39" i="1286"/>
  <c r="H39" i="1286"/>
  <c r="D39" i="1286"/>
  <c r="R38" i="1286"/>
  <c r="H38" i="1286"/>
  <c r="D38" i="1286"/>
  <c r="R37" i="1286"/>
  <c r="H37" i="1286"/>
  <c r="D37" i="1286"/>
  <c r="R36" i="1286"/>
  <c r="H36" i="1286"/>
  <c r="D36" i="1286"/>
  <c r="R35" i="1286"/>
  <c r="L19" i="1286" s="1"/>
  <c r="D19" i="1286" s="1"/>
  <c r="H35" i="1286"/>
  <c r="D35" i="1286"/>
  <c r="R34" i="1286"/>
  <c r="L12" i="1286" s="1"/>
  <c r="D12" i="1286" s="1"/>
  <c r="H34" i="1286"/>
  <c r="G49" i="1286" s="1"/>
  <c r="D34" i="1286"/>
  <c r="R33" i="1286"/>
  <c r="R32" i="1286"/>
  <c r="R31" i="1286"/>
  <c r="R30" i="1286"/>
  <c r="R29" i="1286"/>
  <c r="R28" i="1286"/>
  <c r="L16" i="1286" s="1"/>
  <c r="D16" i="1286" s="1"/>
  <c r="D28" i="1286"/>
  <c r="R27" i="1286"/>
  <c r="D27" i="1286"/>
  <c r="R26" i="1286"/>
  <c r="L26" i="1286"/>
  <c r="D26" i="1286"/>
  <c r="R25" i="1286"/>
  <c r="L25" i="1286"/>
  <c r="D25" i="1286" s="1"/>
  <c r="R24" i="1286"/>
  <c r="L24" i="1286"/>
  <c r="D24" i="1286"/>
  <c r="R23" i="1286"/>
  <c r="L23" i="1286"/>
  <c r="D23" i="1286"/>
  <c r="R22" i="1286"/>
  <c r="L22" i="1286"/>
  <c r="D22" i="1286"/>
  <c r="R21" i="1286"/>
  <c r="L17" i="1286" s="1"/>
  <c r="D17" i="1286" s="1"/>
  <c r="D21" i="1286"/>
  <c r="R20" i="1286"/>
  <c r="L20" i="1286"/>
  <c r="D20" i="1286" s="1"/>
  <c r="R19" i="1286"/>
  <c r="R18" i="1286"/>
  <c r="D18" i="1286"/>
  <c r="R17" i="1286"/>
  <c r="R16" i="1286"/>
  <c r="R15" i="1286"/>
  <c r="D15" i="1286"/>
  <c r="R14" i="1286"/>
  <c r="D14" i="1286"/>
  <c r="R13" i="1286"/>
  <c r="D13" i="1286"/>
  <c r="R12" i="1286"/>
  <c r="R11" i="1286"/>
  <c r="L11" i="1286"/>
  <c r="D11" i="1286" s="1"/>
  <c r="L10" i="1286"/>
  <c r="D10" i="1286"/>
  <c r="L9" i="1286"/>
  <c r="D9" i="1286" s="1"/>
  <c r="L8" i="1286"/>
  <c r="D8" i="1286" s="1"/>
  <c r="R6" i="1286"/>
  <c r="L6" i="1286"/>
  <c r="D6" i="1286"/>
  <c r="R5" i="1286"/>
  <c r="R4" i="1286"/>
  <c r="R52" i="1285"/>
  <c r="R51" i="1285"/>
  <c r="D50" i="1285"/>
  <c r="R49" i="1285"/>
  <c r="D49" i="1285"/>
  <c r="R48" i="1285"/>
  <c r="D48" i="1285"/>
  <c r="D46" i="1285"/>
  <c r="D45" i="1285"/>
  <c r="R44" i="1285"/>
  <c r="P44" i="1285"/>
  <c r="D44" i="1285"/>
  <c r="R42" i="1285"/>
  <c r="D42" i="1285"/>
  <c r="R41" i="1285"/>
  <c r="D41" i="1285"/>
  <c r="R40" i="1285"/>
  <c r="D40" i="1285"/>
  <c r="D54" i="1285" s="1"/>
  <c r="H14" i="1285" s="1"/>
  <c r="R39" i="1285"/>
  <c r="L20" i="1285" s="1"/>
  <c r="D20" i="1285" s="1"/>
  <c r="H39" i="1285"/>
  <c r="D39" i="1285"/>
  <c r="R38" i="1285"/>
  <c r="L9" i="1285" s="1"/>
  <c r="D9" i="1285" s="1"/>
  <c r="H38" i="1285"/>
  <c r="D38" i="1285"/>
  <c r="R37" i="1285"/>
  <c r="H37" i="1285"/>
  <c r="D37" i="1285"/>
  <c r="R36" i="1285"/>
  <c r="H36" i="1285"/>
  <c r="D36" i="1285"/>
  <c r="R35" i="1285"/>
  <c r="H35" i="1285"/>
  <c r="D35" i="1285"/>
  <c r="R34" i="1285"/>
  <c r="L12" i="1285" s="1"/>
  <c r="D12" i="1285" s="1"/>
  <c r="H34" i="1285"/>
  <c r="G49" i="1285" s="1"/>
  <c r="D34" i="1285"/>
  <c r="R33" i="1285"/>
  <c r="R32" i="1285"/>
  <c r="L11" i="1285" s="1"/>
  <c r="D11" i="1285" s="1"/>
  <c r="R31" i="1285"/>
  <c r="R30" i="1285"/>
  <c r="R29" i="1285"/>
  <c r="R28" i="1285"/>
  <c r="D28" i="1285"/>
  <c r="R27" i="1285"/>
  <c r="L27" i="1285"/>
  <c r="D27" i="1285"/>
  <c r="R26" i="1285"/>
  <c r="L26" i="1285"/>
  <c r="D26" i="1285"/>
  <c r="R25" i="1285"/>
  <c r="D25" i="1285"/>
  <c r="R24" i="1285"/>
  <c r="L24" i="1285"/>
  <c r="D24" i="1285"/>
  <c r="R23" i="1285"/>
  <c r="L23" i="1285"/>
  <c r="D23" i="1285" s="1"/>
  <c r="R22" i="1285"/>
  <c r="D22" i="1285"/>
  <c r="R21" i="1285"/>
  <c r="D21" i="1285"/>
  <c r="R20" i="1285"/>
  <c r="R19" i="1285"/>
  <c r="D19" i="1285"/>
  <c r="R18" i="1285"/>
  <c r="D18" i="1285"/>
  <c r="R17" i="1285"/>
  <c r="L17" i="1285"/>
  <c r="D17" i="1285"/>
  <c r="T16" i="1285"/>
  <c r="R16" i="1285"/>
  <c r="L16" i="1285"/>
  <c r="D16" i="1285"/>
  <c r="R15" i="1285"/>
  <c r="D15" i="1285"/>
  <c r="R14" i="1285"/>
  <c r="D14" i="1285"/>
  <c r="R13" i="1285"/>
  <c r="D13" i="1285"/>
  <c r="R12" i="1285"/>
  <c r="R11" i="1285"/>
  <c r="L10" i="1285"/>
  <c r="D10" i="1285"/>
  <c r="L8" i="1285"/>
  <c r="D8" i="1285"/>
  <c r="L7" i="1285"/>
  <c r="D7" i="1285" s="1"/>
  <c r="R6" i="1285"/>
  <c r="L6" i="1285"/>
  <c r="D6" i="1285" s="1"/>
  <c r="D29" i="1285" s="1"/>
  <c r="H13" i="1285" s="1"/>
  <c r="H15" i="1285" s="1"/>
  <c r="H29" i="1285" s="1"/>
  <c r="R5" i="1285"/>
  <c r="R4" i="1285"/>
  <c r="D29" i="1311" l="1"/>
  <c r="H13" i="1311" s="1"/>
  <c r="H15" i="1311" s="1"/>
  <c r="H29" i="1311" s="1"/>
  <c r="G51" i="1311" s="1"/>
  <c r="D29" i="1310"/>
  <c r="H13" i="1310" s="1"/>
  <c r="H15" i="1310" s="1"/>
  <c r="H29" i="1310" s="1"/>
  <c r="G51" i="1310" s="1"/>
  <c r="D29" i="1309"/>
  <c r="H13" i="1309" s="1"/>
  <c r="H15" i="1309" s="1"/>
  <c r="H29" i="1309" s="1"/>
  <c r="G51" i="1309" s="1"/>
  <c r="D29" i="1308"/>
  <c r="H13" i="1308" s="1"/>
  <c r="H15" i="1308" s="1"/>
  <c r="H29" i="1308" s="1"/>
  <c r="G51" i="1308" s="1"/>
  <c r="D29" i="1307"/>
  <c r="H13" i="1307" s="1"/>
  <c r="H15" i="1307" s="1"/>
  <c r="H29" i="1307" s="1"/>
  <c r="G51" i="1307" s="1"/>
  <c r="D29" i="1306"/>
  <c r="H13" i="1306" s="1"/>
  <c r="H15" i="1306" s="1"/>
  <c r="H29" i="1306" s="1"/>
  <c r="G51" i="1306" s="1"/>
  <c r="G51" i="1305"/>
  <c r="D29" i="1304"/>
  <c r="H13" i="1304" s="1"/>
  <c r="H15" i="1304" s="1"/>
  <c r="H29" i="1304" s="1"/>
  <c r="G51" i="1304" s="1"/>
  <c r="D29" i="1303"/>
  <c r="H13" i="1303" s="1"/>
  <c r="H15" i="1303" s="1"/>
  <c r="H29" i="1303" s="1"/>
  <c r="G51" i="1303" s="1"/>
  <c r="D29" i="1302"/>
  <c r="H13" i="1302" s="1"/>
  <c r="H15" i="1302" s="1"/>
  <c r="H29" i="1302" s="1"/>
  <c r="G51" i="1302" s="1"/>
  <c r="D29" i="1301"/>
  <c r="H13" i="1301" s="1"/>
  <c r="H15" i="1301" s="1"/>
  <c r="H29" i="1301" s="1"/>
  <c r="G51" i="1301" s="1"/>
  <c r="D29" i="1300"/>
  <c r="H13" i="1300" s="1"/>
  <c r="H15" i="1300" s="1"/>
  <c r="H29" i="1300" s="1"/>
  <c r="G51" i="1300" s="1"/>
  <c r="D29" i="1299"/>
  <c r="H13" i="1299" s="1"/>
  <c r="H15" i="1299" s="1"/>
  <c r="H29" i="1299" s="1"/>
  <c r="G51" i="1299" s="1"/>
  <c r="D29" i="1298"/>
  <c r="H13" i="1298" s="1"/>
  <c r="H15" i="1298" s="1"/>
  <c r="H29" i="1298" s="1"/>
  <c r="G51" i="1298" s="1"/>
  <c r="D29" i="1297"/>
  <c r="H13" i="1297" s="1"/>
  <c r="H15" i="1297" s="1"/>
  <c r="H29" i="1297" s="1"/>
  <c r="G51" i="1297" s="1"/>
  <c r="D29" i="1296"/>
  <c r="H13" i="1296" s="1"/>
  <c r="H15" i="1296" s="1"/>
  <c r="H29" i="1296" s="1"/>
  <c r="G51" i="1296"/>
  <c r="D29" i="1295"/>
  <c r="H13" i="1295" s="1"/>
  <c r="H15" i="1295" s="1"/>
  <c r="H29" i="1295" s="1"/>
  <c r="G51" i="1295" s="1"/>
  <c r="D29" i="1294"/>
  <c r="H13" i="1294" s="1"/>
  <c r="H15" i="1294" s="1"/>
  <c r="H29" i="1294" s="1"/>
  <c r="G51" i="1294" s="1"/>
  <c r="D29" i="1293"/>
  <c r="H13" i="1293" s="1"/>
  <c r="H15" i="1293" s="1"/>
  <c r="H29" i="1293" s="1"/>
  <c r="G51" i="1293" s="1"/>
  <c r="D29" i="1292"/>
  <c r="H13" i="1292" s="1"/>
  <c r="H15" i="1292" s="1"/>
  <c r="H29" i="1292" s="1"/>
  <c r="G51" i="1292" s="1"/>
  <c r="D29" i="1291"/>
  <c r="H13" i="1291" s="1"/>
  <c r="H15" i="1291" s="1"/>
  <c r="H29" i="1291" s="1"/>
  <c r="G51" i="1291" s="1"/>
  <c r="G51" i="1290"/>
  <c r="G51" i="1289"/>
  <c r="D29" i="1288"/>
  <c r="H13" i="1288" s="1"/>
  <c r="H15" i="1288" s="1"/>
  <c r="H29" i="1288" s="1"/>
  <c r="G51" i="1288" s="1"/>
  <c r="D29" i="1287"/>
  <c r="H13" i="1287" s="1"/>
  <c r="H15" i="1287" s="1"/>
  <c r="H29" i="1287" s="1"/>
  <c r="G51" i="1287" s="1"/>
  <c r="D29" i="1286"/>
  <c r="H13" i="1286" s="1"/>
  <c r="H15" i="1286" s="1"/>
  <c r="H29" i="1286" s="1"/>
  <c r="G51" i="1286" s="1"/>
  <c r="G51" i="1285"/>
  <c r="C21" i="1277"/>
  <c r="H16" i="1279"/>
  <c r="H16" i="1278"/>
  <c r="H16" i="1270" l="1"/>
  <c r="H16" i="1269"/>
  <c r="C21" i="1271"/>
  <c r="C21" i="1270"/>
  <c r="C21" i="1269"/>
  <c r="C21" i="1266" l="1"/>
  <c r="H29" i="1261" l="1"/>
  <c r="H16" i="1267" l="1"/>
  <c r="H16" i="1265"/>
  <c r="H16" i="1263" l="1"/>
  <c r="H16" i="1262"/>
  <c r="H16" i="1261"/>
  <c r="C21" i="1261"/>
  <c r="L25" i="1259" l="1"/>
  <c r="R52" i="1284" l="1"/>
  <c r="R51" i="1284"/>
  <c r="D50" i="1284"/>
  <c r="R49" i="1284"/>
  <c r="G49" i="1284"/>
  <c r="D49" i="1284"/>
  <c r="R48" i="1284"/>
  <c r="D48" i="1284"/>
  <c r="D46" i="1284"/>
  <c r="D45" i="1284"/>
  <c r="D44" i="1284"/>
  <c r="R42" i="1284"/>
  <c r="D42" i="1284"/>
  <c r="R41" i="1284"/>
  <c r="L7" i="1284" s="1"/>
  <c r="D7" i="1284" s="1"/>
  <c r="D41" i="1284"/>
  <c r="R40" i="1284"/>
  <c r="L8" i="1284" s="1"/>
  <c r="D8" i="1284" s="1"/>
  <c r="D40" i="1284"/>
  <c r="R39" i="1284"/>
  <c r="D39" i="1284"/>
  <c r="D54" i="1284" s="1"/>
  <c r="H14" i="1284" s="1"/>
  <c r="R38" i="1284"/>
  <c r="L9" i="1284" s="1"/>
  <c r="D9" i="1284" s="1"/>
  <c r="D38" i="1284"/>
  <c r="R37" i="1284"/>
  <c r="D37" i="1284"/>
  <c r="R36" i="1284"/>
  <c r="L10" i="1284" s="1"/>
  <c r="D10" i="1284" s="1"/>
  <c r="D36" i="1284"/>
  <c r="R35" i="1284"/>
  <c r="D35" i="1284"/>
  <c r="R34" i="1284"/>
  <c r="D34" i="1284"/>
  <c r="R33" i="1284"/>
  <c r="R32" i="1284"/>
  <c r="L11" i="1284" s="1"/>
  <c r="D11" i="1284" s="1"/>
  <c r="R31" i="1284"/>
  <c r="R30" i="1284"/>
  <c r="R29" i="1284"/>
  <c r="R28" i="1284"/>
  <c r="D28" i="1284"/>
  <c r="R27" i="1284"/>
  <c r="D27" i="1284"/>
  <c r="R26" i="1284"/>
  <c r="L26" i="1284"/>
  <c r="D26" i="1284"/>
  <c r="R25" i="1284"/>
  <c r="L25" i="1284"/>
  <c r="D25" i="1284"/>
  <c r="R24" i="1284"/>
  <c r="D24" i="1284"/>
  <c r="R23" i="1284"/>
  <c r="L23" i="1284"/>
  <c r="D23" i="1284" s="1"/>
  <c r="R22" i="1284"/>
  <c r="L22" i="1284"/>
  <c r="D22" i="1284"/>
  <c r="R21" i="1284"/>
  <c r="D21" i="1284"/>
  <c r="R20" i="1284"/>
  <c r="L20" i="1284"/>
  <c r="D20" i="1284"/>
  <c r="R19" i="1284"/>
  <c r="L19" i="1284"/>
  <c r="D19" i="1284"/>
  <c r="R18" i="1284"/>
  <c r="D18" i="1284"/>
  <c r="R17" i="1284"/>
  <c r="D17" i="1284"/>
  <c r="R16" i="1284"/>
  <c r="L16" i="1284"/>
  <c r="D16" i="1284" s="1"/>
  <c r="S15" i="1284"/>
  <c r="R15" i="1284"/>
  <c r="D15" i="1284"/>
  <c r="S14" i="1284"/>
  <c r="R14" i="1284"/>
  <c r="D14" i="1284"/>
  <c r="R13" i="1284"/>
  <c r="D13" i="1284"/>
  <c r="R12" i="1284"/>
  <c r="L12" i="1284"/>
  <c r="D12" i="1284" s="1"/>
  <c r="R11" i="1284"/>
  <c r="R6" i="1284"/>
  <c r="L6" i="1284"/>
  <c r="D6" i="1284" s="1"/>
  <c r="R5" i="1284"/>
  <c r="R4" i="1284"/>
  <c r="R52" i="1283"/>
  <c r="R51" i="1283"/>
  <c r="D50" i="1283"/>
  <c r="R49" i="1283"/>
  <c r="D49" i="1283"/>
  <c r="R48" i="1283"/>
  <c r="D48" i="1283"/>
  <c r="D46" i="1283"/>
  <c r="D45" i="1283"/>
  <c r="D44" i="1283"/>
  <c r="R42" i="1283"/>
  <c r="D42" i="1283"/>
  <c r="R41" i="1283"/>
  <c r="L7" i="1283" s="1"/>
  <c r="D7" i="1283" s="1"/>
  <c r="D41" i="1283"/>
  <c r="R40" i="1283"/>
  <c r="L8" i="1283" s="1"/>
  <c r="D8" i="1283" s="1"/>
  <c r="D40" i="1283"/>
  <c r="R39" i="1283"/>
  <c r="H39" i="1283"/>
  <c r="D39" i="1283"/>
  <c r="R38" i="1283"/>
  <c r="H38" i="1283"/>
  <c r="D38" i="1283"/>
  <c r="R37" i="1283"/>
  <c r="H37" i="1283"/>
  <c r="D37" i="1283"/>
  <c r="R36" i="1283"/>
  <c r="H36" i="1283"/>
  <c r="D36" i="1283"/>
  <c r="R35" i="1283"/>
  <c r="L19" i="1283" s="1"/>
  <c r="D19" i="1283" s="1"/>
  <c r="H35" i="1283"/>
  <c r="D35" i="1283"/>
  <c r="D54" i="1283" s="1"/>
  <c r="H14" i="1283" s="1"/>
  <c r="R34" i="1283"/>
  <c r="H34" i="1283"/>
  <c r="G49" i="1283" s="1"/>
  <c r="D34" i="1283"/>
  <c r="R33" i="1283"/>
  <c r="L23" i="1283" s="1"/>
  <c r="D23" i="1283" s="1"/>
  <c r="R32" i="1283"/>
  <c r="R31" i="1283"/>
  <c r="R30" i="1283"/>
  <c r="R29" i="1283"/>
  <c r="R28" i="1283"/>
  <c r="D28" i="1283"/>
  <c r="R27" i="1283"/>
  <c r="D27" i="1283"/>
  <c r="R26" i="1283"/>
  <c r="L26" i="1283"/>
  <c r="D26" i="1283" s="1"/>
  <c r="R25" i="1283"/>
  <c r="L25" i="1283"/>
  <c r="D25" i="1283"/>
  <c r="R24" i="1283"/>
  <c r="D24" i="1283"/>
  <c r="R23" i="1283"/>
  <c r="R22" i="1283"/>
  <c r="L22" i="1283"/>
  <c r="D22" i="1283"/>
  <c r="R21" i="1283"/>
  <c r="D21" i="1283"/>
  <c r="R20" i="1283"/>
  <c r="L20" i="1283"/>
  <c r="D20" i="1283" s="1"/>
  <c r="R19" i="1283"/>
  <c r="R18" i="1283"/>
  <c r="D18" i="1283"/>
  <c r="R17" i="1283"/>
  <c r="D17" i="1283"/>
  <c r="R16" i="1283"/>
  <c r="L16" i="1283"/>
  <c r="D16" i="1283" s="1"/>
  <c r="S15" i="1283"/>
  <c r="R15" i="1283"/>
  <c r="D15" i="1283"/>
  <c r="S14" i="1283"/>
  <c r="R14" i="1283"/>
  <c r="D14" i="1283"/>
  <c r="R13" i="1283"/>
  <c r="D13" i="1283"/>
  <c r="R12" i="1283"/>
  <c r="L12" i="1283"/>
  <c r="D12" i="1283" s="1"/>
  <c r="R11" i="1283"/>
  <c r="L11" i="1283"/>
  <c r="D11" i="1283"/>
  <c r="L10" i="1283"/>
  <c r="D10" i="1283"/>
  <c r="L9" i="1283"/>
  <c r="D9" i="1283"/>
  <c r="R6" i="1283"/>
  <c r="L6" i="1283"/>
  <c r="D6" i="1283"/>
  <c r="D29" i="1283" s="1"/>
  <c r="H13" i="1283" s="1"/>
  <c r="H15" i="1283" s="1"/>
  <c r="H29" i="1283" s="1"/>
  <c r="R5" i="1283"/>
  <c r="R4" i="1283"/>
  <c r="R52" i="1282"/>
  <c r="R51" i="1282"/>
  <c r="D50" i="1282"/>
  <c r="R49" i="1282"/>
  <c r="D49" i="1282"/>
  <c r="R48" i="1282"/>
  <c r="D48" i="1282"/>
  <c r="D46" i="1282"/>
  <c r="D45" i="1282"/>
  <c r="D44" i="1282"/>
  <c r="R42" i="1282"/>
  <c r="L6" i="1282" s="1"/>
  <c r="D6" i="1282" s="1"/>
  <c r="D42" i="1282"/>
  <c r="R41" i="1282"/>
  <c r="L7" i="1282" s="1"/>
  <c r="D7" i="1282" s="1"/>
  <c r="D41" i="1282"/>
  <c r="R40" i="1282"/>
  <c r="L8" i="1282" s="1"/>
  <c r="D8" i="1282" s="1"/>
  <c r="D40" i="1282"/>
  <c r="R39" i="1282"/>
  <c r="L20" i="1282" s="1"/>
  <c r="D20" i="1282" s="1"/>
  <c r="H39" i="1282"/>
  <c r="D39" i="1282"/>
  <c r="R38" i="1282"/>
  <c r="H38" i="1282"/>
  <c r="D38" i="1282"/>
  <c r="R37" i="1282"/>
  <c r="H37" i="1282"/>
  <c r="D37" i="1282"/>
  <c r="R36" i="1282"/>
  <c r="H36" i="1282"/>
  <c r="D36" i="1282"/>
  <c r="R35" i="1282"/>
  <c r="H35" i="1282"/>
  <c r="D35" i="1282"/>
  <c r="R34" i="1282"/>
  <c r="H34" i="1282"/>
  <c r="G49" i="1282" s="1"/>
  <c r="D34" i="1282"/>
  <c r="D54" i="1282" s="1"/>
  <c r="H14" i="1282" s="1"/>
  <c r="R33" i="1282"/>
  <c r="L23" i="1282" s="1"/>
  <c r="D23" i="1282" s="1"/>
  <c r="R32" i="1282"/>
  <c r="R31" i="1282"/>
  <c r="R30" i="1282"/>
  <c r="R29" i="1282"/>
  <c r="R28" i="1282"/>
  <c r="D28" i="1282"/>
  <c r="R27" i="1282"/>
  <c r="D27" i="1282"/>
  <c r="R26" i="1282"/>
  <c r="L26" i="1282"/>
  <c r="D26" i="1282" s="1"/>
  <c r="R25" i="1282"/>
  <c r="L25" i="1282"/>
  <c r="D25" i="1282"/>
  <c r="R24" i="1282"/>
  <c r="L24" i="1282"/>
  <c r="D24" i="1282" s="1"/>
  <c r="R23" i="1282"/>
  <c r="R22" i="1282"/>
  <c r="L22" i="1282"/>
  <c r="D22" i="1282" s="1"/>
  <c r="R21" i="1282"/>
  <c r="L17" i="1282" s="1"/>
  <c r="D17" i="1282" s="1"/>
  <c r="D21" i="1282"/>
  <c r="R20" i="1282"/>
  <c r="R19" i="1282"/>
  <c r="L19" i="1282"/>
  <c r="D19" i="1282" s="1"/>
  <c r="R18" i="1282"/>
  <c r="D18" i="1282"/>
  <c r="R17" i="1282"/>
  <c r="R16" i="1282"/>
  <c r="L16" i="1282"/>
  <c r="D16" i="1282" s="1"/>
  <c r="R15" i="1282"/>
  <c r="D15" i="1282"/>
  <c r="R14" i="1282"/>
  <c r="D14" i="1282"/>
  <c r="R13" i="1282"/>
  <c r="D13" i="1282"/>
  <c r="R12" i="1282"/>
  <c r="L12" i="1282"/>
  <c r="D12" i="1282" s="1"/>
  <c r="R11" i="1282"/>
  <c r="L11" i="1282"/>
  <c r="D11" i="1282"/>
  <c r="L10" i="1282"/>
  <c r="D10" i="1282"/>
  <c r="L9" i="1282"/>
  <c r="D9" i="1282"/>
  <c r="R6" i="1282"/>
  <c r="R5" i="1282"/>
  <c r="R4" i="1282"/>
  <c r="R52" i="1281"/>
  <c r="R51" i="1281"/>
  <c r="D50" i="1281"/>
  <c r="R49" i="1281"/>
  <c r="D49" i="1281"/>
  <c r="R48" i="1281"/>
  <c r="D48" i="1281"/>
  <c r="D46" i="1281"/>
  <c r="D45" i="1281"/>
  <c r="R44" i="1281"/>
  <c r="P44" i="1281"/>
  <c r="D44" i="1281"/>
  <c r="R42" i="1281"/>
  <c r="L6" i="1281" s="1"/>
  <c r="D6" i="1281" s="1"/>
  <c r="D42" i="1281"/>
  <c r="R41" i="1281"/>
  <c r="D41" i="1281"/>
  <c r="R40" i="1281"/>
  <c r="L8" i="1281" s="1"/>
  <c r="D8" i="1281" s="1"/>
  <c r="D40" i="1281"/>
  <c r="R39" i="1281"/>
  <c r="L20" i="1281" s="1"/>
  <c r="D20" i="1281" s="1"/>
  <c r="H39" i="1281"/>
  <c r="D39" i="1281"/>
  <c r="R38" i="1281"/>
  <c r="H38" i="1281"/>
  <c r="D38" i="1281"/>
  <c r="R37" i="1281"/>
  <c r="H37" i="1281"/>
  <c r="D37" i="1281"/>
  <c r="R36" i="1281"/>
  <c r="H36" i="1281"/>
  <c r="D36" i="1281"/>
  <c r="R35" i="1281"/>
  <c r="H35" i="1281"/>
  <c r="D35" i="1281"/>
  <c r="D54" i="1281" s="1"/>
  <c r="H14" i="1281" s="1"/>
  <c r="R34" i="1281"/>
  <c r="L12" i="1281" s="1"/>
  <c r="D12" i="1281" s="1"/>
  <c r="H34" i="1281"/>
  <c r="G49" i="1281" s="1"/>
  <c r="D34" i="1281"/>
  <c r="R33" i="1281"/>
  <c r="R32" i="1281"/>
  <c r="L11" i="1281" s="1"/>
  <c r="D11" i="1281" s="1"/>
  <c r="R31" i="1281"/>
  <c r="R30" i="1281"/>
  <c r="R29" i="1281"/>
  <c r="R28" i="1281"/>
  <c r="D28" i="1281"/>
  <c r="R27" i="1281"/>
  <c r="L27" i="1281"/>
  <c r="D27" i="1281"/>
  <c r="R26" i="1281"/>
  <c r="L26" i="1281"/>
  <c r="D26" i="1281" s="1"/>
  <c r="R25" i="1281"/>
  <c r="D25" i="1281"/>
  <c r="R24" i="1281"/>
  <c r="L24" i="1281"/>
  <c r="D24" i="1281" s="1"/>
  <c r="R23" i="1281"/>
  <c r="L23" i="1281"/>
  <c r="D23" i="1281" s="1"/>
  <c r="R22" i="1281"/>
  <c r="D22" i="1281"/>
  <c r="R21" i="1281"/>
  <c r="D21" i="1281"/>
  <c r="R20" i="1281"/>
  <c r="R19" i="1281"/>
  <c r="D19" i="1281"/>
  <c r="R18" i="1281"/>
  <c r="D18" i="1281"/>
  <c r="R17" i="1281"/>
  <c r="L17" i="1281"/>
  <c r="D17" i="1281" s="1"/>
  <c r="T16" i="1281"/>
  <c r="R16" i="1281"/>
  <c r="L16" i="1281"/>
  <c r="D16" i="1281"/>
  <c r="R15" i="1281"/>
  <c r="D15" i="1281"/>
  <c r="R14" i="1281"/>
  <c r="D14" i="1281"/>
  <c r="R13" i="1281"/>
  <c r="D13" i="1281"/>
  <c r="R12" i="1281"/>
  <c r="R11" i="1281"/>
  <c r="L10" i="1281"/>
  <c r="D10" i="1281" s="1"/>
  <c r="L9" i="1281"/>
  <c r="D9" i="1281" s="1"/>
  <c r="L7" i="1281"/>
  <c r="D7" i="1281" s="1"/>
  <c r="R6" i="1281"/>
  <c r="R5" i="1281"/>
  <c r="R4" i="1281"/>
  <c r="R52" i="1280"/>
  <c r="R51" i="1280"/>
  <c r="D50" i="1280"/>
  <c r="R49" i="1280"/>
  <c r="G49" i="1280"/>
  <c r="D49" i="1280"/>
  <c r="R48" i="1280"/>
  <c r="D48" i="1280"/>
  <c r="D46" i="1280"/>
  <c r="D45" i="1280"/>
  <c r="D44" i="1280"/>
  <c r="R42" i="1280"/>
  <c r="D42" i="1280"/>
  <c r="R41" i="1280"/>
  <c r="L7" i="1280" s="1"/>
  <c r="D7" i="1280" s="1"/>
  <c r="D41" i="1280"/>
  <c r="R40" i="1280"/>
  <c r="D40" i="1280"/>
  <c r="R39" i="1280"/>
  <c r="D39" i="1280"/>
  <c r="R38" i="1280"/>
  <c r="L9" i="1280" s="1"/>
  <c r="D9" i="1280" s="1"/>
  <c r="D38" i="1280"/>
  <c r="R37" i="1280"/>
  <c r="D37" i="1280"/>
  <c r="R36" i="1280"/>
  <c r="L10" i="1280" s="1"/>
  <c r="D10" i="1280" s="1"/>
  <c r="D36" i="1280"/>
  <c r="R35" i="1280"/>
  <c r="L19" i="1280" s="1"/>
  <c r="D19" i="1280" s="1"/>
  <c r="D35" i="1280"/>
  <c r="D54" i="1280" s="1"/>
  <c r="H14" i="1280" s="1"/>
  <c r="R34" i="1280"/>
  <c r="D34" i="1280"/>
  <c r="R33" i="1280"/>
  <c r="R32" i="1280"/>
  <c r="R31" i="1280"/>
  <c r="R30" i="1280"/>
  <c r="R29" i="1280"/>
  <c r="R28" i="1280"/>
  <c r="D28" i="1280"/>
  <c r="R27" i="1280"/>
  <c r="D27" i="1280"/>
  <c r="R26" i="1280"/>
  <c r="L26" i="1280"/>
  <c r="D26" i="1280" s="1"/>
  <c r="R25" i="1280"/>
  <c r="L25" i="1280"/>
  <c r="D25" i="1280"/>
  <c r="R24" i="1280"/>
  <c r="D24" i="1280"/>
  <c r="R23" i="1280"/>
  <c r="L23" i="1280"/>
  <c r="D23" i="1280" s="1"/>
  <c r="R22" i="1280"/>
  <c r="L22" i="1280"/>
  <c r="D22" i="1280" s="1"/>
  <c r="R21" i="1280"/>
  <c r="D21" i="1280"/>
  <c r="R20" i="1280"/>
  <c r="L20" i="1280"/>
  <c r="D20" i="1280" s="1"/>
  <c r="R19" i="1280"/>
  <c r="R18" i="1280"/>
  <c r="D18" i="1280"/>
  <c r="R17" i="1280"/>
  <c r="D17" i="1280"/>
  <c r="R16" i="1280"/>
  <c r="L16" i="1280"/>
  <c r="D16" i="1280" s="1"/>
  <c r="S15" i="1280"/>
  <c r="R15" i="1280"/>
  <c r="D15" i="1280"/>
  <c r="S14" i="1280"/>
  <c r="R14" i="1280"/>
  <c r="D14" i="1280"/>
  <c r="R13" i="1280"/>
  <c r="D13" i="1280"/>
  <c r="R12" i="1280"/>
  <c r="L12" i="1280"/>
  <c r="D12" i="1280" s="1"/>
  <c r="R11" i="1280"/>
  <c r="L11" i="1280"/>
  <c r="D11" i="1280" s="1"/>
  <c r="L8" i="1280"/>
  <c r="D8" i="1280" s="1"/>
  <c r="R6" i="1280"/>
  <c r="L6" i="1280"/>
  <c r="D6" i="1280" s="1"/>
  <c r="D29" i="1280" s="1"/>
  <c r="H13" i="1280" s="1"/>
  <c r="H15" i="1280" s="1"/>
  <c r="H29" i="1280" s="1"/>
  <c r="G51" i="1280" s="1"/>
  <c r="R5" i="1280"/>
  <c r="R4" i="1280"/>
  <c r="R52" i="1279"/>
  <c r="R51" i="1279"/>
  <c r="D50" i="1279"/>
  <c r="R49" i="1279"/>
  <c r="D49" i="1279"/>
  <c r="R48" i="1279"/>
  <c r="D48" i="1279"/>
  <c r="D46" i="1279"/>
  <c r="D45" i="1279"/>
  <c r="D44" i="1279"/>
  <c r="R42" i="1279"/>
  <c r="L6" i="1279" s="1"/>
  <c r="D6" i="1279" s="1"/>
  <c r="D42" i="1279"/>
  <c r="R41" i="1279"/>
  <c r="D41" i="1279"/>
  <c r="R40" i="1279"/>
  <c r="D40" i="1279"/>
  <c r="R39" i="1279"/>
  <c r="H39" i="1279"/>
  <c r="D39" i="1279"/>
  <c r="R38" i="1279"/>
  <c r="H38" i="1279"/>
  <c r="D38" i="1279"/>
  <c r="R37" i="1279"/>
  <c r="H37" i="1279"/>
  <c r="D37" i="1279"/>
  <c r="R36" i="1279"/>
  <c r="L10" i="1279" s="1"/>
  <c r="D10" i="1279" s="1"/>
  <c r="H36" i="1279"/>
  <c r="D36" i="1279"/>
  <c r="R35" i="1279"/>
  <c r="H35" i="1279"/>
  <c r="D35" i="1279"/>
  <c r="R34" i="1279"/>
  <c r="L12" i="1279" s="1"/>
  <c r="D12" i="1279" s="1"/>
  <c r="H34" i="1279"/>
  <c r="D34" i="1279"/>
  <c r="R33" i="1279"/>
  <c r="L23" i="1279" s="1"/>
  <c r="D23" i="1279" s="1"/>
  <c r="R32" i="1279"/>
  <c r="R31" i="1279"/>
  <c r="R30" i="1279"/>
  <c r="R29" i="1279"/>
  <c r="R28" i="1279"/>
  <c r="L16" i="1279" s="1"/>
  <c r="D16" i="1279" s="1"/>
  <c r="D28" i="1279"/>
  <c r="R27" i="1279"/>
  <c r="D27" i="1279"/>
  <c r="R26" i="1279"/>
  <c r="L26" i="1279"/>
  <c r="D26" i="1279"/>
  <c r="R25" i="1279"/>
  <c r="L25" i="1279"/>
  <c r="D25" i="1279"/>
  <c r="R24" i="1279"/>
  <c r="D24" i="1279"/>
  <c r="R23" i="1279"/>
  <c r="R22" i="1279"/>
  <c r="L22" i="1279"/>
  <c r="D22" i="1279"/>
  <c r="R21" i="1279"/>
  <c r="D21" i="1279"/>
  <c r="R20" i="1279"/>
  <c r="L20" i="1279"/>
  <c r="D20" i="1279"/>
  <c r="R19" i="1279"/>
  <c r="L19" i="1279"/>
  <c r="D19" i="1279"/>
  <c r="R18" i="1279"/>
  <c r="D18" i="1279"/>
  <c r="R17" i="1279"/>
  <c r="D17" i="1279"/>
  <c r="R16" i="1279"/>
  <c r="S15" i="1279"/>
  <c r="R15" i="1279"/>
  <c r="D15" i="1279"/>
  <c r="S14" i="1279"/>
  <c r="R14" i="1279"/>
  <c r="D14" i="1279"/>
  <c r="R13" i="1279"/>
  <c r="D13" i="1279"/>
  <c r="R12" i="1279"/>
  <c r="R11" i="1279"/>
  <c r="L11" i="1279"/>
  <c r="D11" i="1279"/>
  <c r="L9" i="1279"/>
  <c r="D9" i="1279" s="1"/>
  <c r="L8" i="1279"/>
  <c r="D8" i="1279" s="1"/>
  <c r="L7" i="1279"/>
  <c r="D7" i="1279"/>
  <c r="R6" i="1279"/>
  <c r="R5" i="1279"/>
  <c r="R4" i="1279"/>
  <c r="R52" i="1278"/>
  <c r="R51" i="1278"/>
  <c r="D50" i="1278"/>
  <c r="R49" i="1278"/>
  <c r="D49" i="1278"/>
  <c r="R48" i="1278"/>
  <c r="D48" i="1278"/>
  <c r="D46" i="1278"/>
  <c r="D45" i="1278"/>
  <c r="D44" i="1278"/>
  <c r="R42" i="1278"/>
  <c r="L6" i="1278" s="1"/>
  <c r="D6" i="1278" s="1"/>
  <c r="D42" i="1278"/>
  <c r="R41" i="1278"/>
  <c r="D41" i="1278"/>
  <c r="R40" i="1278"/>
  <c r="L8" i="1278" s="1"/>
  <c r="D8" i="1278" s="1"/>
  <c r="D40" i="1278"/>
  <c r="R39" i="1278"/>
  <c r="L20" i="1278" s="1"/>
  <c r="D20" i="1278" s="1"/>
  <c r="H39" i="1278"/>
  <c r="D39" i="1278"/>
  <c r="R38" i="1278"/>
  <c r="L9" i="1278" s="1"/>
  <c r="D9" i="1278" s="1"/>
  <c r="H38" i="1278"/>
  <c r="D38" i="1278"/>
  <c r="R37" i="1278"/>
  <c r="H37" i="1278"/>
  <c r="D37" i="1278"/>
  <c r="R36" i="1278"/>
  <c r="H36" i="1278"/>
  <c r="D36" i="1278"/>
  <c r="R35" i="1278"/>
  <c r="H35" i="1278"/>
  <c r="D35" i="1278"/>
  <c r="R34" i="1278"/>
  <c r="H34" i="1278"/>
  <c r="D34" i="1278"/>
  <c r="R33" i="1278"/>
  <c r="R32" i="1278"/>
  <c r="L11" i="1278" s="1"/>
  <c r="D11" i="1278" s="1"/>
  <c r="R31" i="1278"/>
  <c r="R30" i="1278"/>
  <c r="R29" i="1278"/>
  <c r="R28" i="1278"/>
  <c r="D28" i="1278"/>
  <c r="R27" i="1278"/>
  <c r="D27" i="1278"/>
  <c r="R26" i="1278"/>
  <c r="L26" i="1278"/>
  <c r="D26" i="1278" s="1"/>
  <c r="R25" i="1278"/>
  <c r="L25" i="1278"/>
  <c r="D25" i="1278"/>
  <c r="R24" i="1278"/>
  <c r="L24" i="1278"/>
  <c r="D24" i="1278"/>
  <c r="R23" i="1278"/>
  <c r="L23" i="1278"/>
  <c r="D23" i="1278" s="1"/>
  <c r="R22" i="1278"/>
  <c r="L22" i="1278"/>
  <c r="D22" i="1278" s="1"/>
  <c r="R21" i="1278"/>
  <c r="D21" i="1278"/>
  <c r="R20" i="1278"/>
  <c r="R19" i="1278"/>
  <c r="L19" i="1278"/>
  <c r="D19" i="1278"/>
  <c r="R18" i="1278"/>
  <c r="D18" i="1278"/>
  <c r="R17" i="1278"/>
  <c r="L17" i="1278"/>
  <c r="D17" i="1278" s="1"/>
  <c r="R16" i="1278"/>
  <c r="L16" i="1278"/>
  <c r="D16" i="1278" s="1"/>
  <c r="R15" i="1278"/>
  <c r="D15" i="1278"/>
  <c r="R14" i="1278"/>
  <c r="D14" i="1278"/>
  <c r="R13" i="1278"/>
  <c r="D13" i="1278"/>
  <c r="R12" i="1278"/>
  <c r="L12" i="1278"/>
  <c r="D12" i="1278"/>
  <c r="R11" i="1278"/>
  <c r="L10" i="1278"/>
  <c r="D10" i="1278"/>
  <c r="L7" i="1278"/>
  <c r="D7" i="1278"/>
  <c r="R6" i="1278"/>
  <c r="R5" i="1278"/>
  <c r="R4" i="1278"/>
  <c r="R52" i="1277"/>
  <c r="R51" i="1277"/>
  <c r="D50" i="1277"/>
  <c r="R49" i="1277"/>
  <c r="D49" i="1277"/>
  <c r="R48" i="1277"/>
  <c r="D48" i="1277"/>
  <c r="D46" i="1277"/>
  <c r="D45" i="1277"/>
  <c r="P44" i="1277"/>
  <c r="R44" i="1277" s="1"/>
  <c r="D44" i="1277"/>
  <c r="R42" i="1277"/>
  <c r="D42" i="1277"/>
  <c r="R41" i="1277"/>
  <c r="D41" i="1277"/>
  <c r="R40" i="1277"/>
  <c r="D40" i="1277"/>
  <c r="R39" i="1277"/>
  <c r="L20" i="1277" s="1"/>
  <c r="D20" i="1277" s="1"/>
  <c r="H39" i="1277"/>
  <c r="D39" i="1277"/>
  <c r="R38" i="1277"/>
  <c r="L9" i="1277" s="1"/>
  <c r="D9" i="1277" s="1"/>
  <c r="H38" i="1277"/>
  <c r="D38" i="1277"/>
  <c r="R37" i="1277"/>
  <c r="H37" i="1277"/>
  <c r="D37" i="1277"/>
  <c r="R36" i="1277"/>
  <c r="H36" i="1277"/>
  <c r="D36" i="1277"/>
  <c r="R35" i="1277"/>
  <c r="H35" i="1277"/>
  <c r="D35" i="1277"/>
  <c r="R34" i="1277"/>
  <c r="L12" i="1277" s="1"/>
  <c r="D12" i="1277" s="1"/>
  <c r="H34" i="1277"/>
  <c r="D34" i="1277"/>
  <c r="R33" i="1277"/>
  <c r="R32" i="1277"/>
  <c r="R31" i="1277"/>
  <c r="R30" i="1277"/>
  <c r="R29" i="1277"/>
  <c r="R28" i="1277"/>
  <c r="D28" i="1277"/>
  <c r="R27" i="1277"/>
  <c r="L27" i="1277"/>
  <c r="D27" i="1277"/>
  <c r="R26" i="1277"/>
  <c r="L26" i="1277"/>
  <c r="D26" i="1277"/>
  <c r="R25" i="1277"/>
  <c r="D25" i="1277"/>
  <c r="R24" i="1277"/>
  <c r="L24" i="1277"/>
  <c r="D24" i="1277"/>
  <c r="R23" i="1277"/>
  <c r="L23" i="1277"/>
  <c r="D23" i="1277"/>
  <c r="R22" i="1277"/>
  <c r="D22" i="1277"/>
  <c r="R21" i="1277"/>
  <c r="D21" i="1277"/>
  <c r="R20" i="1277"/>
  <c r="R19" i="1277"/>
  <c r="D19" i="1277"/>
  <c r="R18" i="1277"/>
  <c r="D18" i="1277"/>
  <c r="R17" i="1277"/>
  <c r="L17" i="1277"/>
  <c r="D17" i="1277" s="1"/>
  <c r="T16" i="1277"/>
  <c r="R16" i="1277"/>
  <c r="L16" i="1277"/>
  <c r="D16" i="1277"/>
  <c r="R15" i="1277"/>
  <c r="D15" i="1277"/>
  <c r="R14" i="1277"/>
  <c r="D14" i="1277"/>
  <c r="R13" i="1277"/>
  <c r="D13" i="1277"/>
  <c r="R12" i="1277"/>
  <c r="R11" i="1277"/>
  <c r="L11" i="1277"/>
  <c r="D11" i="1277" s="1"/>
  <c r="L10" i="1277"/>
  <c r="D10" i="1277" s="1"/>
  <c r="L8" i="1277"/>
  <c r="D8" i="1277"/>
  <c r="L7" i="1277"/>
  <c r="D7" i="1277"/>
  <c r="R6" i="1277"/>
  <c r="L6" i="1277"/>
  <c r="D6" i="1277" s="1"/>
  <c r="R5" i="1277"/>
  <c r="R4" i="1277"/>
  <c r="R52" i="1276"/>
  <c r="R51" i="1276"/>
  <c r="D50" i="1276"/>
  <c r="R49" i="1276"/>
  <c r="G49" i="1276"/>
  <c r="D49" i="1276"/>
  <c r="R48" i="1276"/>
  <c r="D48" i="1276"/>
  <c r="D46" i="1276"/>
  <c r="D45" i="1276"/>
  <c r="D44" i="1276"/>
  <c r="R42" i="1276"/>
  <c r="D42" i="1276"/>
  <c r="R41" i="1276"/>
  <c r="L7" i="1276" s="1"/>
  <c r="D7" i="1276" s="1"/>
  <c r="D41" i="1276"/>
  <c r="R40" i="1276"/>
  <c r="D40" i="1276"/>
  <c r="R39" i="1276"/>
  <c r="D39" i="1276"/>
  <c r="R38" i="1276"/>
  <c r="D38" i="1276"/>
  <c r="R37" i="1276"/>
  <c r="D37" i="1276"/>
  <c r="R36" i="1276"/>
  <c r="D36" i="1276"/>
  <c r="R35" i="1276"/>
  <c r="L19" i="1276" s="1"/>
  <c r="D19" i="1276" s="1"/>
  <c r="D35" i="1276"/>
  <c r="D54" i="1276" s="1"/>
  <c r="H14" i="1276" s="1"/>
  <c r="R34" i="1276"/>
  <c r="D34" i="1276"/>
  <c r="R33" i="1276"/>
  <c r="R32" i="1276"/>
  <c r="R31" i="1276"/>
  <c r="R30" i="1276"/>
  <c r="R29" i="1276"/>
  <c r="R28" i="1276"/>
  <c r="D28" i="1276"/>
  <c r="R27" i="1276"/>
  <c r="D27" i="1276"/>
  <c r="R26" i="1276"/>
  <c r="L26" i="1276"/>
  <c r="D26" i="1276" s="1"/>
  <c r="R25" i="1276"/>
  <c r="L25" i="1276"/>
  <c r="D25" i="1276"/>
  <c r="R24" i="1276"/>
  <c r="D24" i="1276"/>
  <c r="R23" i="1276"/>
  <c r="L23" i="1276"/>
  <c r="D23" i="1276" s="1"/>
  <c r="R22" i="1276"/>
  <c r="L22" i="1276"/>
  <c r="D22" i="1276" s="1"/>
  <c r="R21" i="1276"/>
  <c r="D21" i="1276"/>
  <c r="R20" i="1276"/>
  <c r="L20" i="1276"/>
  <c r="D20" i="1276" s="1"/>
  <c r="R19" i="1276"/>
  <c r="R18" i="1276"/>
  <c r="D18" i="1276"/>
  <c r="R17" i="1276"/>
  <c r="D17" i="1276"/>
  <c r="R16" i="1276"/>
  <c r="L16" i="1276"/>
  <c r="D16" i="1276"/>
  <c r="S15" i="1276"/>
  <c r="R15" i="1276"/>
  <c r="D15" i="1276"/>
  <c r="S14" i="1276"/>
  <c r="R14" i="1276"/>
  <c r="D14" i="1276"/>
  <c r="R13" i="1276"/>
  <c r="D13" i="1276"/>
  <c r="R12" i="1276"/>
  <c r="L12" i="1276"/>
  <c r="D12" i="1276" s="1"/>
  <c r="R11" i="1276"/>
  <c r="L11" i="1276"/>
  <c r="D11" i="1276" s="1"/>
  <c r="L10" i="1276"/>
  <c r="D10" i="1276"/>
  <c r="L9" i="1276"/>
  <c r="D9" i="1276"/>
  <c r="L8" i="1276"/>
  <c r="D8" i="1276" s="1"/>
  <c r="R6" i="1276"/>
  <c r="L6" i="1276"/>
  <c r="D6" i="1276"/>
  <c r="R5" i="1276"/>
  <c r="R4" i="1276"/>
  <c r="R52" i="1275"/>
  <c r="R51" i="1275"/>
  <c r="D50" i="1275"/>
  <c r="R49" i="1275"/>
  <c r="D49" i="1275"/>
  <c r="R48" i="1275"/>
  <c r="D48" i="1275"/>
  <c r="D46" i="1275"/>
  <c r="D45" i="1275"/>
  <c r="D44" i="1275"/>
  <c r="R42" i="1275"/>
  <c r="D42" i="1275"/>
  <c r="R41" i="1275"/>
  <c r="D41" i="1275"/>
  <c r="R40" i="1275"/>
  <c r="D40" i="1275"/>
  <c r="R39" i="1275"/>
  <c r="H39" i="1275"/>
  <c r="D39" i="1275"/>
  <c r="R38" i="1275"/>
  <c r="H38" i="1275"/>
  <c r="D38" i="1275"/>
  <c r="R37" i="1275"/>
  <c r="H37" i="1275"/>
  <c r="D37" i="1275"/>
  <c r="R36" i="1275"/>
  <c r="H36" i="1275"/>
  <c r="D36" i="1275"/>
  <c r="R35" i="1275"/>
  <c r="H35" i="1275"/>
  <c r="D35" i="1275"/>
  <c r="R34" i="1275"/>
  <c r="H34" i="1275"/>
  <c r="G49" i="1275" s="1"/>
  <c r="D34" i="1275"/>
  <c r="D54" i="1275" s="1"/>
  <c r="H14" i="1275" s="1"/>
  <c r="R33" i="1275"/>
  <c r="L23" i="1275" s="1"/>
  <c r="D23" i="1275" s="1"/>
  <c r="R32" i="1275"/>
  <c r="L11" i="1275" s="1"/>
  <c r="D11" i="1275" s="1"/>
  <c r="R31" i="1275"/>
  <c r="R30" i="1275"/>
  <c r="R29" i="1275"/>
  <c r="R28" i="1275"/>
  <c r="D28" i="1275"/>
  <c r="R27" i="1275"/>
  <c r="D27" i="1275"/>
  <c r="R26" i="1275"/>
  <c r="L26" i="1275"/>
  <c r="D26" i="1275"/>
  <c r="R25" i="1275"/>
  <c r="L25" i="1275"/>
  <c r="D25" i="1275"/>
  <c r="R24" i="1275"/>
  <c r="D24" i="1275"/>
  <c r="R23" i="1275"/>
  <c r="R22" i="1275"/>
  <c r="L22" i="1275"/>
  <c r="D22" i="1275"/>
  <c r="R21" i="1275"/>
  <c r="D21" i="1275"/>
  <c r="R20" i="1275"/>
  <c r="L20" i="1275"/>
  <c r="D20" i="1275"/>
  <c r="R19" i="1275"/>
  <c r="L19" i="1275"/>
  <c r="D19" i="1275"/>
  <c r="R18" i="1275"/>
  <c r="D18" i="1275"/>
  <c r="R17" i="1275"/>
  <c r="D17" i="1275"/>
  <c r="R16" i="1275"/>
  <c r="L16" i="1275"/>
  <c r="D16" i="1275" s="1"/>
  <c r="S15" i="1275"/>
  <c r="R15" i="1275"/>
  <c r="D15" i="1275"/>
  <c r="S14" i="1275"/>
  <c r="R14" i="1275"/>
  <c r="D14" i="1275"/>
  <c r="R13" i="1275"/>
  <c r="D13" i="1275"/>
  <c r="R12" i="1275"/>
  <c r="L12" i="1275"/>
  <c r="D12" i="1275"/>
  <c r="R11" i="1275"/>
  <c r="L10" i="1275"/>
  <c r="D10" i="1275"/>
  <c r="L9" i="1275"/>
  <c r="D9" i="1275"/>
  <c r="L8" i="1275"/>
  <c r="D8" i="1275"/>
  <c r="L7" i="1275"/>
  <c r="D7" i="1275"/>
  <c r="R6" i="1275"/>
  <c r="L6" i="1275"/>
  <c r="D6" i="1275"/>
  <c r="R5" i="1275"/>
  <c r="R4" i="1275"/>
  <c r="R52" i="1274"/>
  <c r="R51" i="1274"/>
  <c r="D50" i="1274"/>
  <c r="R49" i="1274"/>
  <c r="D49" i="1274"/>
  <c r="R48" i="1274"/>
  <c r="D48" i="1274"/>
  <c r="D46" i="1274"/>
  <c r="D45" i="1274"/>
  <c r="D44" i="1274"/>
  <c r="R42" i="1274"/>
  <c r="D42" i="1274"/>
  <c r="R41" i="1274"/>
  <c r="D41" i="1274"/>
  <c r="R40" i="1274"/>
  <c r="D40" i="1274"/>
  <c r="R39" i="1274"/>
  <c r="L20" i="1274" s="1"/>
  <c r="D20" i="1274" s="1"/>
  <c r="H39" i="1274"/>
  <c r="D39" i="1274"/>
  <c r="R38" i="1274"/>
  <c r="H38" i="1274"/>
  <c r="D38" i="1274"/>
  <c r="R37" i="1274"/>
  <c r="H37" i="1274"/>
  <c r="D37" i="1274"/>
  <c r="R36" i="1274"/>
  <c r="H36" i="1274"/>
  <c r="D36" i="1274"/>
  <c r="R35" i="1274"/>
  <c r="H35" i="1274"/>
  <c r="D35" i="1274"/>
  <c r="R34" i="1274"/>
  <c r="H34" i="1274"/>
  <c r="G49" i="1274" s="1"/>
  <c r="D34" i="1274"/>
  <c r="D54" i="1274" s="1"/>
  <c r="H14" i="1274" s="1"/>
  <c r="R33" i="1274"/>
  <c r="R32" i="1274"/>
  <c r="R31" i="1274"/>
  <c r="R30" i="1274"/>
  <c r="R29" i="1274"/>
  <c r="R28" i="1274"/>
  <c r="D28" i="1274"/>
  <c r="R27" i="1274"/>
  <c r="D27" i="1274"/>
  <c r="R26" i="1274"/>
  <c r="L26" i="1274"/>
  <c r="D26" i="1274"/>
  <c r="R25" i="1274"/>
  <c r="L25" i="1274"/>
  <c r="D25" i="1274"/>
  <c r="R24" i="1274"/>
  <c r="L24" i="1274"/>
  <c r="D24" i="1274"/>
  <c r="R23" i="1274"/>
  <c r="L23" i="1274"/>
  <c r="D23" i="1274" s="1"/>
  <c r="R22" i="1274"/>
  <c r="L22" i="1274"/>
  <c r="D22" i="1274" s="1"/>
  <c r="R21" i="1274"/>
  <c r="D21" i="1274"/>
  <c r="R20" i="1274"/>
  <c r="R19" i="1274"/>
  <c r="L19" i="1274"/>
  <c r="D19" i="1274" s="1"/>
  <c r="R18" i="1274"/>
  <c r="D18" i="1274"/>
  <c r="R17" i="1274"/>
  <c r="L17" i="1274"/>
  <c r="D17" i="1274" s="1"/>
  <c r="R16" i="1274"/>
  <c r="L16" i="1274"/>
  <c r="D16" i="1274" s="1"/>
  <c r="R15" i="1274"/>
  <c r="D15" i="1274"/>
  <c r="R14" i="1274"/>
  <c r="D14" i="1274"/>
  <c r="R13" i="1274"/>
  <c r="D13" i="1274"/>
  <c r="R12" i="1274"/>
  <c r="L12" i="1274"/>
  <c r="D12" i="1274"/>
  <c r="R11" i="1274"/>
  <c r="L11" i="1274"/>
  <c r="D11" i="1274"/>
  <c r="L10" i="1274"/>
  <c r="D10" i="1274"/>
  <c r="L9" i="1274"/>
  <c r="D9" i="1274"/>
  <c r="L8" i="1274"/>
  <c r="D8" i="1274"/>
  <c r="L7" i="1274"/>
  <c r="D7" i="1274"/>
  <c r="R6" i="1274"/>
  <c r="L6" i="1274"/>
  <c r="D6" i="1274"/>
  <c r="R5" i="1274"/>
  <c r="R4" i="1274"/>
  <c r="R52" i="1273"/>
  <c r="R51" i="1273"/>
  <c r="D50" i="1273"/>
  <c r="R49" i="1273"/>
  <c r="D49" i="1273"/>
  <c r="R48" i="1273"/>
  <c r="D48" i="1273"/>
  <c r="D46" i="1273"/>
  <c r="D45" i="1273"/>
  <c r="R44" i="1273"/>
  <c r="P44" i="1273"/>
  <c r="D44" i="1273"/>
  <c r="R42" i="1273"/>
  <c r="D42" i="1273"/>
  <c r="R41" i="1273"/>
  <c r="L7" i="1273" s="1"/>
  <c r="D7" i="1273" s="1"/>
  <c r="D41" i="1273"/>
  <c r="R40" i="1273"/>
  <c r="D40" i="1273"/>
  <c r="R39" i="1273"/>
  <c r="H39" i="1273"/>
  <c r="D39" i="1273"/>
  <c r="R38" i="1273"/>
  <c r="H38" i="1273"/>
  <c r="D38" i="1273"/>
  <c r="R37" i="1273"/>
  <c r="H37" i="1273"/>
  <c r="D37" i="1273"/>
  <c r="R36" i="1273"/>
  <c r="H36" i="1273"/>
  <c r="D36" i="1273"/>
  <c r="R35" i="1273"/>
  <c r="H35" i="1273"/>
  <c r="G49" i="1273" s="1"/>
  <c r="D35" i="1273"/>
  <c r="D54" i="1273" s="1"/>
  <c r="H14" i="1273" s="1"/>
  <c r="R34" i="1273"/>
  <c r="L12" i="1273" s="1"/>
  <c r="D12" i="1273" s="1"/>
  <c r="H34" i="1273"/>
  <c r="D34" i="1273"/>
  <c r="R33" i="1273"/>
  <c r="R32" i="1273"/>
  <c r="L11" i="1273" s="1"/>
  <c r="D11" i="1273" s="1"/>
  <c r="R31" i="1273"/>
  <c r="R30" i="1273"/>
  <c r="R29" i="1273"/>
  <c r="R28" i="1273"/>
  <c r="D28" i="1273"/>
  <c r="R27" i="1273"/>
  <c r="L27" i="1273"/>
  <c r="D27" i="1273"/>
  <c r="R26" i="1273"/>
  <c r="L26" i="1273"/>
  <c r="D26" i="1273" s="1"/>
  <c r="R25" i="1273"/>
  <c r="D25" i="1273"/>
  <c r="R24" i="1273"/>
  <c r="L24" i="1273"/>
  <c r="D24" i="1273"/>
  <c r="R23" i="1273"/>
  <c r="L23" i="1273"/>
  <c r="D23" i="1273" s="1"/>
  <c r="R22" i="1273"/>
  <c r="D22" i="1273"/>
  <c r="R21" i="1273"/>
  <c r="D21" i="1273"/>
  <c r="R20" i="1273"/>
  <c r="L20" i="1273"/>
  <c r="D20" i="1273" s="1"/>
  <c r="R19" i="1273"/>
  <c r="D19" i="1273"/>
  <c r="R18" i="1273"/>
  <c r="D18" i="1273"/>
  <c r="R17" i="1273"/>
  <c r="L17" i="1273"/>
  <c r="D17" i="1273"/>
  <c r="T16" i="1273"/>
  <c r="R16" i="1273"/>
  <c r="L16" i="1273"/>
  <c r="D16" i="1273"/>
  <c r="R15" i="1273"/>
  <c r="D15" i="1273"/>
  <c r="R14" i="1273"/>
  <c r="D14" i="1273"/>
  <c r="R13" i="1273"/>
  <c r="D13" i="1273"/>
  <c r="R12" i="1273"/>
  <c r="R11" i="1273"/>
  <c r="L10" i="1273"/>
  <c r="D10" i="1273"/>
  <c r="L9" i="1273"/>
  <c r="D9" i="1273"/>
  <c r="L8" i="1273"/>
  <c r="D8" i="1273" s="1"/>
  <c r="R6" i="1273"/>
  <c r="L6" i="1273"/>
  <c r="D6" i="1273" s="1"/>
  <c r="D29" i="1273" s="1"/>
  <c r="H13" i="1273" s="1"/>
  <c r="H15" i="1273" s="1"/>
  <c r="H29" i="1273" s="1"/>
  <c r="R5" i="1273"/>
  <c r="R4" i="1273"/>
  <c r="R52" i="1272"/>
  <c r="R51" i="1272"/>
  <c r="D50" i="1272"/>
  <c r="R49" i="1272"/>
  <c r="G49" i="1272"/>
  <c r="D49" i="1272"/>
  <c r="R48" i="1272"/>
  <c r="D48" i="1272"/>
  <c r="D46" i="1272"/>
  <c r="D45" i="1272"/>
  <c r="D44" i="1272"/>
  <c r="R42" i="1272"/>
  <c r="D42" i="1272"/>
  <c r="R41" i="1272"/>
  <c r="L7" i="1272" s="1"/>
  <c r="D7" i="1272" s="1"/>
  <c r="D41" i="1272"/>
  <c r="R40" i="1272"/>
  <c r="L8" i="1272" s="1"/>
  <c r="D8" i="1272" s="1"/>
  <c r="D40" i="1272"/>
  <c r="R39" i="1272"/>
  <c r="D39" i="1272"/>
  <c r="R38" i="1272"/>
  <c r="L9" i="1272" s="1"/>
  <c r="D9" i="1272" s="1"/>
  <c r="D38" i="1272"/>
  <c r="R37" i="1272"/>
  <c r="D37" i="1272"/>
  <c r="R36" i="1272"/>
  <c r="L10" i="1272" s="1"/>
  <c r="D10" i="1272" s="1"/>
  <c r="D36" i="1272"/>
  <c r="R35" i="1272"/>
  <c r="D35" i="1272"/>
  <c r="R34" i="1272"/>
  <c r="D34" i="1272"/>
  <c r="D54" i="1272" s="1"/>
  <c r="H14" i="1272" s="1"/>
  <c r="R33" i="1272"/>
  <c r="R32" i="1272"/>
  <c r="L11" i="1272" s="1"/>
  <c r="D11" i="1272" s="1"/>
  <c r="R31" i="1272"/>
  <c r="R30" i="1272"/>
  <c r="R29" i="1272"/>
  <c r="R28" i="1272"/>
  <c r="D28" i="1272"/>
  <c r="R27" i="1272"/>
  <c r="D27" i="1272"/>
  <c r="R26" i="1272"/>
  <c r="L26" i="1272"/>
  <c r="D26" i="1272"/>
  <c r="R25" i="1272"/>
  <c r="L25" i="1272"/>
  <c r="D25" i="1272"/>
  <c r="R24" i="1272"/>
  <c r="D24" i="1272"/>
  <c r="R23" i="1272"/>
  <c r="L23" i="1272"/>
  <c r="D23" i="1272" s="1"/>
  <c r="R22" i="1272"/>
  <c r="L22" i="1272"/>
  <c r="D22" i="1272"/>
  <c r="R21" i="1272"/>
  <c r="D21" i="1272"/>
  <c r="R20" i="1272"/>
  <c r="L20" i="1272"/>
  <c r="D20" i="1272"/>
  <c r="R19" i="1272"/>
  <c r="L19" i="1272"/>
  <c r="D19" i="1272"/>
  <c r="R18" i="1272"/>
  <c r="D18" i="1272"/>
  <c r="R17" i="1272"/>
  <c r="D17" i="1272"/>
  <c r="R16" i="1272"/>
  <c r="L16" i="1272"/>
  <c r="D16" i="1272" s="1"/>
  <c r="S15" i="1272"/>
  <c r="R15" i="1272"/>
  <c r="D15" i="1272"/>
  <c r="S14" i="1272"/>
  <c r="R14" i="1272"/>
  <c r="D14" i="1272"/>
  <c r="R13" i="1272"/>
  <c r="D13" i="1272"/>
  <c r="R12" i="1272"/>
  <c r="L12" i="1272"/>
  <c r="D12" i="1272"/>
  <c r="R11" i="1272"/>
  <c r="R6" i="1272"/>
  <c r="L6" i="1272"/>
  <c r="D6" i="1272"/>
  <c r="R5" i="1272"/>
  <c r="R4" i="1272"/>
  <c r="R52" i="1271"/>
  <c r="R51" i="1271"/>
  <c r="D50" i="1271"/>
  <c r="R49" i="1271"/>
  <c r="D49" i="1271"/>
  <c r="R48" i="1271"/>
  <c r="D48" i="1271"/>
  <c r="D46" i="1271"/>
  <c r="D45" i="1271"/>
  <c r="D44" i="1271"/>
  <c r="R42" i="1271"/>
  <c r="L6" i="1271" s="1"/>
  <c r="D6" i="1271" s="1"/>
  <c r="D42" i="1271"/>
  <c r="R41" i="1271"/>
  <c r="D41" i="1271"/>
  <c r="R40" i="1271"/>
  <c r="D40" i="1271"/>
  <c r="R39" i="1271"/>
  <c r="H39" i="1271"/>
  <c r="D39" i="1271"/>
  <c r="R38" i="1271"/>
  <c r="L9" i="1271" s="1"/>
  <c r="D9" i="1271" s="1"/>
  <c r="H38" i="1271"/>
  <c r="D38" i="1271"/>
  <c r="R37" i="1271"/>
  <c r="H37" i="1271"/>
  <c r="D37" i="1271"/>
  <c r="R36" i="1271"/>
  <c r="H36" i="1271"/>
  <c r="D36" i="1271"/>
  <c r="R35" i="1271"/>
  <c r="H35" i="1271"/>
  <c r="D35" i="1271"/>
  <c r="R34" i="1271"/>
  <c r="L12" i="1271" s="1"/>
  <c r="D12" i="1271" s="1"/>
  <c r="H34" i="1271"/>
  <c r="D34" i="1271"/>
  <c r="R33" i="1271"/>
  <c r="L23" i="1271" s="1"/>
  <c r="D23" i="1271" s="1"/>
  <c r="R32" i="1271"/>
  <c r="L11" i="1271" s="1"/>
  <c r="D11" i="1271" s="1"/>
  <c r="R31" i="1271"/>
  <c r="R30" i="1271"/>
  <c r="R29" i="1271"/>
  <c r="R28" i="1271"/>
  <c r="D28" i="1271"/>
  <c r="R27" i="1271"/>
  <c r="D27" i="1271"/>
  <c r="R26" i="1271"/>
  <c r="L26" i="1271"/>
  <c r="D26" i="1271"/>
  <c r="R25" i="1271"/>
  <c r="L25" i="1271"/>
  <c r="D25" i="1271" s="1"/>
  <c r="R24" i="1271"/>
  <c r="D24" i="1271"/>
  <c r="R23" i="1271"/>
  <c r="R22" i="1271"/>
  <c r="L22" i="1271"/>
  <c r="D22" i="1271"/>
  <c r="R21" i="1271"/>
  <c r="D21" i="1271"/>
  <c r="R20" i="1271"/>
  <c r="L20" i="1271"/>
  <c r="D20" i="1271"/>
  <c r="R19" i="1271"/>
  <c r="L19" i="1271"/>
  <c r="D19" i="1271" s="1"/>
  <c r="R18" i="1271"/>
  <c r="D18" i="1271"/>
  <c r="R17" i="1271"/>
  <c r="D17" i="1271"/>
  <c r="R16" i="1271"/>
  <c r="L16" i="1271"/>
  <c r="D16" i="1271" s="1"/>
  <c r="S15" i="1271"/>
  <c r="R15" i="1271"/>
  <c r="D15" i="1271"/>
  <c r="S14" i="1271"/>
  <c r="R14" i="1271"/>
  <c r="D14" i="1271"/>
  <c r="R13" i="1271"/>
  <c r="D13" i="1271"/>
  <c r="R12" i="1271"/>
  <c r="R11" i="1271"/>
  <c r="L10" i="1271"/>
  <c r="D10" i="1271"/>
  <c r="L8" i="1271"/>
  <c r="D8" i="1271"/>
  <c r="L7" i="1271"/>
  <c r="D7" i="1271" s="1"/>
  <c r="R6" i="1271"/>
  <c r="R5" i="1271"/>
  <c r="R4" i="1271"/>
  <c r="R52" i="1270"/>
  <c r="R51" i="1270"/>
  <c r="D50" i="1270"/>
  <c r="R49" i="1270"/>
  <c r="D49" i="1270"/>
  <c r="R48" i="1270"/>
  <c r="D48" i="1270"/>
  <c r="D46" i="1270"/>
  <c r="D45" i="1270"/>
  <c r="D44" i="1270"/>
  <c r="R42" i="1270"/>
  <c r="D42" i="1270"/>
  <c r="R41" i="1270"/>
  <c r="D41" i="1270"/>
  <c r="R40" i="1270"/>
  <c r="D40" i="1270"/>
  <c r="R39" i="1270"/>
  <c r="L20" i="1270" s="1"/>
  <c r="D20" i="1270" s="1"/>
  <c r="H39" i="1270"/>
  <c r="D39" i="1270"/>
  <c r="R38" i="1270"/>
  <c r="L9" i="1270" s="1"/>
  <c r="D9" i="1270" s="1"/>
  <c r="H38" i="1270"/>
  <c r="D38" i="1270"/>
  <c r="R37" i="1270"/>
  <c r="H37" i="1270"/>
  <c r="D37" i="1270"/>
  <c r="R36" i="1270"/>
  <c r="H36" i="1270"/>
  <c r="D36" i="1270"/>
  <c r="R35" i="1270"/>
  <c r="H35" i="1270"/>
  <c r="D35" i="1270"/>
  <c r="R34" i="1270"/>
  <c r="H34" i="1270"/>
  <c r="D34" i="1270"/>
  <c r="R33" i="1270"/>
  <c r="L23" i="1270" s="1"/>
  <c r="D23" i="1270" s="1"/>
  <c r="R32" i="1270"/>
  <c r="L11" i="1270" s="1"/>
  <c r="D11" i="1270" s="1"/>
  <c r="R31" i="1270"/>
  <c r="R30" i="1270"/>
  <c r="R29" i="1270"/>
  <c r="R28" i="1270"/>
  <c r="D28" i="1270"/>
  <c r="R27" i="1270"/>
  <c r="D27" i="1270"/>
  <c r="R26" i="1270"/>
  <c r="L26" i="1270"/>
  <c r="D26" i="1270"/>
  <c r="R25" i="1270"/>
  <c r="L25" i="1270"/>
  <c r="D25" i="1270"/>
  <c r="R24" i="1270"/>
  <c r="L24" i="1270"/>
  <c r="D24" i="1270"/>
  <c r="R23" i="1270"/>
  <c r="R22" i="1270"/>
  <c r="L22" i="1270"/>
  <c r="D22" i="1270" s="1"/>
  <c r="R21" i="1270"/>
  <c r="D21" i="1270"/>
  <c r="R20" i="1270"/>
  <c r="R19" i="1270"/>
  <c r="L19" i="1270"/>
  <c r="D19" i="1270" s="1"/>
  <c r="R18" i="1270"/>
  <c r="D18" i="1270"/>
  <c r="R17" i="1270"/>
  <c r="L17" i="1270"/>
  <c r="D17" i="1270"/>
  <c r="R16" i="1270"/>
  <c r="L16" i="1270"/>
  <c r="D16" i="1270" s="1"/>
  <c r="R15" i="1270"/>
  <c r="D15" i="1270"/>
  <c r="R14" i="1270"/>
  <c r="D14" i="1270"/>
  <c r="R13" i="1270"/>
  <c r="D13" i="1270"/>
  <c r="R12" i="1270"/>
  <c r="L12" i="1270"/>
  <c r="D12" i="1270" s="1"/>
  <c r="R11" i="1270"/>
  <c r="L10" i="1270"/>
  <c r="D10" i="1270"/>
  <c r="L8" i="1270"/>
  <c r="D8" i="1270"/>
  <c r="L7" i="1270"/>
  <c r="D7" i="1270"/>
  <c r="R6" i="1270"/>
  <c r="L6" i="1270"/>
  <c r="D6" i="1270"/>
  <c r="R5" i="1270"/>
  <c r="R4" i="1270"/>
  <c r="R52" i="1269"/>
  <c r="R51" i="1269"/>
  <c r="D50" i="1269"/>
  <c r="R49" i="1269"/>
  <c r="D49" i="1269"/>
  <c r="R48" i="1269"/>
  <c r="D48" i="1269"/>
  <c r="D46" i="1269"/>
  <c r="D45" i="1269"/>
  <c r="P44" i="1269"/>
  <c r="R44" i="1269" s="1"/>
  <c r="D44" i="1269"/>
  <c r="R42" i="1269"/>
  <c r="L6" i="1269" s="1"/>
  <c r="D6" i="1269" s="1"/>
  <c r="D42" i="1269"/>
  <c r="R41" i="1269"/>
  <c r="L7" i="1269" s="1"/>
  <c r="D7" i="1269" s="1"/>
  <c r="D41" i="1269"/>
  <c r="R40" i="1269"/>
  <c r="D40" i="1269"/>
  <c r="R39" i="1269"/>
  <c r="L20" i="1269" s="1"/>
  <c r="D20" i="1269" s="1"/>
  <c r="H39" i="1269"/>
  <c r="D39" i="1269"/>
  <c r="R38" i="1269"/>
  <c r="H38" i="1269"/>
  <c r="D38" i="1269"/>
  <c r="R37" i="1269"/>
  <c r="H37" i="1269"/>
  <c r="D37" i="1269"/>
  <c r="R36" i="1269"/>
  <c r="H36" i="1269"/>
  <c r="D36" i="1269"/>
  <c r="R35" i="1269"/>
  <c r="H35" i="1269"/>
  <c r="D35" i="1269"/>
  <c r="R34" i="1269"/>
  <c r="H34" i="1269"/>
  <c r="D34" i="1269"/>
  <c r="R33" i="1269"/>
  <c r="R32" i="1269"/>
  <c r="R31" i="1269"/>
  <c r="R30" i="1269"/>
  <c r="R29" i="1269"/>
  <c r="R28" i="1269"/>
  <c r="D28" i="1269"/>
  <c r="R27" i="1269"/>
  <c r="L27" i="1269"/>
  <c r="D27" i="1269" s="1"/>
  <c r="R26" i="1269"/>
  <c r="L26" i="1269"/>
  <c r="D26" i="1269"/>
  <c r="R25" i="1269"/>
  <c r="D25" i="1269"/>
  <c r="R24" i="1269"/>
  <c r="L24" i="1269"/>
  <c r="D24" i="1269"/>
  <c r="R23" i="1269"/>
  <c r="L23" i="1269"/>
  <c r="D23" i="1269"/>
  <c r="R22" i="1269"/>
  <c r="D22" i="1269"/>
  <c r="R21" i="1269"/>
  <c r="D21" i="1269"/>
  <c r="R20" i="1269"/>
  <c r="R19" i="1269"/>
  <c r="D19" i="1269"/>
  <c r="R18" i="1269"/>
  <c r="D18" i="1269"/>
  <c r="R17" i="1269"/>
  <c r="L17" i="1269"/>
  <c r="D17" i="1269"/>
  <c r="T16" i="1269"/>
  <c r="R16" i="1269"/>
  <c r="L16" i="1269"/>
  <c r="D16" i="1269"/>
  <c r="R15" i="1269"/>
  <c r="D15" i="1269"/>
  <c r="R14" i="1269"/>
  <c r="D14" i="1269"/>
  <c r="R13" i="1269"/>
  <c r="D13" i="1269"/>
  <c r="R12" i="1269"/>
  <c r="L12" i="1269"/>
  <c r="D12" i="1269"/>
  <c r="R11" i="1269"/>
  <c r="L11" i="1269"/>
  <c r="D11" i="1269"/>
  <c r="L10" i="1269"/>
  <c r="D10" i="1269" s="1"/>
  <c r="L9" i="1269"/>
  <c r="D9" i="1269" s="1"/>
  <c r="L8" i="1269"/>
  <c r="D8" i="1269"/>
  <c r="R6" i="1269"/>
  <c r="R5" i="1269"/>
  <c r="R4" i="1269"/>
  <c r="D54" i="1268"/>
  <c r="H14" i="1268" s="1"/>
  <c r="R52" i="1268"/>
  <c r="R51" i="1268"/>
  <c r="D50" i="1268"/>
  <c r="R49" i="1268"/>
  <c r="G49" i="1268"/>
  <c r="D49" i="1268"/>
  <c r="R48" i="1268"/>
  <c r="D48" i="1268"/>
  <c r="D46" i="1268"/>
  <c r="D45" i="1268"/>
  <c r="D44" i="1268"/>
  <c r="R42" i="1268"/>
  <c r="L6" i="1268" s="1"/>
  <c r="D6" i="1268" s="1"/>
  <c r="D42" i="1268"/>
  <c r="R41" i="1268"/>
  <c r="L7" i="1268" s="1"/>
  <c r="D7" i="1268" s="1"/>
  <c r="D41" i="1268"/>
  <c r="R40" i="1268"/>
  <c r="D40" i="1268"/>
  <c r="R39" i="1268"/>
  <c r="D39" i="1268"/>
  <c r="R38" i="1268"/>
  <c r="D38" i="1268"/>
  <c r="R37" i="1268"/>
  <c r="D37" i="1268"/>
  <c r="R36" i="1268"/>
  <c r="D36" i="1268"/>
  <c r="R35" i="1268"/>
  <c r="D35" i="1268"/>
  <c r="R34" i="1268"/>
  <c r="L12" i="1268" s="1"/>
  <c r="D12" i="1268" s="1"/>
  <c r="D34" i="1268"/>
  <c r="R33" i="1268"/>
  <c r="L23" i="1268" s="1"/>
  <c r="D23" i="1268" s="1"/>
  <c r="R32" i="1268"/>
  <c r="L11" i="1268" s="1"/>
  <c r="D11" i="1268" s="1"/>
  <c r="R31" i="1268"/>
  <c r="R30" i="1268"/>
  <c r="R29" i="1268"/>
  <c r="R28" i="1268"/>
  <c r="L16" i="1268" s="1"/>
  <c r="D16" i="1268" s="1"/>
  <c r="D28" i="1268"/>
  <c r="R27" i="1268"/>
  <c r="D27" i="1268"/>
  <c r="R26" i="1268"/>
  <c r="L26" i="1268"/>
  <c r="D26" i="1268"/>
  <c r="R25" i="1268"/>
  <c r="L25" i="1268"/>
  <c r="D25" i="1268"/>
  <c r="R24" i="1268"/>
  <c r="D24" i="1268"/>
  <c r="R23" i="1268"/>
  <c r="R22" i="1268"/>
  <c r="L22" i="1268"/>
  <c r="D22" i="1268"/>
  <c r="R21" i="1268"/>
  <c r="D21" i="1268"/>
  <c r="R20" i="1268"/>
  <c r="L20" i="1268"/>
  <c r="D20" i="1268"/>
  <c r="R19" i="1268"/>
  <c r="L19" i="1268"/>
  <c r="D19" i="1268"/>
  <c r="R18" i="1268"/>
  <c r="D18" i="1268"/>
  <c r="R17" i="1268"/>
  <c r="D17" i="1268"/>
  <c r="R16" i="1268"/>
  <c r="S15" i="1268"/>
  <c r="R15" i="1268"/>
  <c r="D15" i="1268"/>
  <c r="S14" i="1268"/>
  <c r="R14" i="1268"/>
  <c r="D14" i="1268"/>
  <c r="R13" i="1268"/>
  <c r="D13" i="1268"/>
  <c r="R12" i="1268"/>
  <c r="R11" i="1268"/>
  <c r="L10" i="1268"/>
  <c r="D10" i="1268" s="1"/>
  <c r="L9" i="1268"/>
  <c r="D9" i="1268" s="1"/>
  <c r="L8" i="1268"/>
  <c r="D8" i="1268" s="1"/>
  <c r="R6" i="1268"/>
  <c r="R5" i="1268"/>
  <c r="R4" i="1268"/>
  <c r="R52" i="1267"/>
  <c r="R51" i="1267"/>
  <c r="D50" i="1267"/>
  <c r="R49" i="1267"/>
  <c r="D49" i="1267"/>
  <c r="R48" i="1267"/>
  <c r="D48" i="1267"/>
  <c r="D46" i="1267"/>
  <c r="D45" i="1267"/>
  <c r="D44" i="1267"/>
  <c r="R42" i="1267"/>
  <c r="D42" i="1267"/>
  <c r="R41" i="1267"/>
  <c r="D41" i="1267"/>
  <c r="R40" i="1267"/>
  <c r="L8" i="1267" s="1"/>
  <c r="D8" i="1267" s="1"/>
  <c r="D40" i="1267"/>
  <c r="R39" i="1267"/>
  <c r="H39" i="1267"/>
  <c r="D39" i="1267"/>
  <c r="R38" i="1267"/>
  <c r="H38" i="1267"/>
  <c r="D38" i="1267"/>
  <c r="R37" i="1267"/>
  <c r="H37" i="1267"/>
  <c r="D37" i="1267"/>
  <c r="R36" i="1267"/>
  <c r="H36" i="1267"/>
  <c r="D36" i="1267"/>
  <c r="R35" i="1267"/>
  <c r="H35" i="1267"/>
  <c r="D35" i="1267"/>
  <c r="R34" i="1267"/>
  <c r="H34" i="1267"/>
  <c r="D34" i="1267"/>
  <c r="R33" i="1267"/>
  <c r="L23" i="1267" s="1"/>
  <c r="D23" i="1267" s="1"/>
  <c r="R32" i="1267"/>
  <c r="R31" i="1267"/>
  <c r="R30" i="1267"/>
  <c r="R29" i="1267"/>
  <c r="R28" i="1267"/>
  <c r="D28" i="1267"/>
  <c r="R27" i="1267"/>
  <c r="D27" i="1267"/>
  <c r="R26" i="1267"/>
  <c r="L26" i="1267"/>
  <c r="D26" i="1267" s="1"/>
  <c r="R25" i="1267"/>
  <c r="L25" i="1267"/>
  <c r="D25" i="1267"/>
  <c r="R24" i="1267"/>
  <c r="D24" i="1267"/>
  <c r="R23" i="1267"/>
  <c r="R22" i="1267"/>
  <c r="L22" i="1267"/>
  <c r="D22" i="1267"/>
  <c r="R21" i="1267"/>
  <c r="D21" i="1267"/>
  <c r="R20" i="1267"/>
  <c r="L20" i="1267"/>
  <c r="D20" i="1267" s="1"/>
  <c r="R19" i="1267"/>
  <c r="L19" i="1267"/>
  <c r="D19" i="1267"/>
  <c r="R18" i="1267"/>
  <c r="D18" i="1267"/>
  <c r="R17" i="1267"/>
  <c r="D17" i="1267"/>
  <c r="R16" i="1267"/>
  <c r="L16" i="1267"/>
  <c r="D16" i="1267" s="1"/>
  <c r="S15" i="1267"/>
  <c r="R15" i="1267"/>
  <c r="D15" i="1267"/>
  <c r="S14" i="1267"/>
  <c r="R14" i="1267"/>
  <c r="D14" i="1267"/>
  <c r="R13" i="1267"/>
  <c r="D13" i="1267"/>
  <c r="R12" i="1267"/>
  <c r="L12" i="1267"/>
  <c r="D12" i="1267" s="1"/>
  <c r="R11" i="1267"/>
  <c r="L11" i="1267"/>
  <c r="D11" i="1267"/>
  <c r="L10" i="1267"/>
  <c r="D10" i="1267" s="1"/>
  <c r="L9" i="1267"/>
  <c r="D9" i="1267" s="1"/>
  <c r="L7" i="1267"/>
  <c r="D7" i="1267"/>
  <c r="R6" i="1267"/>
  <c r="L6" i="1267"/>
  <c r="D6" i="1267"/>
  <c r="R5" i="1267"/>
  <c r="R4" i="1267"/>
  <c r="R52" i="1266"/>
  <c r="R51" i="1266"/>
  <c r="D50" i="1266"/>
  <c r="R49" i="1266"/>
  <c r="D49" i="1266"/>
  <c r="R48" i="1266"/>
  <c r="D48" i="1266"/>
  <c r="D46" i="1266"/>
  <c r="D45" i="1266"/>
  <c r="D44" i="1266"/>
  <c r="R42" i="1266"/>
  <c r="D42" i="1266"/>
  <c r="R41" i="1266"/>
  <c r="D41" i="1266"/>
  <c r="R40" i="1266"/>
  <c r="D40" i="1266"/>
  <c r="R39" i="1266"/>
  <c r="L20" i="1266" s="1"/>
  <c r="D20" i="1266" s="1"/>
  <c r="H39" i="1266"/>
  <c r="D39" i="1266"/>
  <c r="R38" i="1266"/>
  <c r="H38" i="1266"/>
  <c r="D38" i="1266"/>
  <c r="R37" i="1266"/>
  <c r="H37" i="1266"/>
  <c r="D37" i="1266"/>
  <c r="R36" i="1266"/>
  <c r="L10" i="1266" s="1"/>
  <c r="D10" i="1266" s="1"/>
  <c r="H36" i="1266"/>
  <c r="D36" i="1266"/>
  <c r="R35" i="1266"/>
  <c r="L19" i="1266" s="1"/>
  <c r="D19" i="1266" s="1"/>
  <c r="H35" i="1266"/>
  <c r="D35" i="1266"/>
  <c r="R34" i="1266"/>
  <c r="L12" i="1266" s="1"/>
  <c r="D12" i="1266" s="1"/>
  <c r="H34" i="1266"/>
  <c r="D34" i="1266"/>
  <c r="R33" i="1266"/>
  <c r="R32" i="1266"/>
  <c r="R31" i="1266"/>
  <c r="R30" i="1266"/>
  <c r="R29" i="1266"/>
  <c r="R28" i="1266"/>
  <c r="L16" i="1266" s="1"/>
  <c r="D16" i="1266" s="1"/>
  <c r="D28" i="1266"/>
  <c r="R27" i="1266"/>
  <c r="D27" i="1266"/>
  <c r="R26" i="1266"/>
  <c r="L26" i="1266"/>
  <c r="D26" i="1266"/>
  <c r="R25" i="1266"/>
  <c r="L25" i="1266"/>
  <c r="D25" i="1266" s="1"/>
  <c r="R24" i="1266"/>
  <c r="L24" i="1266"/>
  <c r="D24" i="1266"/>
  <c r="R23" i="1266"/>
  <c r="L23" i="1266"/>
  <c r="D23" i="1266"/>
  <c r="R22" i="1266"/>
  <c r="L22" i="1266"/>
  <c r="D22" i="1266"/>
  <c r="R21" i="1266"/>
  <c r="D21" i="1266"/>
  <c r="R20" i="1266"/>
  <c r="R19" i="1266"/>
  <c r="R18" i="1266"/>
  <c r="D18" i="1266"/>
  <c r="R17" i="1266"/>
  <c r="L17" i="1266"/>
  <c r="D17" i="1266"/>
  <c r="R16" i="1266"/>
  <c r="R15" i="1266"/>
  <c r="D15" i="1266"/>
  <c r="R14" i="1266"/>
  <c r="D14" i="1266"/>
  <c r="R13" i="1266"/>
  <c r="D13" i="1266"/>
  <c r="R12" i="1266"/>
  <c r="R11" i="1266"/>
  <c r="L11" i="1266"/>
  <c r="D11" i="1266" s="1"/>
  <c r="L9" i="1266"/>
  <c r="D9" i="1266"/>
  <c r="L8" i="1266"/>
  <c r="D8" i="1266"/>
  <c r="L7" i="1266"/>
  <c r="D7" i="1266" s="1"/>
  <c r="R6" i="1266"/>
  <c r="L6" i="1266"/>
  <c r="D6" i="1266"/>
  <c r="R5" i="1266"/>
  <c r="R4" i="1266"/>
  <c r="R52" i="1265"/>
  <c r="R51" i="1265"/>
  <c r="D50" i="1265"/>
  <c r="R49" i="1265"/>
  <c r="D49" i="1265"/>
  <c r="R48" i="1265"/>
  <c r="D48" i="1265"/>
  <c r="D46" i="1265"/>
  <c r="D45" i="1265"/>
  <c r="P44" i="1265"/>
  <c r="R44" i="1265" s="1"/>
  <c r="D44" i="1265"/>
  <c r="R42" i="1265"/>
  <c r="D42" i="1265"/>
  <c r="R41" i="1265"/>
  <c r="D41" i="1265"/>
  <c r="R40" i="1265"/>
  <c r="D40" i="1265"/>
  <c r="R39" i="1265"/>
  <c r="L20" i="1265" s="1"/>
  <c r="D20" i="1265" s="1"/>
  <c r="H39" i="1265"/>
  <c r="D39" i="1265"/>
  <c r="R38" i="1265"/>
  <c r="L9" i="1265" s="1"/>
  <c r="D9" i="1265" s="1"/>
  <c r="H38" i="1265"/>
  <c r="D38" i="1265"/>
  <c r="R37" i="1265"/>
  <c r="H37" i="1265"/>
  <c r="D37" i="1265"/>
  <c r="R36" i="1265"/>
  <c r="H36" i="1265"/>
  <c r="D36" i="1265"/>
  <c r="R35" i="1265"/>
  <c r="H35" i="1265"/>
  <c r="D35" i="1265"/>
  <c r="R34" i="1265"/>
  <c r="L12" i="1265" s="1"/>
  <c r="D12" i="1265" s="1"/>
  <c r="H34" i="1265"/>
  <c r="D34" i="1265"/>
  <c r="R33" i="1265"/>
  <c r="R32" i="1265"/>
  <c r="R31" i="1265"/>
  <c r="R30" i="1265"/>
  <c r="R29" i="1265"/>
  <c r="R28" i="1265"/>
  <c r="D28" i="1265"/>
  <c r="R27" i="1265"/>
  <c r="L27" i="1265"/>
  <c r="D27" i="1265"/>
  <c r="R26" i="1265"/>
  <c r="L26" i="1265"/>
  <c r="D26" i="1265"/>
  <c r="R25" i="1265"/>
  <c r="D25" i="1265"/>
  <c r="R24" i="1265"/>
  <c r="L24" i="1265"/>
  <c r="D24" i="1265"/>
  <c r="R23" i="1265"/>
  <c r="L23" i="1265"/>
  <c r="D23" i="1265"/>
  <c r="R22" i="1265"/>
  <c r="D22" i="1265"/>
  <c r="R21" i="1265"/>
  <c r="D21" i="1265"/>
  <c r="R20" i="1265"/>
  <c r="R19" i="1265"/>
  <c r="D19" i="1265"/>
  <c r="R18" i="1265"/>
  <c r="D18" i="1265"/>
  <c r="R17" i="1265"/>
  <c r="L17" i="1265"/>
  <c r="D17" i="1265"/>
  <c r="T16" i="1265"/>
  <c r="R16" i="1265"/>
  <c r="L16" i="1265"/>
  <c r="D16" i="1265"/>
  <c r="R15" i="1265"/>
  <c r="D15" i="1265"/>
  <c r="R14" i="1265"/>
  <c r="D14" i="1265"/>
  <c r="R13" i="1265"/>
  <c r="D13" i="1265"/>
  <c r="R12" i="1265"/>
  <c r="R11" i="1265"/>
  <c r="L11" i="1265"/>
  <c r="D11" i="1265" s="1"/>
  <c r="L10" i="1265"/>
  <c r="D10" i="1265"/>
  <c r="L8" i="1265"/>
  <c r="D8" i="1265"/>
  <c r="L7" i="1265"/>
  <c r="D7" i="1265"/>
  <c r="R6" i="1265"/>
  <c r="L6" i="1265"/>
  <c r="D6" i="1265" s="1"/>
  <c r="R5" i="1265"/>
  <c r="R4" i="1265"/>
  <c r="R52" i="1264"/>
  <c r="R51" i="1264"/>
  <c r="D50" i="1264"/>
  <c r="R49" i="1264"/>
  <c r="G49" i="1264"/>
  <c r="D49" i="1264"/>
  <c r="R48" i="1264"/>
  <c r="D48" i="1264"/>
  <c r="D46" i="1264"/>
  <c r="D45" i="1264"/>
  <c r="D44" i="1264"/>
  <c r="R42" i="1264"/>
  <c r="D42" i="1264"/>
  <c r="R41" i="1264"/>
  <c r="L7" i="1264" s="1"/>
  <c r="D7" i="1264" s="1"/>
  <c r="D41" i="1264"/>
  <c r="R40" i="1264"/>
  <c r="L8" i="1264" s="1"/>
  <c r="D8" i="1264" s="1"/>
  <c r="D40" i="1264"/>
  <c r="R39" i="1264"/>
  <c r="D39" i="1264"/>
  <c r="R38" i="1264"/>
  <c r="D38" i="1264"/>
  <c r="R37" i="1264"/>
  <c r="D37" i="1264"/>
  <c r="R36" i="1264"/>
  <c r="L10" i="1264" s="1"/>
  <c r="D10" i="1264" s="1"/>
  <c r="D36" i="1264"/>
  <c r="R35" i="1264"/>
  <c r="L19" i="1264" s="1"/>
  <c r="D19" i="1264" s="1"/>
  <c r="D35" i="1264"/>
  <c r="R34" i="1264"/>
  <c r="L12" i="1264" s="1"/>
  <c r="D12" i="1264" s="1"/>
  <c r="D34" i="1264"/>
  <c r="D54" i="1264" s="1"/>
  <c r="H14" i="1264" s="1"/>
  <c r="R33" i="1264"/>
  <c r="L23" i="1264" s="1"/>
  <c r="D23" i="1264" s="1"/>
  <c r="R32" i="1264"/>
  <c r="L11" i="1264" s="1"/>
  <c r="D11" i="1264" s="1"/>
  <c r="R31" i="1264"/>
  <c r="R30" i="1264"/>
  <c r="R29" i="1264"/>
  <c r="R28" i="1264"/>
  <c r="D28" i="1264"/>
  <c r="R27" i="1264"/>
  <c r="D27" i="1264"/>
  <c r="R26" i="1264"/>
  <c r="L26" i="1264"/>
  <c r="D26" i="1264" s="1"/>
  <c r="R25" i="1264"/>
  <c r="L25" i="1264"/>
  <c r="D25" i="1264"/>
  <c r="R24" i="1264"/>
  <c r="D24" i="1264"/>
  <c r="R23" i="1264"/>
  <c r="R22" i="1264"/>
  <c r="L22" i="1264"/>
  <c r="D22" i="1264"/>
  <c r="R21" i="1264"/>
  <c r="D21" i="1264"/>
  <c r="R20" i="1264"/>
  <c r="L20" i="1264"/>
  <c r="D20" i="1264" s="1"/>
  <c r="R19" i="1264"/>
  <c r="R18" i="1264"/>
  <c r="D18" i="1264"/>
  <c r="R17" i="1264"/>
  <c r="D17" i="1264"/>
  <c r="R16" i="1264"/>
  <c r="L16" i="1264"/>
  <c r="D16" i="1264" s="1"/>
  <c r="S15" i="1264"/>
  <c r="R15" i="1264"/>
  <c r="D15" i="1264"/>
  <c r="S14" i="1264"/>
  <c r="R14" i="1264"/>
  <c r="D14" i="1264"/>
  <c r="R13" i="1264"/>
  <c r="D13" i="1264"/>
  <c r="R12" i="1264"/>
  <c r="R11" i="1264"/>
  <c r="L9" i="1264"/>
  <c r="D9" i="1264"/>
  <c r="R6" i="1264"/>
  <c r="L6" i="1264"/>
  <c r="D6" i="1264" s="1"/>
  <c r="R5" i="1264"/>
  <c r="R4" i="1264"/>
  <c r="R52" i="1263"/>
  <c r="R51" i="1263"/>
  <c r="D50" i="1263"/>
  <c r="R49" i="1263"/>
  <c r="D49" i="1263"/>
  <c r="R48" i="1263"/>
  <c r="D48" i="1263"/>
  <c r="D46" i="1263"/>
  <c r="D45" i="1263"/>
  <c r="D44" i="1263"/>
  <c r="R42" i="1263"/>
  <c r="D42" i="1263"/>
  <c r="R41" i="1263"/>
  <c r="D41" i="1263"/>
  <c r="R40" i="1263"/>
  <c r="D40" i="1263"/>
  <c r="R39" i="1263"/>
  <c r="H39" i="1263"/>
  <c r="D39" i="1263"/>
  <c r="R38" i="1263"/>
  <c r="H38" i="1263"/>
  <c r="D38" i="1263"/>
  <c r="R37" i="1263"/>
  <c r="H37" i="1263"/>
  <c r="D37" i="1263"/>
  <c r="R36" i="1263"/>
  <c r="H36" i="1263"/>
  <c r="D36" i="1263"/>
  <c r="R35" i="1263"/>
  <c r="H35" i="1263"/>
  <c r="D35" i="1263"/>
  <c r="R34" i="1263"/>
  <c r="L12" i="1263" s="1"/>
  <c r="D12" i="1263" s="1"/>
  <c r="H34" i="1263"/>
  <c r="D34" i="1263"/>
  <c r="R33" i="1263"/>
  <c r="R32" i="1263"/>
  <c r="R31" i="1263"/>
  <c r="R30" i="1263"/>
  <c r="R29" i="1263"/>
  <c r="R28" i="1263"/>
  <c r="D28" i="1263"/>
  <c r="R27" i="1263"/>
  <c r="D27" i="1263"/>
  <c r="R26" i="1263"/>
  <c r="L26" i="1263"/>
  <c r="D26" i="1263"/>
  <c r="R25" i="1263"/>
  <c r="L25" i="1263"/>
  <c r="D25" i="1263" s="1"/>
  <c r="R24" i="1263"/>
  <c r="D24" i="1263"/>
  <c r="R23" i="1263"/>
  <c r="L23" i="1263"/>
  <c r="D23" i="1263"/>
  <c r="R22" i="1263"/>
  <c r="L22" i="1263"/>
  <c r="D22" i="1263"/>
  <c r="R21" i="1263"/>
  <c r="D21" i="1263"/>
  <c r="R20" i="1263"/>
  <c r="L20" i="1263"/>
  <c r="D20" i="1263"/>
  <c r="R19" i="1263"/>
  <c r="L19" i="1263"/>
  <c r="D19" i="1263" s="1"/>
  <c r="R18" i="1263"/>
  <c r="D18" i="1263"/>
  <c r="R17" i="1263"/>
  <c r="D17" i="1263"/>
  <c r="R16" i="1263"/>
  <c r="L16" i="1263"/>
  <c r="D16" i="1263"/>
  <c r="S15" i="1263"/>
  <c r="R15" i="1263"/>
  <c r="D15" i="1263"/>
  <c r="S14" i="1263"/>
  <c r="R14" i="1263"/>
  <c r="D14" i="1263"/>
  <c r="R13" i="1263"/>
  <c r="D13" i="1263"/>
  <c r="R12" i="1263"/>
  <c r="R11" i="1263"/>
  <c r="L11" i="1263"/>
  <c r="D11" i="1263"/>
  <c r="L10" i="1263"/>
  <c r="D10" i="1263"/>
  <c r="L9" i="1263"/>
  <c r="D9" i="1263"/>
  <c r="L8" i="1263"/>
  <c r="D8" i="1263"/>
  <c r="L7" i="1263"/>
  <c r="D7" i="1263" s="1"/>
  <c r="R6" i="1263"/>
  <c r="L6" i="1263"/>
  <c r="D6" i="1263" s="1"/>
  <c r="R5" i="1263"/>
  <c r="R4" i="1263"/>
  <c r="R52" i="1262"/>
  <c r="R51" i="1262"/>
  <c r="D50" i="1262"/>
  <c r="R49" i="1262"/>
  <c r="D49" i="1262"/>
  <c r="R48" i="1262"/>
  <c r="D48" i="1262"/>
  <c r="D46" i="1262"/>
  <c r="D45" i="1262"/>
  <c r="D44" i="1262"/>
  <c r="R42" i="1262"/>
  <c r="D42" i="1262"/>
  <c r="R41" i="1262"/>
  <c r="D41" i="1262"/>
  <c r="R40" i="1262"/>
  <c r="D40" i="1262"/>
  <c r="R39" i="1262"/>
  <c r="L20" i="1262" s="1"/>
  <c r="D20" i="1262" s="1"/>
  <c r="H39" i="1262"/>
  <c r="D39" i="1262"/>
  <c r="R38" i="1262"/>
  <c r="L9" i="1262" s="1"/>
  <c r="D9" i="1262" s="1"/>
  <c r="H38" i="1262"/>
  <c r="D38" i="1262"/>
  <c r="R37" i="1262"/>
  <c r="H37" i="1262"/>
  <c r="D37" i="1262"/>
  <c r="R36" i="1262"/>
  <c r="L10" i="1262" s="1"/>
  <c r="D10" i="1262" s="1"/>
  <c r="H36" i="1262"/>
  <c r="D36" i="1262"/>
  <c r="R35" i="1262"/>
  <c r="H35" i="1262"/>
  <c r="D35" i="1262"/>
  <c r="R34" i="1262"/>
  <c r="H34" i="1262"/>
  <c r="D34" i="1262"/>
  <c r="R33" i="1262"/>
  <c r="R32" i="1262"/>
  <c r="L11" i="1262" s="1"/>
  <c r="D11" i="1262" s="1"/>
  <c r="R31" i="1262"/>
  <c r="R30" i="1262"/>
  <c r="R29" i="1262"/>
  <c r="R28" i="1262"/>
  <c r="D28" i="1262"/>
  <c r="R27" i="1262"/>
  <c r="D27" i="1262"/>
  <c r="R26" i="1262"/>
  <c r="L26" i="1262"/>
  <c r="D26" i="1262"/>
  <c r="R25" i="1262"/>
  <c r="L25" i="1262"/>
  <c r="D25" i="1262"/>
  <c r="R24" i="1262"/>
  <c r="L24" i="1262"/>
  <c r="D24" i="1262"/>
  <c r="R23" i="1262"/>
  <c r="L23" i="1262"/>
  <c r="D23" i="1262" s="1"/>
  <c r="R22" i="1262"/>
  <c r="L22" i="1262"/>
  <c r="D22" i="1262" s="1"/>
  <c r="R21" i="1262"/>
  <c r="D21" i="1262"/>
  <c r="R20" i="1262"/>
  <c r="R19" i="1262"/>
  <c r="L19" i="1262"/>
  <c r="D19" i="1262"/>
  <c r="R18" i="1262"/>
  <c r="D18" i="1262"/>
  <c r="R17" i="1262"/>
  <c r="L17" i="1262"/>
  <c r="D17" i="1262" s="1"/>
  <c r="R16" i="1262"/>
  <c r="L16" i="1262"/>
  <c r="D16" i="1262" s="1"/>
  <c r="R15" i="1262"/>
  <c r="D15" i="1262"/>
  <c r="R14" i="1262"/>
  <c r="D14" i="1262"/>
  <c r="R13" i="1262"/>
  <c r="D13" i="1262"/>
  <c r="R12" i="1262"/>
  <c r="L12" i="1262"/>
  <c r="D12" i="1262"/>
  <c r="R11" i="1262"/>
  <c r="L8" i="1262"/>
  <c r="D8" i="1262"/>
  <c r="L7" i="1262"/>
  <c r="D7" i="1262"/>
  <c r="R6" i="1262"/>
  <c r="L6" i="1262"/>
  <c r="D6" i="1262"/>
  <c r="R5" i="1262"/>
  <c r="R4" i="1262"/>
  <c r="R52" i="1261"/>
  <c r="R51" i="1261"/>
  <c r="D50" i="1261"/>
  <c r="R49" i="1261"/>
  <c r="D49" i="1261"/>
  <c r="R48" i="1261"/>
  <c r="D48" i="1261"/>
  <c r="D46" i="1261"/>
  <c r="D45" i="1261"/>
  <c r="R44" i="1261"/>
  <c r="P44" i="1261"/>
  <c r="D44" i="1261"/>
  <c r="R42" i="1261"/>
  <c r="D42" i="1261"/>
  <c r="R41" i="1261"/>
  <c r="L7" i="1261" s="1"/>
  <c r="D7" i="1261" s="1"/>
  <c r="D41" i="1261"/>
  <c r="R40" i="1261"/>
  <c r="D40" i="1261"/>
  <c r="R39" i="1261"/>
  <c r="H39" i="1261"/>
  <c r="D39" i="1261"/>
  <c r="R38" i="1261"/>
  <c r="H38" i="1261"/>
  <c r="D38" i="1261"/>
  <c r="R37" i="1261"/>
  <c r="H37" i="1261"/>
  <c r="D37" i="1261"/>
  <c r="R36" i="1261"/>
  <c r="H36" i="1261"/>
  <c r="D36" i="1261"/>
  <c r="R35" i="1261"/>
  <c r="H35" i="1261"/>
  <c r="D35" i="1261"/>
  <c r="R34" i="1261"/>
  <c r="L12" i="1261" s="1"/>
  <c r="D12" i="1261" s="1"/>
  <c r="H34" i="1261"/>
  <c r="D34" i="1261"/>
  <c r="R33" i="1261"/>
  <c r="R32" i="1261"/>
  <c r="L11" i="1261" s="1"/>
  <c r="D11" i="1261" s="1"/>
  <c r="R31" i="1261"/>
  <c r="R30" i="1261"/>
  <c r="R29" i="1261"/>
  <c r="R28" i="1261"/>
  <c r="D28" i="1261"/>
  <c r="R27" i="1261"/>
  <c r="L27" i="1261"/>
  <c r="D27" i="1261"/>
  <c r="R26" i="1261"/>
  <c r="L26" i="1261"/>
  <c r="D26" i="1261" s="1"/>
  <c r="R25" i="1261"/>
  <c r="D25" i="1261"/>
  <c r="R24" i="1261"/>
  <c r="L24" i="1261"/>
  <c r="D24" i="1261"/>
  <c r="R23" i="1261"/>
  <c r="L23" i="1261"/>
  <c r="D23" i="1261" s="1"/>
  <c r="R22" i="1261"/>
  <c r="D22" i="1261"/>
  <c r="R21" i="1261"/>
  <c r="D21" i="1261"/>
  <c r="R20" i="1261"/>
  <c r="L20" i="1261"/>
  <c r="D20" i="1261"/>
  <c r="R19" i="1261"/>
  <c r="D19" i="1261"/>
  <c r="R18" i="1261"/>
  <c r="D18" i="1261"/>
  <c r="R17" i="1261"/>
  <c r="L17" i="1261"/>
  <c r="D17" i="1261"/>
  <c r="T16" i="1261"/>
  <c r="R16" i="1261"/>
  <c r="L16" i="1261"/>
  <c r="D16" i="1261"/>
  <c r="R15" i="1261"/>
  <c r="D15" i="1261"/>
  <c r="R14" i="1261"/>
  <c r="D14" i="1261"/>
  <c r="R13" i="1261"/>
  <c r="D13" i="1261"/>
  <c r="R12" i="1261"/>
  <c r="R11" i="1261"/>
  <c r="L10" i="1261"/>
  <c r="D10" i="1261"/>
  <c r="L9" i="1261"/>
  <c r="D9" i="1261"/>
  <c r="L8" i="1261"/>
  <c r="D8" i="1261"/>
  <c r="R6" i="1261"/>
  <c r="L6" i="1261"/>
  <c r="D6" i="1261" s="1"/>
  <c r="R5" i="1261"/>
  <c r="R4" i="1261"/>
  <c r="D54" i="1279" l="1"/>
  <c r="H14" i="1279" s="1"/>
  <c r="D54" i="1278"/>
  <c r="H14" i="1278" s="1"/>
  <c r="D54" i="1277"/>
  <c r="H14" i="1277" s="1"/>
  <c r="D29" i="1277"/>
  <c r="H13" i="1277" s="1"/>
  <c r="G49" i="1279"/>
  <c r="G49" i="1278"/>
  <c r="G49" i="1277"/>
  <c r="G49" i="1271"/>
  <c r="G49" i="1270"/>
  <c r="G49" i="1269"/>
  <c r="D54" i="1271"/>
  <c r="H14" i="1271" s="1"/>
  <c r="D54" i="1270"/>
  <c r="H14" i="1270" s="1"/>
  <c r="D54" i="1269"/>
  <c r="H14" i="1269" s="1"/>
  <c r="G49" i="1266"/>
  <c r="G49" i="1267"/>
  <c r="G49" i="1265"/>
  <c r="D54" i="1267"/>
  <c r="H14" i="1267" s="1"/>
  <c r="D54" i="1266"/>
  <c r="H14" i="1266" s="1"/>
  <c r="D54" i="1265"/>
  <c r="H14" i="1265" s="1"/>
  <c r="G49" i="1263"/>
  <c r="G49" i="1262"/>
  <c r="G49" i="1261"/>
  <c r="D54" i="1263"/>
  <c r="H14" i="1263" s="1"/>
  <c r="D54" i="1262"/>
  <c r="H14" i="1262" s="1"/>
  <c r="D54" i="1261"/>
  <c r="H14" i="1261" s="1"/>
  <c r="D29" i="1284"/>
  <c r="H13" i="1284" s="1"/>
  <c r="H15" i="1284" s="1"/>
  <c r="H29" i="1284" s="1"/>
  <c r="G51" i="1284" s="1"/>
  <c r="G51" i="1283"/>
  <c r="D29" i="1282"/>
  <c r="H13" i="1282" s="1"/>
  <c r="H15" i="1282" s="1"/>
  <c r="H29" i="1282" s="1"/>
  <c r="G51" i="1282"/>
  <c r="D29" i="1281"/>
  <c r="H13" i="1281" s="1"/>
  <c r="H15" i="1281" s="1"/>
  <c r="H29" i="1281" s="1"/>
  <c r="G51" i="1281" s="1"/>
  <c r="D29" i="1279"/>
  <c r="H13" i="1279" s="1"/>
  <c r="D29" i="1278"/>
  <c r="H13" i="1278" s="1"/>
  <c r="D29" i="1276"/>
  <c r="H13" i="1276" s="1"/>
  <c r="H15" i="1276" s="1"/>
  <c r="H29" i="1276" s="1"/>
  <c r="G51" i="1276" s="1"/>
  <c r="D29" i="1275"/>
  <c r="H13" i="1275" s="1"/>
  <c r="H15" i="1275" s="1"/>
  <c r="H29" i="1275" s="1"/>
  <c r="G51" i="1275" s="1"/>
  <c r="D29" i="1274"/>
  <c r="H13" i="1274" s="1"/>
  <c r="H15" i="1274" s="1"/>
  <c r="H29" i="1274" s="1"/>
  <c r="G51" i="1274" s="1"/>
  <c r="G51" i="1273"/>
  <c r="D29" i="1272"/>
  <c r="H13" i="1272" s="1"/>
  <c r="H15" i="1272" s="1"/>
  <c r="H29" i="1272" s="1"/>
  <c r="G51" i="1272" s="1"/>
  <c r="D29" i="1271"/>
  <c r="H13" i="1271" s="1"/>
  <c r="D29" i="1270"/>
  <c r="H13" i="1270" s="1"/>
  <c r="D29" i="1269"/>
  <c r="H13" i="1269" s="1"/>
  <c r="D29" i="1268"/>
  <c r="H13" i="1268" s="1"/>
  <c r="H15" i="1268" s="1"/>
  <c r="H29" i="1268" s="1"/>
  <c r="G51" i="1268" s="1"/>
  <c r="D29" i="1267"/>
  <c r="H13" i="1267" s="1"/>
  <c r="D29" i="1266"/>
  <c r="H13" i="1266" s="1"/>
  <c r="D29" i="1265"/>
  <c r="H13" i="1265" s="1"/>
  <c r="D29" i="1264"/>
  <c r="H13" i="1264" s="1"/>
  <c r="H15" i="1264" s="1"/>
  <c r="H29" i="1264" s="1"/>
  <c r="G51" i="1264" s="1"/>
  <c r="D29" i="1263"/>
  <c r="H13" i="1263" s="1"/>
  <c r="D29" i="1262"/>
  <c r="H13" i="1262" s="1"/>
  <c r="D29" i="1261"/>
  <c r="H13" i="1261" s="1"/>
  <c r="L22" i="1255"/>
  <c r="H15" i="1279" l="1"/>
  <c r="H29" i="1279" s="1"/>
  <c r="G51" i="1279" s="1"/>
  <c r="H15" i="1278"/>
  <c r="H29" i="1278" s="1"/>
  <c r="G51" i="1278" s="1"/>
  <c r="H15" i="1277"/>
  <c r="H29" i="1277" s="1"/>
  <c r="G51" i="1277" s="1"/>
  <c r="H15" i="1271"/>
  <c r="H29" i="1271" s="1"/>
  <c r="G51" i="1271" s="1"/>
  <c r="H15" i="1270"/>
  <c r="H29" i="1270" s="1"/>
  <c r="G51" i="1270" s="1"/>
  <c r="H15" i="1269"/>
  <c r="H29" i="1269" s="1"/>
  <c r="G51" i="1269" s="1"/>
  <c r="H15" i="1267"/>
  <c r="H29" i="1267" s="1"/>
  <c r="G51" i="1267" s="1"/>
  <c r="H15" i="1266"/>
  <c r="H29" i="1266" s="1"/>
  <c r="G51" i="1266" s="1"/>
  <c r="H15" i="1265"/>
  <c r="H29" i="1265" s="1"/>
  <c r="G51" i="1265" s="1"/>
  <c r="H15" i="1263"/>
  <c r="H29" i="1263" s="1"/>
  <c r="G51" i="1263" s="1"/>
  <c r="H15" i="1262"/>
  <c r="H29" i="1262" s="1"/>
  <c r="G51" i="1262" s="1"/>
  <c r="H15" i="1261"/>
  <c r="G51" i="1261" s="1"/>
  <c r="H16" i="1255"/>
  <c r="H16" i="1254"/>
  <c r="C21" i="1254"/>
  <c r="H16" i="1250" l="1"/>
  <c r="G42" i="1250"/>
  <c r="H16" i="1242" l="1"/>
  <c r="L25" i="1243" l="1"/>
  <c r="C21" i="1241"/>
  <c r="H16" i="1238" l="1"/>
  <c r="H16" i="1237"/>
  <c r="R52" i="1260" l="1"/>
  <c r="R51" i="1260"/>
  <c r="D50" i="1260"/>
  <c r="R49" i="1260"/>
  <c r="G49" i="1260"/>
  <c r="D49" i="1260"/>
  <c r="R48" i="1260"/>
  <c r="D48" i="1260"/>
  <c r="D46" i="1260"/>
  <c r="D45" i="1260"/>
  <c r="D44" i="1260"/>
  <c r="R42" i="1260"/>
  <c r="D42" i="1260"/>
  <c r="R41" i="1260"/>
  <c r="L7" i="1260" s="1"/>
  <c r="D7" i="1260" s="1"/>
  <c r="D41" i="1260"/>
  <c r="R40" i="1260"/>
  <c r="L8" i="1260" s="1"/>
  <c r="D8" i="1260" s="1"/>
  <c r="D40" i="1260"/>
  <c r="R39" i="1260"/>
  <c r="D39" i="1260"/>
  <c r="R38" i="1260"/>
  <c r="L9" i="1260" s="1"/>
  <c r="D9" i="1260" s="1"/>
  <c r="D38" i="1260"/>
  <c r="R37" i="1260"/>
  <c r="D37" i="1260"/>
  <c r="R36" i="1260"/>
  <c r="L10" i="1260" s="1"/>
  <c r="D10" i="1260" s="1"/>
  <c r="D36" i="1260"/>
  <c r="R35" i="1260"/>
  <c r="L19" i="1260" s="1"/>
  <c r="D19" i="1260" s="1"/>
  <c r="D35" i="1260"/>
  <c r="D54" i="1260" s="1"/>
  <c r="H14" i="1260" s="1"/>
  <c r="R34" i="1260"/>
  <c r="D34" i="1260"/>
  <c r="R33" i="1260"/>
  <c r="R32" i="1260"/>
  <c r="R31" i="1260"/>
  <c r="R30" i="1260"/>
  <c r="R29" i="1260"/>
  <c r="R28" i="1260"/>
  <c r="D28" i="1260"/>
  <c r="R27" i="1260"/>
  <c r="D27" i="1260"/>
  <c r="R26" i="1260"/>
  <c r="L26" i="1260"/>
  <c r="D26" i="1260"/>
  <c r="R25" i="1260"/>
  <c r="L25" i="1260"/>
  <c r="D25" i="1260"/>
  <c r="R24" i="1260"/>
  <c r="D24" i="1260"/>
  <c r="R23" i="1260"/>
  <c r="L23" i="1260"/>
  <c r="D23" i="1260"/>
  <c r="R22" i="1260"/>
  <c r="L22" i="1260"/>
  <c r="D22" i="1260" s="1"/>
  <c r="R21" i="1260"/>
  <c r="D21" i="1260"/>
  <c r="R20" i="1260"/>
  <c r="L20" i="1260"/>
  <c r="D20" i="1260"/>
  <c r="R19" i="1260"/>
  <c r="R18" i="1260"/>
  <c r="D18" i="1260"/>
  <c r="R17" i="1260"/>
  <c r="D17" i="1260"/>
  <c r="R16" i="1260"/>
  <c r="L16" i="1260"/>
  <c r="D16" i="1260" s="1"/>
  <c r="S15" i="1260"/>
  <c r="R15" i="1260"/>
  <c r="D15" i="1260"/>
  <c r="S14" i="1260"/>
  <c r="R14" i="1260"/>
  <c r="D14" i="1260"/>
  <c r="R13" i="1260"/>
  <c r="D13" i="1260"/>
  <c r="R12" i="1260"/>
  <c r="L12" i="1260"/>
  <c r="D12" i="1260"/>
  <c r="R11" i="1260"/>
  <c r="L11" i="1260"/>
  <c r="D11" i="1260" s="1"/>
  <c r="R6" i="1260"/>
  <c r="L6" i="1260"/>
  <c r="D6" i="1260"/>
  <c r="R5" i="1260"/>
  <c r="R4" i="1260"/>
  <c r="R52" i="1259"/>
  <c r="R51" i="1259"/>
  <c r="D50" i="1259"/>
  <c r="R49" i="1259"/>
  <c r="D49" i="1259"/>
  <c r="R48" i="1259"/>
  <c r="D48" i="1259"/>
  <c r="D46" i="1259"/>
  <c r="D45" i="1259"/>
  <c r="D44" i="1259"/>
  <c r="R42" i="1259"/>
  <c r="D42" i="1259"/>
  <c r="R41" i="1259"/>
  <c r="D41" i="1259"/>
  <c r="R40" i="1259"/>
  <c r="L8" i="1259" s="1"/>
  <c r="D8" i="1259" s="1"/>
  <c r="D40" i="1259"/>
  <c r="R39" i="1259"/>
  <c r="H39" i="1259"/>
  <c r="D39" i="1259"/>
  <c r="R38" i="1259"/>
  <c r="L9" i="1259" s="1"/>
  <c r="D9" i="1259" s="1"/>
  <c r="H38" i="1259"/>
  <c r="D38" i="1259"/>
  <c r="R37" i="1259"/>
  <c r="H37" i="1259"/>
  <c r="D37" i="1259"/>
  <c r="R36" i="1259"/>
  <c r="H36" i="1259"/>
  <c r="D36" i="1259"/>
  <c r="R35" i="1259"/>
  <c r="H35" i="1259"/>
  <c r="D35" i="1259"/>
  <c r="R34" i="1259"/>
  <c r="H34" i="1259"/>
  <c r="D34" i="1259"/>
  <c r="R33" i="1259"/>
  <c r="R32" i="1259"/>
  <c r="L11" i="1259" s="1"/>
  <c r="D11" i="1259" s="1"/>
  <c r="R31" i="1259"/>
  <c r="R30" i="1259"/>
  <c r="R29" i="1259"/>
  <c r="R28" i="1259"/>
  <c r="D28" i="1259"/>
  <c r="R27" i="1259"/>
  <c r="D27" i="1259"/>
  <c r="R26" i="1259"/>
  <c r="L26" i="1259"/>
  <c r="D26" i="1259" s="1"/>
  <c r="R25" i="1259"/>
  <c r="D25" i="1259"/>
  <c r="R24" i="1259"/>
  <c r="D24" i="1259"/>
  <c r="R23" i="1259"/>
  <c r="L23" i="1259"/>
  <c r="D23" i="1259" s="1"/>
  <c r="R22" i="1259"/>
  <c r="L22" i="1259"/>
  <c r="D22" i="1259"/>
  <c r="R21" i="1259"/>
  <c r="D21" i="1259"/>
  <c r="R20" i="1259"/>
  <c r="L20" i="1259"/>
  <c r="D20" i="1259" s="1"/>
  <c r="R19" i="1259"/>
  <c r="L19" i="1259"/>
  <c r="D19" i="1259"/>
  <c r="R18" i="1259"/>
  <c r="D18" i="1259"/>
  <c r="R17" i="1259"/>
  <c r="D17" i="1259"/>
  <c r="R16" i="1259"/>
  <c r="L16" i="1259"/>
  <c r="D16" i="1259" s="1"/>
  <c r="S15" i="1259"/>
  <c r="R15" i="1259"/>
  <c r="D15" i="1259"/>
  <c r="S14" i="1259"/>
  <c r="R14" i="1259"/>
  <c r="D14" i="1259"/>
  <c r="R13" i="1259"/>
  <c r="D13" i="1259"/>
  <c r="R12" i="1259"/>
  <c r="L12" i="1259"/>
  <c r="D12" i="1259" s="1"/>
  <c r="R11" i="1259"/>
  <c r="L10" i="1259"/>
  <c r="D10" i="1259"/>
  <c r="L7" i="1259"/>
  <c r="D7" i="1259"/>
  <c r="R6" i="1259"/>
  <c r="L6" i="1259"/>
  <c r="D6" i="1259"/>
  <c r="R5" i="1259"/>
  <c r="R4" i="1259"/>
  <c r="R52" i="1258"/>
  <c r="R51" i="1258"/>
  <c r="D50" i="1258"/>
  <c r="R49" i="1258"/>
  <c r="D49" i="1258"/>
  <c r="R48" i="1258"/>
  <c r="D48" i="1258"/>
  <c r="D46" i="1258"/>
  <c r="D45" i="1258"/>
  <c r="D44" i="1258"/>
  <c r="R42" i="1258"/>
  <c r="L6" i="1258" s="1"/>
  <c r="D6" i="1258" s="1"/>
  <c r="D42" i="1258"/>
  <c r="R41" i="1258"/>
  <c r="D41" i="1258"/>
  <c r="R40" i="1258"/>
  <c r="D40" i="1258"/>
  <c r="R39" i="1258"/>
  <c r="H39" i="1258"/>
  <c r="D39" i="1258"/>
  <c r="R38" i="1258"/>
  <c r="H38" i="1258"/>
  <c r="D38" i="1258"/>
  <c r="R37" i="1258"/>
  <c r="H37" i="1258"/>
  <c r="D37" i="1258"/>
  <c r="R36" i="1258"/>
  <c r="L10" i="1258" s="1"/>
  <c r="D10" i="1258" s="1"/>
  <c r="H36" i="1258"/>
  <c r="D36" i="1258"/>
  <c r="R35" i="1258"/>
  <c r="H35" i="1258"/>
  <c r="D35" i="1258"/>
  <c r="R34" i="1258"/>
  <c r="L12" i="1258" s="1"/>
  <c r="D12" i="1258" s="1"/>
  <c r="H34" i="1258"/>
  <c r="D34" i="1258"/>
  <c r="R33" i="1258"/>
  <c r="L23" i="1258" s="1"/>
  <c r="D23" i="1258" s="1"/>
  <c r="R32" i="1258"/>
  <c r="R31" i="1258"/>
  <c r="R30" i="1258"/>
  <c r="R29" i="1258"/>
  <c r="R28" i="1258"/>
  <c r="D28" i="1258"/>
  <c r="R27" i="1258"/>
  <c r="D27" i="1258"/>
  <c r="R26" i="1258"/>
  <c r="L26" i="1258"/>
  <c r="D26" i="1258"/>
  <c r="R25" i="1258"/>
  <c r="L25" i="1258"/>
  <c r="D25" i="1258"/>
  <c r="R24" i="1258"/>
  <c r="L24" i="1258"/>
  <c r="D24" i="1258" s="1"/>
  <c r="R23" i="1258"/>
  <c r="R22" i="1258"/>
  <c r="L22" i="1258"/>
  <c r="D22" i="1258" s="1"/>
  <c r="R21" i="1258"/>
  <c r="D21" i="1258"/>
  <c r="R20" i="1258"/>
  <c r="L20" i="1258"/>
  <c r="D20" i="1258" s="1"/>
  <c r="R19" i="1258"/>
  <c r="L19" i="1258"/>
  <c r="D19" i="1258" s="1"/>
  <c r="R18" i="1258"/>
  <c r="D18" i="1258"/>
  <c r="R17" i="1258"/>
  <c r="L17" i="1258"/>
  <c r="D17" i="1258" s="1"/>
  <c r="R16" i="1258"/>
  <c r="L16" i="1258"/>
  <c r="D16" i="1258" s="1"/>
  <c r="R15" i="1258"/>
  <c r="D15" i="1258"/>
  <c r="R14" i="1258"/>
  <c r="D14" i="1258"/>
  <c r="R13" i="1258"/>
  <c r="D13" i="1258"/>
  <c r="R12" i="1258"/>
  <c r="R11" i="1258"/>
  <c r="L11" i="1258"/>
  <c r="D11" i="1258"/>
  <c r="L9" i="1258"/>
  <c r="D9" i="1258"/>
  <c r="L8" i="1258"/>
  <c r="D8" i="1258" s="1"/>
  <c r="L7" i="1258"/>
  <c r="D7" i="1258"/>
  <c r="R6" i="1258"/>
  <c r="R5" i="1258"/>
  <c r="R4" i="1258"/>
  <c r="R52" i="1257"/>
  <c r="R51" i="1257"/>
  <c r="D50" i="1257"/>
  <c r="R49" i="1257"/>
  <c r="D49" i="1257"/>
  <c r="R48" i="1257"/>
  <c r="D48" i="1257"/>
  <c r="D46" i="1257"/>
  <c r="D45" i="1257"/>
  <c r="P44" i="1257"/>
  <c r="R44" i="1257" s="1"/>
  <c r="D44" i="1257"/>
  <c r="R42" i="1257"/>
  <c r="D42" i="1257"/>
  <c r="R41" i="1257"/>
  <c r="D41" i="1257"/>
  <c r="R40" i="1257"/>
  <c r="D40" i="1257"/>
  <c r="R39" i="1257"/>
  <c r="L20" i="1257" s="1"/>
  <c r="D20" i="1257" s="1"/>
  <c r="H39" i="1257"/>
  <c r="D39" i="1257"/>
  <c r="R38" i="1257"/>
  <c r="L9" i="1257" s="1"/>
  <c r="D9" i="1257" s="1"/>
  <c r="H38" i="1257"/>
  <c r="D38" i="1257"/>
  <c r="R37" i="1257"/>
  <c r="H37" i="1257"/>
  <c r="D37" i="1257"/>
  <c r="R36" i="1257"/>
  <c r="H36" i="1257"/>
  <c r="D36" i="1257"/>
  <c r="R35" i="1257"/>
  <c r="H35" i="1257"/>
  <c r="D35" i="1257"/>
  <c r="R34" i="1257"/>
  <c r="L12" i="1257" s="1"/>
  <c r="D12" i="1257" s="1"/>
  <c r="H34" i="1257"/>
  <c r="D34" i="1257"/>
  <c r="R33" i="1257"/>
  <c r="R32" i="1257"/>
  <c r="L11" i="1257" s="1"/>
  <c r="D11" i="1257" s="1"/>
  <c r="R31" i="1257"/>
  <c r="R30" i="1257"/>
  <c r="R29" i="1257"/>
  <c r="R28" i="1257"/>
  <c r="D28" i="1257"/>
  <c r="R27" i="1257"/>
  <c r="L27" i="1257"/>
  <c r="D27" i="1257"/>
  <c r="R26" i="1257"/>
  <c r="L26" i="1257"/>
  <c r="D26" i="1257"/>
  <c r="R25" i="1257"/>
  <c r="D25" i="1257"/>
  <c r="R24" i="1257"/>
  <c r="L24" i="1257"/>
  <c r="D24" i="1257"/>
  <c r="R23" i="1257"/>
  <c r="L23" i="1257"/>
  <c r="D23" i="1257"/>
  <c r="R22" i="1257"/>
  <c r="D22" i="1257"/>
  <c r="R21" i="1257"/>
  <c r="D21" i="1257"/>
  <c r="R20" i="1257"/>
  <c r="R19" i="1257"/>
  <c r="D19" i="1257"/>
  <c r="R18" i="1257"/>
  <c r="D18" i="1257"/>
  <c r="R17" i="1257"/>
  <c r="L17" i="1257"/>
  <c r="D17" i="1257"/>
  <c r="T16" i="1257"/>
  <c r="R16" i="1257"/>
  <c r="L16" i="1257"/>
  <c r="D16" i="1257"/>
  <c r="R15" i="1257"/>
  <c r="D15" i="1257"/>
  <c r="R14" i="1257"/>
  <c r="D14" i="1257"/>
  <c r="R13" i="1257"/>
  <c r="D13" i="1257"/>
  <c r="R12" i="1257"/>
  <c r="R11" i="1257"/>
  <c r="L10" i="1257"/>
  <c r="D10" i="1257"/>
  <c r="L8" i="1257"/>
  <c r="D8" i="1257"/>
  <c r="L7" i="1257"/>
  <c r="D7" i="1257"/>
  <c r="R6" i="1257"/>
  <c r="L6" i="1257"/>
  <c r="D6" i="1257" s="1"/>
  <c r="R5" i="1257"/>
  <c r="R4" i="1257"/>
  <c r="R52" i="1256"/>
  <c r="R51" i="1256"/>
  <c r="D50" i="1256"/>
  <c r="R49" i="1256"/>
  <c r="G49" i="1256"/>
  <c r="D49" i="1256"/>
  <c r="R48" i="1256"/>
  <c r="D48" i="1256"/>
  <c r="D46" i="1256"/>
  <c r="D45" i="1256"/>
  <c r="D44" i="1256"/>
  <c r="R42" i="1256"/>
  <c r="D42" i="1256"/>
  <c r="R41" i="1256"/>
  <c r="L7" i="1256" s="1"/>
  <c r="D7" i="1256" s="1"/>
  <c r="D41" i="1256"/>
  <c r="R40" i="1256"/>
  <c r="L8" i="1256" s="1"/>
  <c r="D8" i="1256" s="1"/>
  <c r="D40" i="1256"/>
  <c r="R39" i="1256"/>
  <c r="D39" i="1256"/>
  <c r="R38" i="1256"/>
  <c r="L9" i="1256" s="1"/>
  <c r="D9" i="1256" s="1"/>
  <c r="D38" i="1256"/>
  <c r="R37" i="1256"/>
  <c r="D37" i="1256"/>
  <c r="D54" i="1256" s="1"/>
  <c r="H14" i="1256" s="1"/>
  <c r="R36" i="1256"/>
  <c r="D36" i="1256"/>
  <c r="R35" i="1256"/>
  <c r="D35" i="1256"/>
  <c r="R34" i="1256"/>
  <c r="D34" i="1256"/>
  <c r="R33" i="1256"/>
  <c r="R32" i="1256"/>
  <c r="R31" i="1256"/>
  <c r="R30" i="1256"/>
  <c r="R29" i="1256"/>
  <c r="R28" i="1256"/>
  <c r="D28" i="1256"/>
  <c r="R27" i="1256"/>
  <c r="D27" i="1256"/>
  <c r="R26" i="1256"/>
  <c r="L26" i="1256"/>
  <c r="D26" i="1256"/>
  <c r="R25" i="1256"/>
  <c r="L25" i="1256"/>
  <c r="D25" i="1256"/>
  <c r="R24" i="1256"/>
  <c r="D24" i="1256"/>
  <c r="R23" i="1256"/>
  <c r="L23" i="1256"/>
  <c r="D23" i="1256"/>
  <c r="R22" i="1256"/>
  <c r="L22" i="1256"/>
  <c r="D22" i="1256"/>
  <c r="R21" i="1256"/>
  <c r="D21" i="1256"/>
  <c r="R20" i="1256"/>
  <c r="L20" i="1256"/>
  <c r="D20" i="1256"/>
  <c r="R19" i="1256"/>
  <c r="L19" i="1256"/>
  <c r="D19" i="1256"/>
  <c r="R18" i="1256"/>
  <c r="D18" i="1256"/>
  <c r="R17" i="1256"/>
  <c r="D17" i="1256"/>
  <c r="R16" i="1256"/>
  <c r="L16" i="1256"/>
  <c r="D16" i="1256" s="1"/>
  <c r="S15" i="1256"/>
  <c r="R15" i="1256"/>
  <c r="D15" i="1256"/>
  <c r="S14" i="1256"/>
  <c r="R14" i="1256"/>
  <c r="D14" i="1256"/>
  <c r="R13" i="1256"/>
  <c r="D13" i="1256"/>
  <c r="R12" i="1256"/>
  <c r="L12" i="1256"/>
  <c r="D12" i="1256"/>
  <c r="R11" i="1256"/>
  <c r="L11" i="1256"/>
  <c r="D11" i="1256"/>
  <c r="L10" i="1256"/>
  <c r="D10" i="1256" s="1"/>
  <c r="R6" i="1256"/>
  <c r="L6" i="1256"/>
  <c r="D6" i="1256"/>
  <c r="R5" i="1256"/>
  <c r="R4" i="1256"/>
  <c r="R52" i="1255"/>
  <c r="R51" i="1255"/>
  <c r="D50" i="1255"/>
  <c r="R49" i="1255"/>
  <c r="D49" i="1255"/>
  <c r="R48" i="1255"/>
  <c r="D48" i="1255"/>
  <c r="D46" i="1255"/>
  <c r="D45" i="1255"/>
  <c r="D44" i="1255"/>
  <c r="R42" i="1255"/>
  <c r="D42" i="1255"/>
  <c r="R41" i="1255"/>
  <c r="D41" i="1255"/>
  <c r="R40" i="1255"/>
  <c r="L8" i="1255" s="1"/>
  <c r="D8" i="1255" s="1"/>
  <c r="D40" i="1255"/>
  <c r="R39" i="1255"/>
  <c r="H39" i="1255"/>
  <c r="D39" i="1255"/>
  <c r="R38" i="1255"/>
  <c r="L9" i="1255" s="1"/>
  <c r="D9" i="1255" s="1"/>
  <c r="H38" i="1255"/>
  <c r="D38" i="1255"/>
  <c r="R37" i="1255"/>
  <c r="H37" i="1255"/>
  <c r="D37" i="1255"/>
  <c r="R36" i="1255"/>
  <c r="L10" i="1255" s="1"/>
  <c r="D10" i="1255" s="1"/>
  <c r="H36" i="1255"/>
  <c r="D36" i="1255"/>
  <c r="R35" i="1255"/>
  <c r="H35" i="1255"/>
  <c r="D35" i="1255"/>
  <c r="R34" i="1255"/>
  <c r="L12" i="1255" s="1"/>
  <c r="D12" i="1255" s="1"/>
  <c r="H34" i="1255"/>
  <c r="D34" i="1255"/>
  <c r="R33" i="1255"/>
  <c r="L23" i="1255" s="1"/>
  <c r="D23" i="1255" s="1"/>
  <c r="R32" i="1255"/>
  <c r="L11" i="1255" s="1"/>
  <c r="D11" i="1255" s="1"/>
  <c r="R31" i="1255"/>
  <c r="R30" i="1255"/>
  <c r="R29" i="1255"/>
  <c r="R28" i="1255"/>
  <c r="L16" i="1255" s="1"/>
  <c r="D16" i="1255" s="1"/>
  <c r="D28" i="1255"/>
  <c r="R27" i="1255"/>
  <c r="D27" i="1255"/>
  <c r="R26" i="1255"/>
  <c r="L26" i="1255"/>
  <c r="D26" i="1255" s="1"/>
  <c r="R25" i="1255"/>
  <c r="L25" i="1255"/>
  <c r="D25" i="1255"/>
  <c r="R24" i="1255"/>
  <c r="D24" i="1255"/>
  <c r="R23" i="1255"/>
  <c r="R22" i="1255"/>
  <c r="D22" i="1255"/>
  <c r="R21" i="1255"/>
  <c r="D21" i="1255"/>
  <c r="R20" i="1255"/>
  <c r="L20" i="1255"/>
  <c r="D20" i="1255" s="1"/>
  <c r="R19" i="1255"/>
  <c r="L19" i="1255"/>
  <c r="D19" i="1255"/>
  <c r="R18" i="1255"/>
  <c r="D18" i="1255"/>
  <c r="R17" i="1255"/>
  <c r="D17" i="1255"/>
  <c r="R16" i="1255"/>
  <c r="S15" i="1255"/>
  <c r="R15" i="1255"/>
  <c r="D15" i="1255"/>
  <c r="S14" i="1255"/>
  <c r="R14" i="1255"/>
  <c r="D14" i="1255"/>
  <c r="R13" i="1255"/>
  <c r="D13" i="1255"/>
  <c r="R12" i="1255"/>
  <c r="R11" i="1255"/>
  <c r="L7" i="1255"/>
  <c r="D7" i="1255"/>
  <c r="R6" i="1255"/>
  <c r="L6" i="1255"/>
  <c r="D6" i="1255"/>
  <c r="R5" i="1255"/>
  <c r="R4" i="1255"/>
  <c r="R52" i="1254"/>
  <c r="R51" i="1254"/>
  <c r="D50" i="1254"/>
  <c r="R49" i="1254"/>
  <c r="D49" i="1254"/>
  <c r="R48" i="1254"/>
  <c r="D48" i="1254"/>
  <c r="D46" i="1254"/>
  <c r="D45" i="1254"/>
  <c r="D44" i="1254"/>
  <c r="R42" i="1254"/>
  <c r="L6" i="1254" s="1"/>
  <c r="D6" i="1254" s="1"/>
  <c r="D42" i="1254"/>
  <c r="R41" i="1254"/>
  <c r="L7" i="1254" s="1"/>
  <c r="D7" i="1254" s="1"/>
  <c r="D41" i="1254"/>
  <c r="R40" i="1254"/>
  <c r="D40" i="1254"/>
  <c r="R39" i="1254"/>
  <c r="L20" i="1254" s="1"/>
  <c r="D20" i="1254" s="1"/>
  <c r="H39" i="1254"/>
  <c r="D39" i="1254"/>
  <c r="R38" i="1254"/>
  <c r="H38" i="1254"/>
  <c r="D38" i="1254"/>
  <c r="R37" i="1254"/>
  <c r="H37" i="1254"/>
  <c r="D37" i="1254"/>
  <c r="R36" i="1254"/>
  <c r="L10" i="1254" s="1"/>
  <c r="D10" i="1254" s="1"/>
  <c r="H36" i="1254"/>
  <c r="D36" i="1254"/>
  <c r="R35" i="1254"/>
  <c r="L19" i="1254" s="1"/>
  <c r="D19" i="1254" s="1"/>
  <c r="H35" i="1254"/>
  <c r="D35" i="1254"/>
  <c r="R34" i="1254"/>
  <c r="L12" i="1254" s="1"/>
  <c r="D12" i="1254" s="1"/>
  <c r="H34" i="1254"/>
  <c r="D34" i="1254"/>
  <c r="R33" i="1254"/>
  <c r="R32" i="1254"/>
  <c r="R31" i="1254"/>
  <c r="R30" i="1254"/>
  <c r="R29" i="1254"/>
  <c r="R28" i="1254"/>
  <c r="D28" i="1254"/>
  <c r="R27" i="1254"/>
  <c r="D27" i="1254"/>
  <c r="R26" i="1254"/>
  <c r="L26" i="1254"/>
  <c r="D26" i="1254"/>
  <c r="R25" i="1254"/>
  <c r="L25" i="1254"/>
  <c r="D25" i="1254"/>
  <c r="R24" i="1254"/>
  <c r="L24" i="1254"/>
  <c r="D24" i="1254" s="1"/>
  <c r="R23" i="1254"/>
  <c r="L23" i="1254"/>
  <c r="D23" i="1254" s="1"/>
  <c r="R22" i="1254"/>
  <c r="L22" i="1254"/>
  <c r="D22" i="1254" s="1"/>
  <c r="R21" i="1254"/>
  <c r="L17" i="1254" s="1"/>
  <c r="D17" i="1254" s="1"/>
  <c r="D21" i="1254"/>
  <c r="R20" i="1254"/>
  <c r="R19" i="1254"/>
  <c r="R18" i="1254"/>
  <c r="D18" i="1254"/>
  <c r="R17" i="1254"/>
  <c r="R16" i="1254"/>
  <c r="L16" i="1254"/>
  <c r="D16" i="1254" s="1"/>
  <c r="R15" i="1254"/>
  <c r="D15" i="1254"/>
  <c r="R14" i="1254"/>
  <c r="D14" i="1254"/>
  <c r="R13" i="1254"/>
  <c r="D13" i="1254"/>
  <c r="R12" i="1254"/>
  <c r="R11" i="1254"/>
  <c r="L11" i="1254"/>
  <c r="D11" i="1254"/>
  <c r="L9" i="1254"/>
  <c r="D9" i="1254"/>
  <c r="L8" i="1254"/>
  <c r="D8" i="1254"/>
  <c r="R6" i="1254"/>
  <c r="R5" i="1254"/>
  <c r="R4" i="1254"/>
  <c r="R52" i="1253"/>
  <c r="R51" i="1253"/>
  <c r="D50" i="1253"/>
  <c r="R49" i="1253"/>
  <c r="D49" i="1253"/>
  <c r="R48" i="1253"/>
  <c r="D48" i="1253"/>
  <c r="D46" i="1253"/>
  <c r="D45" i="1253"/>
  <c r="R44" i="1253"/>
  <c r="P44" i="1253"/>
  <c r="D44" i="1253"/>
  <c r="R42" i="1253"/>
  <c r="L6" i="1253" s="1"/>
  <c r="D6" i="1253" s="1"/>
  <c r="D42" i="1253"/>
  <c r="R41" i="1253"/>
  <c r="D41" i="1253"/>
  <c r="R40" i="1253"/>
  <c r="D40" i="1253"/>
  <c r="R39" i="1253"/>
  <c r="H39" i="1253"/>
  <c r="D39" i="1253"/>
  <c r="R38" i="1253"/>
  <c r="L9" i="1253" s="1"/>
  <c r="D9" i="1253" s="1"/>
  <c r="H38" i="1253"/>
  <c r="D38" i="1253"/>
  <c r="R37" i="1253"/>
  <c r="H37" i="1253"/>
  <c r="D37" i="1253"/>
  <c r="R36" i="1253"/>
  <c r="H36" i="1253"/>
  <c r="D36" i="1253"/>
  <c r="R35" i="1253"/>
  <c r="H35" i="1253"/>
  <c r="D35" i="1253"/>
  <c r="R34" i="1253"/>
  <c r="L12" i="1253" s="1"/>
  <c r="D12" i="1253" s="1"/>
  <c r="H34" i="1253"/>
  <c r="D34" i="1253"/>
  <c r="R33" i="1253"/>
  <c r="R32" i="1253"/>
  <c r="R31" i="1253"/>
  <c r="R30" i="1253"/>
  <c r="R29" i="1253"/>
  <c r="R28" i="1253"/>
  <c r="D28" i="1253"/>
  <c r="R27" i="1253"/>
  <c r="L27" i="1253"/>
  <c r="D27" i="1253"/>
  <c r="R26" i="1253"/>
  <c r="L26" i="1253"/>
  <c r="D26" i="1253" s="1"/>
  <c r="R25" i="1253"/>
  <c r="D25" i="1253"/>
  <c r="R24" i="1253"/>
  <c r="L24" i="1253"/>
  <c r="D24" i="1253"/>
  <c r="R23" i="1253"/>
  <c r="L23" i="1253"/>
  <c r="D23" i="1253" s="1"/>
  <c r="R22" i="1253"/>
  <c r="D22" i="1253"/>
  <c r="R21" i="1253"/>
  <c r="D21" i="1253"/>
  <c r="R20" i="1253"/>
  <c r="L20" i="1253"/>
  <c r="D20" i="1253"/>
  <c r="R19" i="1253"/>
  <c r="D19" i="1253"/>
  <c r="R18" i="1253"/>
  <c r="D18" i="1253"/>
  <c r="R17" i="1253"/>
  <c r="L17" i="1253"/>
  <c r="D17" i="1253"/>
  <c r="T16" i="1253"/>
  <c r="R16" i="1253"/>
  <c r="L16" i="1253"/>
  <c r="D16" i="1253"/>
  <c r="R15" i="1253"/>
  <c r="D15" i="1253"/>
  <c r="R14" i="1253"/>
  <c r="D14" i="1253"/>
  <c r="R13" i="1253"/>
  <c r="D13" i="1253"/>
  <c r="R12" i="1253"/>
  <c r="R11" i="1253"/>
  <c r="L11" i="1253"/>
  <c r="D11" i="1253"/>
  <c r="L10" i="1253"/>
  <c r="D10" i="1253" s="1"/>
  <c r="L8" i="1253"/>
  <c r="D8" i="1253"/>
  <c r="L7" i="1253"/>
  <c r="D7" i="1253"/>
  <c r="R6" i="1253"/>
  <c r="R5" i="1253"/>
  <c r="R4" i="1253"/>
  <c r="R52" i="1252"/>
  <c r="R51" i="1252"/>
  <c r="D50" i="1252"/>
  <c r="R49" i="1252"/>
  <c r="G49" i="1252"/>
  <c r="D49" i="1252"/>
  <c r="R48" i="1252"/>
  <c r="D48" i="1252"/>
  <c r="D46" i="1252"/>
  <c r="D45" i="1252"/>
  <c r="D44" i="1252"/>
  <c r="R42" i="1252"/>
  <c r="L6" i="1252" s="1"/>
  <c r="D6" i="1252" s="1"/>
  <c r="D42" i="1252"/>
  <c r="R41" i="1252"/>
  <c r="L7" i="1252" s="1"/>
  <c r="D7" i="1252" s="1"/>
  <c r="D41" i="1252"/>
  <c r="R40" i="1252"/>
  <c r="D40" i="1252"/>
  <c r="R39" i="1252"/>
  <c r="D39" i="1252"/>
  <c r="R38" i="1252"/>
  <c r="L9" i="1252" s="1"/>
  <c r="D9" i="1252" s="1"/>
  <c r="D38" i="1252"/>
  <c r="R37" i="1252"/>
  <c r="D37" i="1252"/>
  <c r="R36" i="1252"/>
  <c r="D36" i="1252"/>
  <c r="R35" i="1252"/>
  <c r="D35" i="1252"/>
  <c r="R34" i="1252"/>
  <c r="L12" i="1252" s="1"/>
  <c r="D12" i="1252" s="1"/>
  <c r="D34" i="1252"/>
  <c r="D54" i="1252" s="1"/>
  <c r="H14" i="1252" s="1"/>
  <c r="R33" i="1252"/>
  <c r="L23" i="1252" s="1"/>
  <c r="D23" i="1252" s="1"/>
  <c r="R32" i="1252"/>
  <c r="R31" i="1252"/>
  <c r="R30" i="1252"/>
  <c r="R29" i="1252"/>
  <c r="R28" i="1252"/>
  <c r="L16" i="1252" s="1"/>
  <c r="D16" i="1252" s="1"/>
  <c r="D28" i="1252"/>
  <c r="R27" i="1252"/>
  <c r="D27" i="1252"/>
  <c r="R26" i="1252"/>
  <c r="L26" i="1252"/>
  <c r="D26" i="1252"/>
  <c r="R25" i="1252"/>
  <c r="L25" i="1252"/>
  <c r="D25" i="1252"/>
  <c r="R24" i="1252"/>
  <c r="D24" i="1252"/>
  <c r="R23" i="1252"/>
  <c r="R22" i="1252"/>
  <c r="L22" i="1252"/>
  <c r="D22" i="1252"/>
  <c r="R21" i="1252"/>
  <c r="D21" i="1252"/>
  <c r="R20" i="1252"/>
  <c r="L20" i="1252"/>
  <c r="D20" i="1252"/>
  <c r="R19" i="1252"/>
  <c r="L19" i="1252"/>
  <c r="D19" i="1252"/>
  <c r="R18" i="1252"/>
  <c r="D18" i="1252"/>
  <c r="R17" i="1252"/>
  <c r="D17" i="1252"/>
  <c r="R16" i="1252"/>
  <c r="S15" i="1252"/>
  <c r="R15" i="1252"/>
  <c r="D15" i="1252"/>
  <c r="S14" i="1252"/>
  <c r="R14" i="1252"/>
  <c r="D14" i="1252"/>
  <c r="R13" i="1252"/>
  <c r="D13" i="1252"/>
  <c r="R12" i="1252"/>
  <c r="R11" i="1252"/>
  <c r="L11" i="1252"/>
  <c r="D11" i="1252"/>
  <c r="L10" i="1252"/>
  <c r="D10" i="1252"/>
  <c r="L8" i="1252"/>
  <c r="D8" i="1252"/>
  <c r="R6" i="1252"/>
  <c r="R5" i="1252"/>
  <c r="R4" i="1252"/>
  <c r="G49" i="1258" l="1"/>
  <c r="D54" i="1259"/>
  <c r="H14" i="1259" s="1"/>
  <c r="D54" i="1258"/>
  <c r="H14" i="1258" s="1"/>
  <c r="D54" i="1257"/>
  <c r="H14" i="1257" s="1"/>
  <c r="G49" i="1259"/>
  <c r="G49" i="1257"/>
  <c r="G49" i="1255"/>
  <c r="G49" i="1254"/>
  <c r="G49" i="1253"/>
  <c r="D54" i="1255"/>
  <c r="H14" i="1255" s="1"/>
  <c r="D54" i="1254"/>
  <c r="H14" i="1254" s="1"/>
  <c r="D54" i="1253"/>
  <c r="H14" i="1253" s="1"/>
  <c r="D29" i="1260"/>
  <c r="H13" i="1260" s="1"/>
  <c r="H15" i="1260" s="1"/>
  <c r="H29" i="1260" s="1"/>
  <c r="G51" i="1260" s="1"/>
  <c r="D29" i="1259"/>
  <c r="H13" i="1259" s="1"/>
  <c r="D29" i="1258"/>
  <c r="H13" i="1258" s="1"/>
  <c r="D29" i="1257"/>
  <c r="H13" i="1257" s="1"/>
  <c r="D29" i="1256"/>
  <c r="H13" i="1256" s="1"/>
  <c r="H15" i="1256" s="1"/>
  <c r="H29" i="1256" s="1"/>
  <c r="G51" i="1256" s="1"/>
  <c r="D29" i="1255"/>
  <c r="H13" i="1255" s="1"/>
  <c r="D29" i="1254"/>
  <c r="H13" i="1254" s="1"/>
  <c r="D29" i="1253"/>
  <c r="H13" i="1253" s="1"/>
  <c r="D29" i="1252"/>
  <c r="H13" i="1252" s="1"/>
  <c r="H15" i="1252" s="1"/>
  <c r="H29" i="1252" s="1"/>
  <c r="G51" i="1252" s="1"/>
  <c r="T16" i="1249"/>
  <c r="R52" i="1251"/>
  <c r="R51" i="1251"/>
  <c r="D50" i="1251"/>
  <c r="R49" i="1251"/>
  <c r="D49" i="1251"/>
  <c r="R48" i="1251"/>
  <c r="D48" i="1251"/>
  <c r="D46" i="1251"/>
  <c r="D45" i="1251"/>
  <c r="D44" i="1251"/>
  <c r="R42" i="1251"/>
  <c r="D42" i="1251"/>
  <c r="R41" i="1251"/>
  <c r="D41" i="1251"/>
  <c r="R40" i="1251"/>
  <c r="D40" i="1251"/>
  <c r="R39" i="1251"/>
  <c r="H39" i="1251"/>
  <c r="D39" i="1251"/>
  <c r="R38" i="1251"/>
  <c r="L9" i="1251" s="1"/>
  <c r="D9" i="1251" s="1"/>
  <c r="H38" i="1251"/>
  <c r="D38" i="1251"/>
  <c r="R37" i="1251"/>
  <c r="H37" i="1251"/>
  <c r="D37" i="1251"/>
  <c r="R36" i="1251"/>
  <c r="H36" i="1251"/>
  <c r="D36" i="1251"/>
  <c r="R35" i="1251"/>
  <c r="H35" i="1251"/>
  <c r="D35" i="1251"/>
  <c r="R34" i="1251"/>
  <c r="L12" i="1251" s="1"/>
  <c r="D12" i="1251" s="1"/>
  <c r="H34" i="1251"/>
  <c r="D34" i="1251"/>
  <c r="R33" i="1251"/>
  <c r="R32" i="1251"/>
  <c r="L11" i="1251" s="1"/>
  <c r="D11" i="1251" s="1"/>
  <c r="R31" i="1251"/>
  <c r="R30" i="1251"/>
  <c r="R29" i="1251"/>
  <c r="R28" i="1251"/>
  <c r="D28" i="1251"/>
  <c r="R27" i="1251"/>
  <c r="D27" i="1251"/>
  <c r="R26" i="1251"/>
  <c r="L26" i="1251"/>
  <c r="D26" i="1251"/>
  <c r="R25" i="1251"/>
  <c r="L25" i="1251"/>
  <c r="D25" i="1251" s="1"/>
  <c r="R24" i="1251"/>
  <c r="D24" i="1251"/>
  <c r="R23" i="1251"/>
  <c r="L23" i="1251"/>
  <c r="D23" i="1251" s="1"/>
  <c r="R22" i="1251"/>
  <c r="L22" i="1251"/>
  <c r="D22" i="1251"/>
  <c r="R21" i="1251"/>
  <c r="D21" i="1251"/>
  <c r="R20" i="1251"/>
  <c r="L20" i="1251"/>
  <c r="D20" i="1251"/>
  <c r="R19" i="1251"/>
  <c r="L19" i="1251"/>
  <c r="D19" i="1251" s="1"/>
  <c r="R18" i="1251"/>
  <c r="D18" i="1251"/>
  <c r="R17" i="1251"/>
  <c r="D17" i="1251"/>
  <c r="R16" i="1251"/>
  <c r="L16" i="1251"/>
  <c r="D16" i="1251" s="1"/>
  <c r="S15" i="1251"/>
  <c r="R15" i="1251"/>
  <c r="D15" i="1251"/>
  <c r="S14" i="1251"/>
  <c r="R14" i="1251"/>
  <c r="D14" i="1251"/>
  <c r="R13" i="1251"/>
  <c r="D13" i="1251"/>
  <c r="R12" i="1251"/>
  <c r="R11" i="1251"/>
  <c r="L10" i="1251"/>
  <c r="D10" i="1251"/>
  <c r="L8" i="1251"/>
  <c r="D8" i="1251"/>
  <c r="L7" i="1251"/>
  <c r="D7" i="1251" s="1"/>
  <c r="R6" i="1251"/>
  <c r="L6" i="1251"/>
  <c r="D6" i="1251" s="1"/>
  <c r="R5" i="1251"/>
  <c r="R4" i="1251"/>
  <c r="R52" i="1250"/>
  <c r="R51" i="1250"/>
  <c r="D50" i="1250"/>
  <c r="R49" i="1250"/>
  <c r="D49" i="1250"/>
  <c r="R48" i="1250"/>
  <c r="D48" i="1250"/>
  <c r="D46" i="1250"/>
  <c r="D45" i="1250"/>
  <c r="D44" i="1250"/>
  <c r="R42" i="1250"/>
  <c r="D42" i="1250"/>
  <c r="R41" i="1250"/>
  <c r="L7" i="1250" s="1"/>
  <c r="D7" i="1250" s="1"/>
  <c r="D41" i="1250"/>
  <c r="R40" i="1250"/>
  <c r="L8" i="1250" s="1"/>
  <c r="D8" i="1250" s="1"/>
  <c r="D40" i="1250"/>
  <c r="R39" i="1250"/>
  <c r="L20" i="1250" s="1"/>
  <c r="D20" i="1250" s="1"/>
  <c r="H39" i="1250"/>
  <c r="D39" i="1250"/>
  <c r="R38" i="1250"/>
  <c r="H38" i="1250"/>
  <c r="D38" i="1250"/>
  <c r="R37" i="1250"/>
  <c r="H37" i="1250"/>
  <c r="D37" i="1250"/>
  <c r="R36" i="1250"/>
  <c r="H36" i="1250"/>
  <c r="D36" i="1250"/>
  <c r="R35" i="1250"/>
  <c r="L19" i="1250" s="1"/>
  <c r="D19" i="1250" s="1"/>
  <c r="H35" i="1250"/>
  <c r="D35" i="1250"/>
  <c r="R34" i="1250"/>
  <c r="H34" i="1250"/>
  <c r="G49" i="1250" s="1"/>
  <c r="D34" i="1250"/>
  <c r="R33" i="1250"/>
  <c r="L23" i="1250" s="1"/>
  <c r="D23" i="1250" s="1"/>
  <c r="R32" i="1250"/>
  <c r="R31" i="1250"/>
  <c r="R30" i="1250"/>
  <c r="R29" i="1250"/>
  <c r="R28" i="1250"/>
  <c r="D28" i="1250"/>
  <c r="R27" i="1250"/>
  <c r="D27" i="1250"/>
  <c r="R26" i="1250"/>
  <c r="L26" i="1250"/>
  <c r="D26" i="1250" s="1"/>
  <c r="R25" i="1250"/>
  <c r="L25" i="1250"/>
  <c r="D25" i="1250"/>
  <c r="R24" i="1250"/>
  <c r="L24" i="1250"/>
  <c r="D24" i="1250" s="1"/>
  <c r="R23" i="1250"/>
  <c r="R22" i="1250"/>
  <c r="L22" i="1250"/>
  <c r="D22" i="1250"/>
  <c r="R21" i="1250"/>
  <c r="L17" i="1250" s="1"/>
  <c r="D17" i="1250" s="1"/>
  <c r="D21" i="1250"/>
  <c r="R20" i="1250"/>
  <c r="R19" i="1250"/>
  <c r="R18" i="1250"/>
  <c r="D18" i="1250"/>
  <c r="R17" i="1250"/>
  <c r="R16" i="1250"/>
  <c r="L16" i="1250"/>
  <c r="D16" i="1250"/>
  <c r="R15" i="1250"/>
  <c r="D15" i="1250"/>
  <c r="R14" i="1250"/>
  <c r="D14" i="1250"/>
  <c r="R13" i="1250"/>
  <c r="D13" i="1250"/>
  <c r="R12" i="1250"/>
  <c r="L12" i="1250"/>
  <c r="D12" i="1250" s="1"/>
  <c r="R11" i="1250"/>
  <c r="L11" i="1250"/>
  <c r="D11" i="1250"/>
  <c r="L10" i="1250"/>
  <c r="D10" i="1250"/>
  <c r="L9" i="1250"/>
  <c r="D9" i="1250"/>
  <c r="R6" i="1250"/>
  <c r="L6" i="1250"/>
  <c r="D6" i="1250" s="1"/>
  <c r="R5" i="1250"/>
  <c r="R4" i="1250"/>
  <c r="R52" i="1249"/>
  <c r="R51" i="1249"/>
  <c r="D50" i="1249"/>
  <c r="R49" i="1249"/>
  <c r="D49" i="1249"/>
  <c r="R48" i="1249"/>
  <c r="D48" i="1249"/>
  <c r="D46" i="1249"/>
  <c r="D45" i="1249"/>
  <c r="P44" i="1249"/>
  <c r="R44" i="1249" s="1"/>
  <c r="D44" i="1249"/>
  <c r="R42" i="1249"/>
  <c r="D42" i="1249"/>
  <c r="R41" i="1249"/>
  <c r="D41" i="1249"/>
  <c r="R40" i="1249"/>
  <c r="L8" i="1249" s="1"/>
  <c r="D8" i="1249" s="1"/>
  <c r="D40" i="1249"/>
  <c r="R39" i="1249"/>
  <c r="H39" i="1249"/>
  <c r="D39" i="1249"/>
  <c r="R38" i="1249"/>
  <c r="H38" i="1249"/>
  <c r="D38" i="1249"/>
  <c r="R37" i="1249"/>
  <c r="H37" i="1249"/>
  <c r="D37" i="1249"/>
  <c r="R36" i="1249"/>
  <c r="H36" i="1249"/>
  <c r="D36" i="1249"/>
  <c r="R35" i="1249"/>
  <c r="H35" i="1249"/>
  <c r="G49" i="1249" s="1"/>
  <c r="D35" i="1249"/>
  <c r="R34" i="1249"/>
  <c r="L12" i="1249" s="1"/>
  <c r="D12" i="1249" s="1"/>
  <c r="H34" i="1249"/>
  <c r="D34" i="1249"/>
  <c r="R33" i="1249"/>
  <c r="R32" i="1249"/>
  <c r="R31" i="1249"/>
  <c r="R30" i="1249"/>
  <c r="R29" i="1249"/>
  <c r="R28" i="1249"/>
  <c r="D28" i="1249"/>
  <c r="R27" i="1249"/>
  <c r="L27" i="1249"/>
  <c r="D27" i="1249"/>
  <c r="R26" i="1249"/>
  <c r="L26" i="1249"/>
  <c r="D26" i="1249" s="1"/>
  <c r="R25" i="1249"/>
  <c r="D25" i="1249"/>
  <c r="R24" i="1249"/>
  <c r="L24" i="1249"/>
  <c r="D24" i="1249" s="1"/>
  <c r="R23" i="1249"/>
  <c r="L23" i="1249"/>
  <c r="D23" i="1249"/>
  <c r="R22" i="1249"/>
  <c r="D22" i="1249"/>
  <c r="R21" i="1249"/>
  <c r="D21" i="1249"/>
  <c r="R20" i="1249"/>
  <c r="L20" i="1249"/>
  <c r="D20" i="1249"/>
  <c r="R19" i="1249"/>
  <c r="D19" i="1249"/>
  <c r="R18" i="1249"/>
  <c r="D18" i="1249"/>
  <c r="R17" i="1249"/>
  <c r="L17" i="1249"/>
  <c r="D17" i="1249"/>
  <c r="R16" i="1249"/>
  <c r="L16" i="1249"/>
  <c r="D16" i="1249" s="1"/>
  <c r="R15" i="1249"/>
  <c r="D15" i="1249"/>
  <c r="R14" i="1249"/>
  <c r="D14" i="1249"/>
  <c r="R13" i="1249"/>
  <c r="D13" i="1249"/>
  <c r="R12" i="1249"/>
  <c r="R11" i="1249"/>
  <c r="L11" i="1249"/>
  <c r="D11" i="1249"/>
  <c r="L10" i="1249"/>
  <c r="D10" i="1249"/>
  <c r="L9" i="1249"/>
  <c r="D9" i="1249"/>
  <c r="L7" i="1249"/>
  <c r="D7" i="1249" s="1"/>
  <c r="R6" i="1249"/>
  <c r="L6" i="1249"/>
  <c r="D6" i="1249" s="1"/>
  <c r="R5" i="1249"/>
  <c r="R4" i="1249"/>
  <c r="R52" i="1248"/>
  <c r="R51" i="1248"/>
  <c r="D50" i="1248"/>
  <c r="R49" i="1248"/>
  <c r="G49" i="1248"/>
  <c r="D49" i="1248"/>
  <c r="R48" i="1248"/>
  <c r="D48" i="1248"/>
  <c r="D46" i="1248"/>
  <c r="D45" i="1248"/>
  <c r="D44" i="1248"/>
  <c r="R42" i="1248"/>
  <c r="D42" i="1248"/>
  <c r="R41" i="1248"/>
  <c r="L7" i="1248" s="1"/>
  <c r="D7" i="1248" s="1"/>
  <c r="D41" i="1248"/>
  <c r="R40" i="1248"/>
  <c r="L8" i="1248" s="1"/>
  <c r="D8" i="1248" s="1"/>
  <c r="D40" i="1248"/>
  <c r="D54" i="1248" s="1"/>
  <c r="H14" i="1248" s="1"/>
  <c r="R39" i="1248"/>
  <c r="D39" i="1248"/>
  <c r="R38" i="1248"/>
  <c r="D38" i="1248"/>
  <c r="R37" i="1248"/>
  <c r="D37" i="1248"/>
  <c r="R36" i="1248"/>
  <c r="D36" i="1248"/>
  <c r="R35" i="1248"/>
  <c r="L19" i="1248" s="1"/>
  <c r="D19" i="1248" s="1"/>
  <c r="D35" i="1248"/>
  <c r="R34" i="1248"/>
  <c r="D34" i="1248"/>
  <c r="R33" i="1248"/>
  <c r="R32" i="1248"/>
  <c r="L11" i="1248" s="1"/>
  <c r="D11" i="1248" s="1"/>
  <c r="R31" i="1248"/>
  <c r="R30" i="1248"/>
  <c r="R29" i="1248"/>
  <c r="R28" i="1248"/>
  <c r="D28" i="1248"/>
  <c r="R27" i="1248"/>
  <c r="D27" i="1248"/>
  <c r="R26" i="1248"/>
  <c r="L26" i="1248"/>
  <c r="D26" i="1248" s="1"/>
  <c r="R25" i="1248"/>
  <c r="L25" i="1248"/>
  <c r="D25" i="1248"/>
  <c r="R24" i="1248"/>
  <c r="D24" i="1248"/>
  <c r="R23" i="1248"/>
  <c r="L23" i="1248"/>
  <c r="D23" i="1248" s="1"/>
  <c r="R22" i="1248"/>
  <c r="L22" i="1248"/>
  <c r="D22" i="1248"/>
  <c r="R21" i="1248"/>
  <c r="D21" i="1248"/>
  <c r="R20" i="1248"/>
  <c r="L20" i="1248"/>
  <c r="D20" i="1248" s="1"/>
  <c r="R19" i="1248"/>
  <c r="R18" i="1248"/>
  <c r="D18" i="1248"/>
  <c r="R17" i="1248"/>
  <c r="D17" i="1248"/>
  <c r="R16" i="1248"/>
  <c r="L16" i="1248"/>
  <c r="D16" i="1248" s="1"/>
  <c r="S15" i="1248"/>
  <c r="R15" i="1248"/>
  <c r="D15" i="1248"/>
  <c r="S14" i="1248"/>
  <c r="R14" i="1248"/>
  <c r="D14" i="1248"/>
  <c r="R13" i="1248"/>
  <c r="D13" i="1248"/>
  <c r="R12" i="1248"/>
  <c r="L12" i="1248"/>
  <c r="D12" i="1248" s="1"/>
  <c r="R11" i="1248"/>
  <c r="L10" i="1248"/>
  <c r="D10" i="1248" s="1"/>
  <c r="L9" i="1248"/>
  <c r="D9" i="1248"/>
  <c r="R6" i="1248"/>
  <c r="L6" i="1248"/>
  <c r="D6" i="1248" s="1"/>
  <c r="R5" i="1248"/>
  <c r="R4" i="1248"/>
  <c r="R52" i="1247"/>
  <c r="R51" i="1247"/>
  <c r="D50" i="1247"/>
  <c r="R49" i="1247"/>
  <c r="D49" i="1247"/>
  <c r="R48" i="1247"/>
  <c r="D48" i="1247"/>
  <c r="D46" i="1247"/>
  <c r="D45" i="1247"/>
  <c r="D44" i="1247"/>
  <c r="R42" i="1247"/>
  <c r="D42" i="1247"/>
  <c r="R41" i="1247"/>
  <c r="D41" i="1247"/>
  <c r="R40" i="1247"/>
  <c r="L8" i="1247" s="1"/>
  <c r="D8" i="1247" s="1"/>
  <c r="D40" i="1247"/>
  <c r="R39" i="1247"/>
  <c r="H39" i="1247"/>
  <c r="D39" i="1247"/>
  <c r="R38" i="1247"/>
  <c r="L9" i="1247" s="1"/>
  <c r="D9" i="1247" s="1"/>
  <c r="H38" i="1247"/>
  <c r="G49" i="1247" s="1"/>
  <c r="D38" i="1247"/>
  <c r="R37" i="1247"/>
  <c r="H37" i="1247"/>
  <c r="D37" i="1247"/>
  <c r="R36" i="1247"/>
  <c r="H36" i="1247"/>
  <c r="D36" i="1247"/>
  <c r="R35" i="1247"/>
  <c r="H35" i="1247"/>
  <c r="D35" i="1247"/>
  <c r="R34" i="1247"/>
  <c r="H34" i="1247"/>
  <c r="D34" i="1247"/>
  <c r="D54" i="1247" s="1"/>
  <c r="H14" i="1247" s="1"/>
  <c r="R33" i="1247"/>
  <c r="R32" i="1247"/>
  <c r="L11" i="1247" s="1"/>
  <c r="D11" i="1247" s="1"/>
  <c r="R31" i="1247"/>
  <c r="R30" i="1247"/>
  <c r="R29" i="1247"/>
  <c r="R28" i="1247"/>
  <c r="D28" i="1247"/>
  <c r="R27" i="1247"/>
  <c r="D27" i="1247"/>
  <c r="R26" i="1247"/>
  <c r="L26" i="1247"/>
  <c r="D26" i="1247" s="1"/>
  <c r="R25" i="1247"/>
  <c r="L25" i="1247"/>
  <c r="D25" i="1247"/>
  <c r="R24" i="1247"/>
  <c r="D24" i="1247"/>
  <c r="R23" i="1247"/>
  <c r="L23" i="1247"/>
  <c r="D23" i="1247" s="1"/>
  <c r="R22" i="1247"/>
  <c r="L22" i="1247"/>
  <c r="D22" i="1247"/>
  <c r="R21" i="1247"/>
  <c r="D21" i="1247"/>
  <c r="R20" i="1247"/>
  <c r="L20" i="1247"/>
  <c r="D20" i="1247" s="1"/>
  <c r="R19" i="1247"/>
  <c r="L19" i="1247"/>
  <c r="D19" i="1247"/>
  <c r="R18" i="1247"/>
  <c r="D18" i="1247"/>
  <c r="R17" i="1247"/>
  <c r="D17" i="1247"/>
  <c r="R16" i="1247"/>
  <c r="L16" i="1247"/>
  <c r="D16" i="1247" s="1"/>
  <c r="S15" i="1247"/>
  <c r="R15" i="1247"/>
  <c r="D15" i="1247"/>
  <c r="S14" i="1247"/>
  <c r="R14" i="1247"/>
  <c r="D14" i="1247"/>
  <c r="R13" i="1247"/>
  <c r="D13" i="1247"/>
  <c r="R12" i="1247"/>
  <c r="L12" i="1247"/>
  <c r="D12" i="1247" s="1"/>
  <c r="R11" i="1247"/>
  <c r="L10" i="1247"/>
  <c r="D10" i="1247"/>
  <c r="L7" i="1247"/>
  <c r="D7" i="1247"/>
  <c r="R6" i="1247"/>
  <c r="L6" i="1247"/>
  <c r="D6" i="1247"/>
  <c r="R5" i="1247"/>
  <c r="R4" i="1247"/>
  <c r="R52" i="1246"/>
  <c r="R51" i="1246"/>
  <c r="D50" i="1246"/>
  <c r="R49" i="1246"/>
  <c r="D49" i="1246"/>
  <c r="R48" i="1246"/>
  <c r="D48" i="1246"/>
  <c r="D46" i="1246"/>
  <c r="D45" i="1246"/>
  <c r="D44" i="1246"/>
  <c r="R42" i="1246"/>
  <c r="L6" i="1246" s="1"/>
  <c r="D6" i="1246" s="1"/>
  <c r="D42" i="1246"/>
  <c r="R41" i="1246"/>
  <c r="L7" i="1246" s="1"/>
  <c r="D7" i="1246" s="1"/>
  <c r="D41" i="1246"/>
  <c r="R40" i="1246"/>
  <c r="D40" i="1246"/>
  <c r="R39" i="1246"/>
  <c r="L20" i="1246" s="1"/>
  <c r="D20" i="1246" s="1"/>
  <c r="H39" i="1246"/>
  <c r="D39" i="1246"/>
  <c r="R38" i="1246"/>
  <c r="H38" i="1246"/>
  <c r="D38" i="1246"/>
  <c r="R37" i="1246"/>
  <c r="H37" i="1246"/>
  <c r="D37" i="1246"/>
  <c r="R36" i="1246"/>
  <c r="L10" i="1246" s="1"/>
  <c r="D10" i="1246" s="1"/>
  <c r="H36" i="1246"/>
  <c r="D36" i="1246"/>
  <c r="R35" i="1246"/>
  <c r="L19" i="1246" s="1"/>
  <c r="D19" i="1246" s="1"/>
  <c r="H35" i="1246"/>
  <c r="D35" i="1246"/>
  <c r="D54" i="1246" s="1"/>
  <c r="H14" i="1246" s="1"/>
  <c r="R34" i="1246"/>
  <c r="L12" i="1246" s="1"/>
  <c r="D12" i="1246" s="1"/>
  <c r="H34" i="1246"/>
  <c r="G49" i="1246" s="1"/>
  <c r="D34" i="1246"/>
  <c r="R33" i="1246"/>
  <c r="R32" i="1246"/>
  <c r="R31" i="1246"/>
  <c r="R30" i="1246"/>
  <c r="R29" i="1246"/>
  <c r="R28" i="1246"/>
  <c r="D28" i="1246"/>
  <c r="R27" i="1246"/>
  <c r="D27" i="1246"/>
  <c r="R26" i="1246"/>
  <c r="L26" i="1246"/>
  <c r="D26" i="1246" s="1"/>
  <c r="R25" i="1246"/>
  <c r="L25" i="1246"/>
  <c r="D25" i="1246" s="1"/>
  <c r="R24" i="1246"/>
  <c r="L24" i="1246"/>
  <c r="D24" i="1246"/>
  <c r="R23" i="1246"/>
  <c r="L23" i="1246"/>
  <c r="D23" i="1246" s="1"/>
  <c r="R22" i="1246"/>
  <c r="L22" i="1246"/>
  <c r="D22" i="1246" s="1"/>
  <c r="R21" i="1246"/>
  <c r="D21" i="1246"/>
  <c r="R20" i="1246"/>
  <c r="R19" i="1246"/>
  <c r="R18" i="1246"/>
  <c r="D18" i="1246"/>
  <c r="R17" i="1246"/>
  <c r="L17" i="1246"/>
  <c r="D17" i="1246" s="1"/>
  <c r="R16" i="1246"/>
  <c r="L16" i="1246"/>
  <c r="D16" i="1246" s="1"/>
  <c r="R15" i="1246"/>
  <c r="D15" i="1246"/>
  <c r="R14" i="1246"/>
  <c r="D14" i="1246"/>
  <c r="R13" i="1246"/>
  <c r="D13" i="1246"/>
  <c r="R12" i="1246"/>
  <c r="R11" i="1246"/>
  <c r="L11" i="1246"/>
  <c r="D11" i="1246"/>
  <c r="L9" i="1246"/>
  <c r="D9" i="1246"/>
  <c r="L8" i="1246"/>
  <c r="D8" i="1246"/>
  <c r="R6" i="1246"/>
  <c r="R5" i="1246"/>
  <c r="R4" i="1246"/>
  <c r="R52" i="1245"/>
  <c r="R51" i="1245"/>
  <c r="D50" i="1245"/>
  <c r="R49" i="1245"/>
  <c r="D49" i="1245"/>
  <c r="R48" i="1245"/>
  <c r="D48" i="1245"/>
  <c r="D46" i="1245"/>
  <c r="D45" i="1245"/>
  <c r="P44" i="1245"/>
  <c r="R44" i="1245" s="1"/>
  <c r="D44" i="1245"/>
  <c r="R42" i="1245"/>
  <c r="L6" i="1245" s="1"/>
  <c r="D6" i="1245" s="1"/>
  <c r="D42" i="1245"/>
  <c r="R41" i="1245"/>
  <c r="L7" i="1245" s="1"/>
  <c r="D7" i="1245" s="1"/>
  <c r="D41" i="1245"/>
  <c r="R40" i="1245"/>
  <c r="D40" i="1245"/>
  <c r="R39" i="1245"/>
  <c r="H39" i="1245"/>
  <c r="D39" i="1245"/>
  <c r="R38" i="1245"/>
  <c r="H38" i="1245"/>
  <c r="D38" i="1245"/>
  <c r="R37" i="1245"/>
  <c r="H37" i="1245"/>
  <c r="D37" i="1245"/>
  <c r="R36" i="1245"/>
  <c r="L10" i="1245" s="1"/>
  <c r="D10" i="1245" s="1"/>
  <c r="H36" i="1245"/>
  <c r="D36" i="1245"/>
  <c r="R35" i="1245"/>
  <c r="H35" i="1245"/>
  <c r="G49" i="1245" s="1"/>
  <c r="D35" i="1245"/>
  <c r="R34" i="1245"/>
  <c r="H34" i="1245"/>
  <c r="D34" i="1245"/>
  <c r="D54" i="1245" s="1"/>
  <c r="H14" i="1245" s="1"/>
  <c r="R33" i="1245"/>
  <c r="R32" i="1245"/>
  <c r="R31" i="1245"/>
  <c r="R30" i="1245"/>
  <c r="R29" i="1245"/>
  <c r="R28" i="1245"/>
  <c r="L16" i="1245" s="1"/>
  <c r="D16" i="1245" s="1"/>
  <c r="D28" i="1245"/>
  <c r="R27" i="1245"/>
  <c r="L27" i="1245"/>
  <c r="D27" i="1245"/>
  <c r="R26" i="1245"/>
  <c r="L26" i="1245"/>
  <c r="D26" i="1245"/>
  <c r="R25" i="1245"/>
  <c r="D25" i="1245"/>
  <c r="R24" i="1245"/>
  <c r="L24" i="1245"/>
  <c r="D24" i="1245"/>
  <c r="R23" i="1245"/>
  <c r="L23" i="1245"/>
  <c r="D23" i="1245"/>
  <c r="R22" i="1245"/>
  <c r="D22" i="1245"/>
  <c r="R21" i="1245"/>
  <c r="D21" i="1245"/>
  <c r="R20" i="1245"/>
  <c r="L20" i="1245"/>
  <c r="D20" i="1245" s="1"/>
  <c r="R19" i="1245"/>
  <c r="D19" i="1245"/>
  <c r="R18" i="1245"/>
  <c r="D18" i="1245"/>
  <c r="R17" i="1245"/>
  <c r="L17" i="1245"/>
  <c r="D17" i="1245" s="1"/>
  <c r="R16" i="1245"/>
  <c r="R15" i="1245"/>
  <c r="D15" i="1245"/>
  <c r="R14" i="1245"/>
  <c r="D14" i="1245"/>
  <c r="R13" i="1245"/>
  <c r="D13" i="1245"/>
  <c r="R12" i="1245"/>
  <c r="L12" i="1245"/>
  <c r="D12" i="1245"/>
  <c r="R11" i="1245"/>
  <c r="L11" i="1245"/>
  <c r="D11" i="1245"/>
  <c r="L9" i="1245"/>
  <c r="D9" i="1245"/>
  <c r="L8" i="1245"/>
  <c r="D8" i="1245" s="1"/>
  <c r="R6" i="1245"/>
  <c r="R5" i="1245"/>
  <c r="R4" i="1245"/>
  <c r="R52" i="1244"/>
  <c r="R51" i="1244"/>
  <c r="D50" i="1244"/>
  <c r="R49" i="1244"/>
  <c r="G49" i="1244"/>
  <c r="D49" i="1244"/>
  <c r="R48" i="1244"/>
  <c r="D48" i="1244"/>
  <c r="D46" i="1244"/>
  <c r="D45" i="1244"/>
  <c r="D44" i="1244"/>
  <c r="R42" i="1244"/>
  <c r="D42" i="1244"/>
  <c r="R41" i="1244"/>
  <c r="L7" i="1244" s="1"/>
  <c r="D7" i="1244" s="1"/>
  <c r="D41" i="1244"/>
  <c r="R40" i="1244"/>
  <c r="L8" i="1244" s="1"/>
  <c r="D8" i="1244" s="1"/>
  <c r="D40" i="1244"/>
  <c r="R39" i="1244"/>
  <c r="D39" i="1244"/>
  <c r="R38" i="1244"/>
  <c r="D38" i="1244"/>
  <c r="R37" i="1244"/>
  <c r="D37" i="1244"/>
  <c r="R36" i="1244"/>
  <c r="D36" i="1244"/>
  <c r="R35" i="1244"/>
  <c r="D35" i="1244"/>
  <c r="R34" i="1244"/>
  <c r="L12" i="1244" s="1"/>
  <c r="D12" i="1244" s="1"/>
  <c r="D34" i="1244"/>
  <c r="D54" i="1244" s="1"/>
  <c r="H14" i="1244" s="1"/>
  <c r="R33" i="1244"/>
  <c r="L23" i="1244" s="1"/>
  <c r="D23" i="1244" s="1"/>
  <c r="R32" i="1244"/>
  <c r="R31" i="1244"/>
  <c r="R30" i="1244"/>
  <c r="R29" i="1244"/>
  <c r="R28" i="1244"/>
  <c r="D28" i="1244"/>
  <c r="R27" i="1244"/>
  <c r="D27" i="1244"/>
  <c r="R26" i="1244"/>
  <c r="L26" i="1244"/>
  <c r="D26" i="1244" s="1"/>
  <c r="R25" i="1244"/>
  <c r="L25" i="1244"/>
  <c r="D25" i="1244"/>
  <c r="R24" i="1244"/>
  <c r="D24" i="1244"/>
  <c r="R23" i="1244"/>
  <c r="R22" i="1244"/>
  <c r="L22" i="1244"/>
  <c r="D22" i="1244" s="1"/>
  <c r="R21" i="1244"/>
  <c r="D21" i="1244"/>
  <c r="R20" i="1244"/>
  <c r="L20" i="1244"/>
  <c r="D20" i="1244" s="1"/>
  <c r="R19" i="1244"/>
  <c r="L19" i="1244"/>
  <c r="D19" i="1244"/>
  <c r="R18" i="1244"/>
  <c r="D18" i="1244"/>
  <c r="R17" i="1244"/>
  <c r="D17" i="1244"/>
  <c r="R16" i="1244"/>
  <c r="L16" i="1244"/>
  <c r="D16" i="1244" s="1"/>
  <c r="S15" i="1244"/>
  <c r="R15" i="1244"/>
  <c r="D15" i="1244"/>
  <c r="S14" i="1244"/>
  <c r="R14" i="1244"/>
  <c r="D14" i="1244"/>
  <c r="R13" i="1244"/>
  <c r="D13" i="1244"/>
  <c r="R12" i="1244"/>
  <c r="R11" i="1244"/>
  <c r="L11" i="1244"/>
  <c r="D11" i="1244" s="1"/>
  <c r="L10" i="1244"/>
  <c r="D10" i="1244" s="1"/>
  <c r="L9" i="1244"/>
  <c r="D9" i="1244"/>
  <c r="R6" i="1244"/>
  <c r="L6" i="1244"/>
  <c r="D6" i="1244"/>
  <c r="R5" i="1244"/>
  <c r="R4" i="1244"/>
  <c r="R52" i="1243"/>
  <c r="R51" i="1243"/>
  <c r="D50" i="1243"/>
  <c r="R49" i="1243"/>
  <c r="D49" i="1243"/>
  <c r="R48" i="1243"/>
  <c r="D48" i="1243"/>
  <c r="D46" i="1243"/>
  <c r="D45" i="1243"/>
  <c r="D44" i="1243"/>
  <c r="R42" i="1243"/>
  <c r="L6" i="1243" s="1"/>
  <c r="D6" i="1243" s="1"/>
  <c r="D42" i="1243"/>
  <c r="R41" i="1243"/>
  <c r="D41" i="1243"/>
  <c r="R40" i="1243"/>
  <c r="D40" i="1243"/>
  <c r="R39" i="1243"/>
  <c r="H39" i="1243"/>
  <c r="D39" i="1243"/>
  <c r="R38" i="1243"/>
  <c r="H38" i="1243"/>
  <c r="D38" i="1243"/>
  <c r="R37" i="1243"/>
  <c r="H37" i="1243"/>
  <c r="D37" i="1243"/>
  <c r="R36" i="1243"/>
  <c r="H36" i="1243"/>
  <c r="D36" i="1243"/>
  <c r="R35" i="1243"/>
  <c r="H35" i="1243"/>
  <c r="D35" i="1243"/>
  <c r="R34" i="1243"/>
  <c r="L12" i="1243" s="1"/>
  <c r="D12" i="1243" s="1"/>
  <c r="H34" i="1243"/>
  <c r="D34" i="1243"/>
  <c r="R33" i="1243"/>
  <c r="R32" i="1243"/>
  <c r="L11" i="1243" s="1"/>
  <c r="D11" i="1243" s="1"/>
  <c r="R31" i="1243"/>
  <c r="R30" i="1243"/>
  <c r="R29" i="1243"/>
  <c r="R28" i="1243"/>
  <c r="D28" i="1243"/>
  <c r="R27" i="1243"/>
  <c r="D27" i="1243"/>
  <c r="R26" i="1243"/>
  <c r="L26" i="1243"/>
  <c r="D26" i="1243"/>
  <c r="R25" i="1243"/>
  <c r="D25" i="1243"/>
  <c r="R24" i="1243"/>
  <c r="D24" i="1243"/>
  <c r="R23" i="1243"/>
  <c r="L23" i="1243"/>
  <c r="D23" i="1243"/>
  <c r="R22" i="1243"/>
  <c r="L22" i="1243"/>
  <c r="D22" i="1243"/>
  <c r="R21" i="1243"/>
  <c r="D21" i="1243"/>
  <c r="R20" i="1243"/>
  <c r="L20" i="1243"/>
  <c r="D20" i="1243"/>
  <c r="R19" i="1243"/>
  <c r="L19" i="1243"/>
  <c r="D19" i="1243" s="1"/>
  <c r="R18" i="1243"/>
  <c r="D18" i="1243"/>
  <c r="R17" i="1243"/>
  <c r="D17" i="1243"/>
  <c r="R16" i="1243"/>
  <c r="L16" i="1243"/>
  <c r="D16" i="1243" s="1"/>
  <c r="S15" i="1243"/>
  <c r="R15" i="1243"/>
  <c r="D15" i="1243"/>
  <c r="S14" i="1243"/>
  <c r="R14" i="1243"/>
  <c r="D14" i="1243"/>
  <c r="R13" i="1243"/>
  <c r="D13" i="1243"/>
  <c r="R12" i="1243"/>
  <c r="R11" i="1243"/>
  <c r="L10" i="1243"/>
  <c r="D10" i="1243"/>
  <c r="L9" i="1243"/>
  <c r="D9" i="1243"/>
  <c r="L8" i="1243"/>
  <c r="D8" i="1243"/>
  <c r="L7" i="1243"/>
  <c r="D7" i="1243" s="1"/>
  <c r="R6" i="1243"/>
  <c r="R5" i="1243"/>
  <c r="R4" i="1243"/>
  <c r="R52" i="1242"/>
  <c r="R51" i="1242"/>
  <c r="D50" i="1242"/>
  <c r="R49" i="1242"/>
  <c r="D49" i="1242"/>
  <c r="R48" i="1242"/>
  <c r="D48" i="1242"/>
  <c r="D46" i="1242"/>
  <c r="D45" i="1242"/>
  <c r="D44" i="1242"/>
  <c r="R42" i="1242"/>
  <c r="D42" i="1242"/>
  <c r="R41" i="1242"/>
  <c r="D41" i="1242"/>
  <c r="R40" i="1242"/>
  <c r="D40" i="1242"/>
  <c r="R39" i="1242"/>
  <c r="L20" i="1242" s="1"/>
  <c r="D20" i="1242" s="1"/>
  <c r="H39" i="1242"/>
  <c r="D39" i="1242"/>
  <c r="R38" i="1242"/>
  <c r="L9" i="1242" s="1"/>
  <c r="D9" i="1242" s="1"/>
  <c r="H38" i="1242"/>
  <c r="D38" i="1242"/>
  <c r="R37" i="1242"/>
  <c r="H37" i="1242"/>
  <c r="D37" i="1242"/>
  <c r="R36" i="1242"/>
  <c r="H36" i="1242"/>
  <c r="D36" i="1242"/>
  <c r="R35" i="1242"/>
  <c r="L19" i="1242" s="1"/>
  <c r="D19" i="1242" s="1"/>
  <c r="H35" i="1242"/>
  <c r="D35" i="1242"/>
  <c r="R34" i="1242"/>
  <c r="L12" i="1242" s="1"/>
  <c r="D12" i="1242" s="1"/>
  <c r="H34" i="1242"/>
  <c r="D34" i="1242"/>
  <c r="R33" i="1242"/>
  <c r="R32" i="1242"/>
  <c r="L11" i="1242" s="1"/>
  <c r="D11" i="1242" s="1"/>
  <c r="R31" i="1242"/>
  <c r="R30" i="1242"/>
  <c r="R29" i="1242"/>
  <c r="R28" i="1242"/>
  <c r="D28" i="1242"/>
  <c r="R27" i="1242"/>
  <c r="D27" i="1242"/>
  <c r="R26" i="1242"/>
  <c r="L26" i="1242"/>
  <c r="D26" i="1242"/>
  <c r="R25" i="1242"/>
  <c r="L25" i="1242"/>
  <c r="D25" i="1242" s="1"/>
  <c r="R24" i="1242"/>
  <c r="L24" i="1242"/>
  <c r="D24" i="1242" s="1"/>
  <c r="R23" i="1242"/>
  <c r="L23" i="1242"/>
  <c r="D23" i="1242"/>
  <c r="R22" i="1242"/>
  <c r="L22" i="1242"/>
  <c r="D22" i="1242" s="1"/>
  <c r="R21" i="1242"/>
  <c r="L17" i="1242" s="1"/>
  <c r="D17" i="1242" s="1"/>
  <c r="D21" i="1242"/>
  <c r="R20" i="1242"/>
  <c r="R19" i="1242"/>
  <c r="R18" i="1242"/>
  <c r="D18" i="1242"/>
  <c r="R17" i="1242"/>
  <c r="R16" i="1242"/>
  <c r="L16" i="1242"/>
  <c r="D16" i="1242" s="1"/>
  <c r="R15" i="1242"/>
  <c r="D15" i="1242"/>
  <c r="R14" i="1242"/>
  <c r="D14" i="1242"/>
  <c r="R13" i="1242"/>
  <c r="D13" i="1242"/>
  <c r="R12" i="1242"/>
  <c r="R11" i="1242"/>
  <c r="L10" i="1242"/>
  <c r="D10" i="1242"/>
  <c r="L8" i="1242"/>
  <c r="D8" i="1242"/>
  <c r="L7" i="1242"/>
  <c r="D7" i="1242" s="1"/>
  <c r="R6" i="1242"/>
  <c r="L6" i="1242"/>
  <c r="D6" i="1242" s="1"/>
  <c r="R5" i="1242"/>
  <c r="R4" i="1242"/>
  <c r="R52" i="1241"/>
  <c r="R51" i="1241"/>
  <c r="D50" i="1241"/>
  <c r="R49" i="1241"/>
  <c r="D49" i="1241"/>
  <c r="R48" i="1241"/>
  <c r="D48" i="1241"/>
  <c r="D46" i="1241"/>
  <c r="D45" i="1241"/>
  <c r="R44" i="1241"/>
  <c r="P44" i="1241"/>
  <c r="D44" i="1241"/>
  <c r="R42" i="1241"/>
  <c r="L6" i="1241" s="1"/>
  <c r="D6" i="1241" s="1"/>
  <c r="D42" i="1241"/>
  <c r="R41" i="1241"/>
  <c r="D41" i="1241"/>
  <c r="R40" i="1241"/>
  <c r="L8" i="1241" s="1"/>
  <c r="D8" i="1241" s="1"/>
  <c r="D40" i="1241"/>
  <c r="R39" i="1241"/>
  <c r="L20" i="1241" s="1"/>
  <c r="D20" i="1241" s="1"/>
  <c r="H39" i="1241"/>
  <c r="D39" i="1241"/>
  <c r="R38" i="1241"/>
  <c r="H38" i="1241"/>
  <c r="D38" i="1241"/>
  <c r="R37" i="1241"/>
  <c r="H37" i="1241"/>
  <c r="D37" i="1241"/>
  <c r="R36" i="1241"/>
  <c r="H36" i="1241"/>
  <c r="D36" i="1241"/>
  <c r="R35" i="1241"/>
  <c r="H35" i="1241"/>
  <c r="D35" i="1241"/>
  <c r="R34" i="1241"/>
  <c r="L12" i="1241" s="1"/>
  <c r="D12" i="1241" s="1"/>
  <c r="H34" i="1241"/>
  <c r="D34" i="1241"/>
  <c r="R33" i="1241"/>
  <c r="R32" i="1241"/>
  <c r="L11" i="1241" s="1"/>
  <c r="D11" i="1241" s="1"/>
  <c r="R31" i="1241"/>
  <c r="R30" i="1241"/>
  <c r="R29" i="1241"/>
  <c r="R28" i="1241"/>
  <c r="L16" i="1241" s="1"/>
  <c r="D16" i="1241" s="1"/>
  <c r="D28" i="1241"/>
  <c r="R27" i="1241"/>
  <c r="L27" i="1241"/>
  <c r="D27" i="1241"/>
  <c r="R26" i="1241"/>
  <c r="L26" i="1241"/>
  <c r="D26" i="1241"/>
  <c r="R25" i="1241"/>
  <c r="D25" i="1241"/>
  <c r="R24" i="1241"/>
  <c r="L24" i="1241"/>
  <c r="D24" i="1241"/>
  <c r="R23" i="1241"/>
  <c r="L23" i="1241"/>
  <c r="D23" i="1241" s="1"/>
  <c r="R22" i="1241"/>
  <c r="D22" i="1241"/>
  <c r="R21" i="1241"/>
  <c r="D21" i="1241"/>
  <c r="R20" i="1241"/>
  <c r="R19" i="1241"/>
  <c r="D19" i="1241"/>
  <c r="R18" i="1241"/>
  <c r="D18" i="1241"/>
  <c r="R17" i="1241"/>
  <c r="L17" i="1241"/>
  <c r="D17" i="1241" s="1"/>
  <c r="R16" i="1241"/>
  <c r="R15" i="1241"/>
  <c r="D15" i="1241"/>
  <c r="R14" i="1241"/>
  <c r="D14" i="1241"/>
  <c r="R13" i="1241"/>
  <c r="D13" i="1241"/>
  <c r="R12" i="1241"/>
  <c r="R11" i="1241"/>
  <c r="L10" i="1241"/>
  <c r="D10" i="1241"/>
  <c r="L9" i="1241"/>
  <c r="D9" i="1241"/>
  <c r="L7" i="1241"/>
  <c r="D7" i="1241"/>
  <c r="R6" i="1241"/>
  <c r="R5" i="1241"/>
  <c r="R4" i="1241"/>
  <c r="R52" i="1240"/>
  <c r="R51" i="1240"/>
  <c r="D50" i="1240"/>
  <c r="R49" i="1240"/>
  <c r="G49" i="1240"/>
  <c r="D49" i="1240"/>
  <c r="R48" i="1240"/>
  <c r="D48" i="1240"/>
  <c r="D46" i="1240"/>
  <c r="D45" i="1240"/>
  <c r="D44" i="1240"/>
  <c r="R42" i="1240"/>
  <c r="D42" i="1240"/>
  <c r="R41" i="1240"/>
  <c r="L7" i="1240" s="1"/>
  <c r="D7" i="1240" s="1"/>
  <c r="D41" i="1240"/>
  <c r="R40" i="1240"/>
  <c r="L8" i="1240" s="1"/>
  <c r="D8" i="1240" s="1"/>
  <c r="D40" i="1240"/>
  <c r="R39" i="1240"/>
  <c r="D39" i="1240"/>
  <c r="R38" i="1240"/>
  <c r="L9" i="1240" s="1"/>
  <c r="D9" i="1240" s="1"/>
  <c r="D38" i="1240"/>
  <c r="R37" i="1240"/>
  <c r="D37" i="1240"/>
  <c r="R36" i="1240"/>
  <c r="L10" i="1240" s="1"/>
  <c r="D10" i="1240" s="1"/>
  <c r="D36" i="1240"/>
  <c r="R35" i="1240"/>
  <c r="L19" i="1240" s="1"/>
  <c r="D19" i="1240" s="1"/>
  <c r="D35" i="1240"/>
  <c r="D54" i="1240" s="1"/>
  <c r="H14" i="1240" s="1"/>
  <c r="R34" i="1240"/>
  <c r="L12" i="1240" s="1"/>
  <c r="D12" i="1240" s="1"/>
  <c r="D34" i="1240"/>
  <c r="R33" i="1240"/>
  <c r="L23" i="1240" s="1"/>
  <c r="D23" i="1240" s="1"/>
  <c r="R32" i="1240"/>
  <c r="R31" i="1240"/>
  <c r="R30" i="1240"/>
  <c r="R29" i="1240"/>
  <c r="R28" i="1240"/>
  <c r="L16" i="1240" s="1"/>
  <c r="D16" i="1240" s="1"/>
  <c r="D28" i="1240"/>
  <c r="R27" i="1240"/>
  <c r="D27" i="1240"/>
  <c r="R26" i="1240"/>
  <c r="L26" i="1240"/>
  <c r="D26" i="1240"/>
  <c r="R25" i="1240"/>
  <c r="L25" i="1240"/>
  <c r="D25" i="1240"/>
  <c r="R24" i="1240"/>
  <c r="D24" i="1240"/>
  <c r="R23" i="1240"/>
  <c r="R22" i="1240"/>
  <c r="L22" i="1240"/>
  <c r="D22" i="1240" s="1"/>
  <c r="R21" i="1240"/>
  <c r="D21" i="1240"/>
  <c r="R20" i="1240"/>
  <c r="L20" i="1240"/>
  <c r="D20" i="1240"/>
  <c r="R19" i="1240"/>
  <c r="R18" i="1240"/>
  <c r="D18" i="1240"/>
  <c r="R17" i="1240"/>
  <c r="D17" i="1240"/>
  <c r="R16" i="1240"/>
  <c r="S15" i="1240"/>
  <c r="R15" i="1240"/>
  <c r="D15" i="1240"/>
  <c r="S14" i="1240"/>
  <c r="R14" i="1240"/>
  <c r="D14" i="1240"/>
  <c r="R13" i="1240"/>
  <c r="D13" i="1240"/>
  <c r="R12" i="1240"/>
  <c r="R11" i="1240"/>
  <c r="L11" i="1240"/>
  <c r="D11" i="1240" s="1"/>
  <c r="R6" i="1240"/>
  <c r="L6" i="1240"/>
  <c r="D6" i="1240"/>
  <c r="R5" i="1240"/>
  <c r="R4" i="1240"/>
  <c r="H15" i="1259" l="1"/>
  <c r="H29" i="1259" s="1"/>
  <c r="G51" i="1259" s="1"/>
  <c r="H15" i="1258"/>
  <c r="H29" i="1258" s="1"/>
  <c r="G51" i="1258" s="1"/>
  <c r="H15" i="1257"/>
  <c r="H29" i="1257" s="1"/>
  <c r="G51" i="1257" s="1"/>
  <c r="H15" i="1255"/>
  <c r="H29" i="1255" s="1"/>
  <c r="G51" i="1255" s="1"/>
  <c r="H15" i="1254"/>
  <c r="H29" i="1254" s="1"/>
  <c r="G51" i="1254" s="1"/>
  <c r="H15" i="1253"/>
  <c r="H29" i="1253" s="1"/>
  <c r="G51" i="1253" s="1"/>
  <c r="G49" i="1251"/>
  <c r="D54" i="1251"/>
  <c r="H14" i="1251" s="1"/>
  <c r="D29" i="1251"/>
  <c r="H13" i="1251" s="1"/>
  <c r="D54" i="1250"/>
  <c r="H14" i="1250" s="1"/>
  <c r="D54" i="1249"/>
  <c r="H14" i="1249" s="1"/>
  <c r="D29" i="1249"/>
  <c r="H13" i="1249" s="1"/>
  <c r="G49" i="1243"/>
  <c r="G49" i="1242"/>
  <c r="G49" i="1241"/>
  <c r="D54" i="1243"/>
  <c r="H14" i="1243" s="1"/>
  <c r="D54" i="1242"/>
  <c r="H14" i="1242" s="1"/>
  <c r="D54" i="1241"/>
  <c r="H14" i="1241" s="1"/>
  <c r="D29" i="1241"/>
  <c r="H13" i="1241" s="1"/>
  <c r="D29" i="1250"/>
  <c r="H13" i="1250" s="1"/>
  <c r="D29" i="1248"/>
  <c r="H13" i="1248" s="1"/>
  <c r="H15" i="1248" s="1"/>
  <c r="H29" i="1248" s="1"/>
  <c r="G51" i="1248" s="1"/>
  <c r="D29" i="1247"/>
  <c r="H13" i="1247" s="1"/>
  <c r="H15" i="1247" s="1"/>
  <c r="H29" i="1247" s="1"/>
  <c r="G51" i="1247" s="1"/>
  <c r="D29" i="1246"/>
  <c r="H13" i="1246" s="1"/>
  <c r="H15" i="1246" s="1"/>
  <c r="H29" i="1246" s="1"/>
  <c r="G51" i="1246" s="1"/>
  <c r="D29" i="1245"/>
  <c r="H13" i="1245" s="1"/>
  <c r="H15" i="1245" s="1"/>
  <c r="H29" i="1245" s="1"/>
  <c r="G51" i="1245" s="1"/>
  <c r="D29" i="1244"/>
  <c r="H13" i="1244" s="1"/>
  <c r="H15" i="1244" s="1"/>
  <c r="H29" i="1244" s="1"/>
  <c r="G51" i="1244"/>
  <c r="D29" i="1243"/>
  <c r="H13" i="1243" s="1"/>
  <c r="D29" i="1242"/>
  <c r="H13" i="1242" s="1"/>
  <c r="D29" i="1240"/>
  <c r="H13" i="1240" s="1"/>
  <c r="H15" i="1240" s="1"/>
  <c r="H29" i="1240" s="1"/>
  <c r="G51" i="1240" s="1"/>
  <c r="R52" i="1238"/>
  <c r="R51" i="1238"/>
  <c r="D50" i="1238"/>
  <c r="R49" i="1238"/>
  <c r="D49" i="1238"/>
  <c r="R48" i="1238"/>
  <c r="D48" i="1238"/>
  <c r="D46" i="1238"/>
  <c r="D45" i="1238"/>
  <c r="D44" i="1238"/>
  <c r="R42" i="1238"/>
  <c r="L6" i="1238" s="1"/>
  <c r="D6" i="1238" s="1"/>
  <c r="D42" i="1238"/>
  <c r="R41" i="1238"/>
  <c r="L7" i="1238" s="1"/>
  <c r="D7" i="1238" s="1"/>
  <c r="D41" i="1238"/>
  <c r="R40" i="1238"/>
  <c r="D40" i="1238"/>
  <c r="R39" i="1238"/>
  <c r="H39" i="1238"/>
  <c r="D39" i="1238"/>
  <c r="R38" i="1238"/>
  <c r="L9" i="1238" s="1"/>
  <c r="D9" i="1238" s="1"/>
  <c r="H38" i="1238"/>
  <c r="D38" i="1238"/>
  <c r="R37" i="1238"/>
  <c r="H37" i="1238"/>
  <c r="D37" i="1238"/>
  <c r="R36" i="1238"/>
  <c r="H36" i="1238"/>
  <c r="D36" i="1238"/>
  <c r="R35" i="1238"/>
  <c r="L19" i="1238" s="1"/>
  <c r="D19" i="1238" s="1"/>
  <c r="H35" i="1238"/>
  <c r="D35" i="1238"/>
  <c r="R34" i="1238"/>
  <c r="L12" i="1238" s="1"/>
  <c r="D12" i="1238" s="1"/>
  <c r="H34" i="1238"/>
  <c r="D34" i="1238"/>
  <c r="R33" i="1238"/>
  <c r="L23" i="1238" s="1"/>
  <c r="D23" i="1238" s="1"/>
  <c r="R32" i="1238"/>
  <c r="L11" i="1238" s="1"/>
  <c r="D11" i="1238" s="1"/>
  <c r="R31" i="1238"/>
  <c r="R30" i="1238"/>
  <c r="R29" i="1238"/>
  <c r="R28" i="1238"/>
  <c r="L16" i="1238" s="1"/>
  <c r="D16" i="1238" s="1"/>
  <c r="D28" i="1238"/>
  <c r="R27" i="1238"/>
  <c r="D27" i="1238"/>
  <c r="R26" i="1238"/>
  <c r="L26" i="1238"/>
  <c r="D26" i="1238"/>
  <c r="R25" i="1238"/>
  <c r="L25" i="1238"/>
  <c r="D25" i="1238" s="1"/>
  <c r="R24" i="1238"/>
  <c r="D24" i="1238"/>
  <c r="R23" i="1238"/>
  <c r="R22" i="1238"/>
  <c r="L22" i="1238"/>
  <c r="D22" i="1238" s="1"/>
  <c r="R21" i="1238"/>
  <c r="D21" i="1238"/>
  <c r="R20" i="1238"/>
  <c r="L20" i="1238"/>
  <c r="D20" i="1238"/>
  <c r="R19" i="1238"/>
  <c r="R18" i="1238"/>
  <c r="D18" i="1238"/>
  <c r="R17" i="1238"/>
  <c r="D17" i="1238"/>
  <c r="R16" i="1238"/>
  <c r="S15" i="1238"/>
  <c r="R15" i="1238"/>
  <c r="D15" i="1238"/>
  <c r="S14" i="1238"/>
  <c r="R14" i="1238"/>
  <c r="D14" i="1238"/>
  <c r="R13" i="1238"/>
  <c r="D13" i="1238"/>
  <c r="R12" i="1238"/>
  <c r="R11" i="1238"/>
  <c r="L10" i="1238"/>
  <c r="D10" i="1238" s="1"/>
  <c r="L8" i="1238"/>
  <c r="D8" i="1238" s="1"/>
  <c r="R6" i="1238"/>
  <c r="R5" i="1238"/>
  <c r="R4" i="1238"/>
  <c r="R52" i="1237"/>
  <c r="R51" i="1237"/>
  <c r="D50" i="1237"/>
  <c r="R49" i="1237"/>
  <c r="D49" i="1237"/>
  <c r="R48" i="1237"/>
  <c r="D48" i="1237"/>
  <c r="D46" i="1237"/>
  <c r="D45" i="1237"/>
  <c r="D44" i="1237"/>
  <c r="R42" i="1237"/>
  <c r="D42" i="1237"/>
  <c r="R41" i="1237"/>
  <c r="L7" i="1237" s="1"/>
  <c r="D7" i="1237" s="1"/>
  <c r="D41" i="1237"/>
  <c r="R40" i="1237"/>
  <c r="L8" i="1237" s="1"/>
  <c r="D8" i="1237" s="1"/>
  <c r="D40" i="1237"/>
  <c r="R39" i="1237"/>
  <c r="L20" i="1237" s="1"/>
  <c r="D20" i="1237" s="1"/>
  <c r="H39" i="1237"/>
  <c r="D39" i="1237"/>
  <c r="R38" i="1237"/>
  <c r="L9" i="1237" s="1"/>
  <c r="D9" i="1237" s="1"/>
  <c r="H38" i="1237"/>
  <c r="D38" i="1237"/>
  <c r="R37" i="1237"/>
  <c r="H37" i="1237"/>
  <c r="D37" i="1237"/>
  <c r="R36" i="1237"/>
  <c r="L10" i="1237" s="1"/>
  <c r="D10" i="1237" s="1"/>
  <c r="H36" i="1237"/>
  <c r="D36" i="1237"/>
  <c r="R35" i="1237"/>
  <c r="H35" i="1237"/>
  <c r="D35" i="1237"/>
  <c r="R34" i="1237"/>
  <c r="H34" i="1237"/>
  <c r="D34" i="1237"/>
  <c r="R33" i="1237"/>
  <c r="L23" i="1237" s="1"/>
  <c r="D23" i="1237" s="1"/>
  <c r="R32" i="1237"/>
  <c r="L11" i="1237" s="1"/>
  <c r="D11" i="1237" s="1"/>
  <c r="R31" i="1237"/>
  <c r="R30" i="1237"/>
  <c r="R29" i="1237"/>
  <c r="R28" i="1237"/>
  <c r="L16" i="1237" s="1"/>
  <c r="D16" i="1237" s="1"/>
  <c r="D28" i="1237"/>
  <c r="R27" i="1237"/>
  <c r="D27" i="1237"/>
  <c r="R26" i="1237"/>
  <c r="L26" i="1237"/>
  <c r="D26" i="1237" s="1"/>
  <c r="R25" i="1237"/>
  <c r="L25" i="1237"/>
  <c r="D25" i="1237"/>
  <c r="R24" i="1237"/>
  <c r="L24" i="1237"/>
  <c r="D24" i="1237" s="1"/>
  <c r="R23" i="1237"/>
  <c r="R22" i="1237"/>
  <c r="L22" i="1237"/>
  <c r="D22" i="1237" s="1"/>
  <c r="R21" i="1237"/>
  <c r="L17" i="1237" s="1"/>
  <c r="D17" i="1237" s="1"/>
  <c r="D21" i="1237"/>
  <c r="R20" i="1237"/>
  <c r="R19" i="1237"/>
  <c r="L19" i="1237"/>
  <c r="D19" i="1237" s="1"/>
  <c r="R18" i="1237"/>
  <c r="D18" i="1237"/>
  <c r="R17" i="1237"/>
  <c r="R16" i="1237"/>
  <c r="R15" i="1237"/>
  <c r="D15" i="1237"/>
  <c r="R14" i="1237"/>
  <c r="D14" i="1237"/>
  <c r="R13" i="1237"/>
  <c r="D13" i="1237"/>
  <c r="R12" i="1237"/>
  <c r="L12" i="1237"/>
  <c r="D12" i="1237" s="1"/>
  <c r="R11" i="1237"/>
  <c r="R6" i="1237"/>
  <c r="L6" i="1237"/>
  <c r="D6" i="1237" s="1"/>
  <c r="R5" i="1237"/>
  <c r="R4" i="1237"/>
  <c r="H15" i="1251" l="1"/>
  <c r="H29" i="1251" s="1"/>
  <c r="G51" i="1251" s="1"/>
  <c r="H15" i="1250"/>
  <c r="H29" i="1250" s="1"/>
  <c r="G51" i="1250" s="1"/>
  <c r="H15" i="1249"/>
  <c r="H29" i="1249" s="1"/>
  <c r="G51" i="1249" s="1"/>
  <c r="H15" i="1243"/>
  <c r="H29" i="1243" s="1"/>
  <c r="G51" i="1243" s="1"/>
  <c r="H15" i="1242"/>
  <c r="H29" i="1242" s="1"/>
  <c r="G51" i="1242" s="1"/>
  <c r="H15" i="1241"/>
  <c r="H29" i="1241" s="1"/>
  <c r="G51" i="1241" s="1"/>
  <c r="D54" i="1237"/>
  <c r="H14" i="1237" s="1"/>
  <c r="G49" i="1237"/>
  <c r="D54" i="1238"/>
  <c r="H14" i="1238" s="1"/>
  <c r="G49" i="1238"/>
  <c r="D29" i="1238"/>
  <c r="H13" i="1238" s="1"/>
  <c r="D29" i="1237"/>
  <c r="H13" i="1237" s="1"/>
  <c r="H15" i="1238" l="1"/>
  <c r="H29" i="1238" s="1"/>
  <c r="G51" i="1238" s="1"/>
  <c r="H15" i="1237"/>
  <c r="H29" i="1237" s="1"/>
  <c r="G51" i="1237" s="1"/>
  <c r="R52" i="1135"/>
  <c r="R51" i="1135"/>
  <c r="D50" i="1135"/>
  <c r="R49" i="1135"/>
  <c r="G49" i="1135"/>
  <c r="D49" i="1135"/>
  <c r="R48" i="1135"/>
  <c r="D48" i="1135"/>
  <c r="D46" i="1135"/>
  <c r="D45" i="1135"/>
  <c r="D44" i="1135"/>
  <c r="R42" i="1135"/>
  <c r="L6" i="1135" s="1"/>
  <c r="D6" i="1135" s="1"/>
  <c r="D42" i="1135"/>
  <c r="R41" i="1135"/>
  <c r="L7" i="1135" s="1"/>
  <c r="D7" i="1135" s="1"/>
  <c r="D41" i="1135"/>
  <c r="R40" i="1135"/>
  <c r="L8" i="1135" s="1"/>
  <c r="D8" i="1135" s="1"/>
  <c r="D40" i="1135"/>
  <c r="R39" i="1135"/>
  <c r="D39" i="1135"/>
  <c r="R38" i="1135"/>
  <c r="L9" i="1135" s="1"/>
  <c r="D9" i="1135" s="1"/>
  <c r="D38" i="1135"/>
  <c r="R37" i="1135"/>
  <c r="D37" i="1135"/>
  <c r="R36" i="1135"/>
  <c r="D36" i="1135"/>
  <c r="R35" i="1135"/>
  <c r="L19" i="1135" s="1"/>
  <c r="D19" i="1135" s="1"/>
  <c r="D35" i="1135"/>
  <c r="R34" i="1135"/>
  <c r="L12" i="1135" s="1"/>
  <c r="D12" i="1135" s="1"/>
  <c r="D34" i="1135"/>
  <c r="R33" i="1135"/>
  <c r="L23" i="1135" s="1"/>
  <c r="D23" i="1135" s="1"/>
  <c r="R32" i="1135"/>
  <c r="L11" i="1135" s="1"/>
  <c r="D11" i="1135" s="1"/>
  <c r="R31" i="1135"/>
  <c r="R30" i="1135"/>
  <c r="R29" i="1135"/>
  <c r="R28" i="1135"/>
  <c r="D28" i="1135"/>
  <c r="R27" i="1135"/>
  <c r="D27" i="1135"/>
  <c r="R26" i="1135"/>
  <c r="L26" i="1135"/>
  <c r="D26" i="1135" s="1"/>
  <c r="R25" i="1135"/>
  <c r="L25" i="1135"/>
  <c r="D25" i="1135"/>
  <c r="R24" i="1135"/>
  <c r="D24" i="1135"/>
  <c r="R23" i="1135"/>
  <c r="R22" i="1135"/>
  <c r="L22" i="1135"/>
  <c r="D22" i="1135" s="1"/>
  <c r="R21" i="1135"/>
  <c r="D21" i="1135"/>
  <c r="R20" i="1135"/>
  <c r="L20" i="1135"/>
  <c r="D20" i="1135" s="1"/>
  <c r="R19" i="1135"/>
  <c r="R18" i="1135"/>
  <c r="D18" i="1135"/>
  <c r="R17" i="1135"/>
  <c r="D17" i="1135"/>
  <c r="R16" i="1135"/>
  <c r="L16" i="1135"/>
  <c r="D16" i="1135" s="1"/>
  <c r="S15" i="1135"/>
  <c r="R15" i="1135"/>
  <c r="D15" i="1135"/>
  <c r="S14" i="1135"/>
  <c r="R14" i="1135"/>
  <c r="D14" i="1135"/>
  <c r="R13" i="1135"/>
  <c r="D13" i="1135"/>
  <c r="R12" i="1135"/>
  <c r="R11" i="1135"/>
  <c r="L10" i="1135"/>
  <c r="D10" i="1135" s="1"/>
  <c r="R6" i="1135"/>
  <c r="R5" i="1135"/>
  <c r="R4" i="1135"/>
  <c r="D54" i="1135" l="1"/>
  <c r="H14" i="1135" s="1"/>
  <c r="D29" i="1135"/>
  <c r="H13" i="1135" s="1"/>
  <c r="H15" i="1135" s="1"/>
  <c r="H29" i="1135" s="1"/>
  <c r="G51" i="1135" s="1"/>
</calcChain>
</file>

<file path=xl/sharedStrings.xml><?xml version="1.0" encoding="utf-8"?>
<sst xmlns="http://schemas.openxmlformats.org/spreadsheetml/2006/main" count="9870" uniqueCount="183">
  <si>
    <t>GUILLERMO BEVERAGE DISTRIBUTION SERVICES</t>
  </si>
  <si>
    <t>PRODUCTS</t>
  </si>
  <si>
    <t>SELLING PRICE</t>
  </si>
  <si>
    <t>EMPTIES</t>
  </si>
  <si>
    <t>TOTAL</t>
  </si>
  <si>
    <t>SALES AND CASH REMITTANCE REPORT</t>
  </si>
  <si>
    <t>NON-ALCOHOLIC BEVERAGES</t>
  </si>
  <si>
    <t>SALES</t>
  </si>
  <si>
    <t xml:space="preserve">ROUTE # </t>
  </si>
  <si>
    <t>DATE:</t>
  </si>
  <si>
    <t>CALI PINEAPPLE 330ml</t>
  </si>
  <si>
    <t>PRODUCT</t>
  </si>
  <si>
    <t># OF CASES</t>
  </si>
  <si>
    <t>AMOUNT</t>
  </si>
  <si>
    <t>CALI ICE APPLE 330ml</t>
  </si>
  <si>
    <t>RH1000</t>
  </si>
  <si>
    <t>DSP</t>
  </si>
  <si>
    <t>CALI PINEAPPLE CAN 330ml</t>
  </si>
  <si>
    <t>RH500</t>
  </si>
  <si>
    <t>CALI ICE APPLE CAN 330ml</t>
  </si>
  <si>
    <t>RH330</t>
  </si>
  <si>
    <t>DRIVER</t>
  </si>
  <si>
    <t>CALI 10 DIET CAN 330ml</t>
  </si>
  <si>
    <t>PP1000</t>
  </si>
  <si>
    <t>MAGNOLIA</t>
  </si>
  <si>
    <t>PP320</t>
  </si>
  <si>
    <t>TRUCKMAN</t>
  </si>
  <si>
    <t>FRUIT DRINK GRAPE 250ml</t>
  </si>
  <si>
    <t>SML330</t>
  </si>
  <si>
    <t>FRUIT DRINK ORANGE 250ml</t>
  </si>
  <si>
    <t>FB330</t>
  </si>
  <si>
    <t>HEALTHTEA APPLE 250ml</t>
  </si>
  <si>
    <t>MHT</t>
  </si>
  <si>
    <t>CASH REMITTANCE COMPUTATION</t>
  </si>
  <si>
    <t>HEALTHTEA LEMON 250ml</t>
  </si>
  <si>
    <t>MHT BOTTLE</t>
  </si>
  <si>
    <t>TOTAL SALES</t>
  </si>
  <si>
    <t>HEALTHTEA STRAWBERRY 250ml</t>
  </si>
  <si>
    <t>CALI</t>
  </si>
  <si>
    <t>LESS: CONTAINERS RETURNED</t>
  </si>
  <si>
    <t>GROSS SALES</t>
  </si>
  <si>
    <t>ALCO BEVERAGES</t>
  </si>
  <si>
    <t>LESS:</t>
  </si>
  <si>
    <t>DISCOUNT</t>
  </si>
  <si>
    <t>PREMIUM ALL MALT 330ml</t>
  </si>
  <si>
    <t>TCS</t>
  </si>
  <si>
    <t>PREMIUM ALL MALT CAN 330ml</t>
  </si>
  <si>
    <t>COL</t>
  </si>
  <si>
    <t>KIRIN 330ml</t>
  </si>
  <si>
    <t>KIRIN CAN 330ml</t>
  </si>
  <si>
    <t>TOLL, FEES</t>
  </si>
  <si>
    <t>CERVEZA BLANCA CAN 330ml</t>
  </si>
  <si>
    <t>SUPERDRY 330ml</t>
  </si>
  <si>
    <t>SUPERDRY CAN 330ml</t>
  </si>
  <si>
    <t>CERVEZA NEGRA 330ml</t>
  </si>
  <si>
    <t>NET SALES
AMOUNT TO BE REMITTED:</t>
  </si>
  <si>
    <t>SAN MIGUEL CHOCOLATE LAGER CAN 330ml</t>
  </si>
  <si>
    <t>SAN MIG ZERO 330ml</t>
  </si>
  <si>
    <t>CONTAINERS RETURNED</t>
  </si>
  <si>
    <t>CASH BREAKDOWN</t>
  </si>
  <si>
    <t>SAN MIG LIGHT 330ml</t>
  </si>
  <si>
    <t>QTY</t>
  </si>
  <si>
    <t>PESOS</t>
  </si>
  <si>
    <t>NO. OF PCS.</t>
  </si>
  <si>
    <t>SAN MIG LIGHT CAN 330ml</t>
  </si>
  <si>
    <t>PP</t>
  </si>
  <si>
    <t>COMPLETE</t>
  </si>
  <si>
    <t>FLAVORED BEER APL/LEM/LYC 330ml</t>
  </si>
  <si>
    <t>SHELL</t>
  </si>
  <si>
    <t>FLAVORED BEER CAN APL/LEM/LY 330ml</t>
  </si>
  <si>
    <t>BOTTLES</t>
  </si>
  <si>
    <t>PALE PILSEN 320ml</t>
  </si>
  <si>
    <t>RHL/PL/GEK</t>
  </si>
  <si>
    <t>PALE PILSEN 330ml</t>
  </si>
  <si>
    <t>PALE PILSEN 1000ml</t>
  </si>
  <si>
    <t>PALE PILSEN Can 330ml</t>
  </si>
  <si>
    <t>RHP</t>
  </si>
  <si>
    <t>RED HORSE 330ml</t>
  </si>
  <si>
    <t>RED HORSE 500ml</t>
  </si>
  <si>
    <t>COINS</t>
  </si>
  <si>
    <t>RED HORSE 1000ml</t>
  </si>
  <si>
    <t>FBA/SML/RHS</t>
  </si>
  <si>
    <t>BANK</t>
  </si>
  <si>
    <t>CHECK NO.</t>
  </si>
  <si>
    <t>RED HORSE CAN 330ml</t>
  </si>
  <si>
    <t>SAN MIG FREE</t>
  </si>
  <si>
    <t>TOTAL REMITTANCE</t>
  </si>
  <si>
    <t>GOLD EAGLE 320ml</t>
  </si>
  <si>
    <t>GOLD EAGLE 1000ml</t>
  </si>
  <si>
    <t>SAN MIG HARD SELTZER 330ml</t>
  </si>
  <si>
    <t>TOTAL CONTAINERS RETURNED</t>
  </si>
  <si>
    <t>DEALER SALES PERSONEL
NAME AND SIGNATURE</t>
  </si>
  <si>
    <t>CHECKED BY: WIC/CLERK
NAME AND SIGNATURE</t>
  </si>
  <si>
    <t>PAMB</t>
  </si>
  <si>
    <t>CNB</t>
  </si>
  <si>
    <t>CIB</t>
  </si>
  <si>
    <t>FBLYC</t>
  </si>
  <si>
    <t>RHSL</t>
  </si>
  <si>
    <t>S.I. NO.</t>
  </si>
  <si>
    <t>LESS: CREDIT</t>
  </si>
  <si>
    <t>ADD: COLLECTION</t>
  </si>
  <si>
    <t>RH500C</t>
  </si>
  <si>
    <t>CHOCO LAGER CAN</t>
  </si>
  <si>
    <t>RED HORSE 500 CAN</t>
  </si>
  <si>
    <t>GE1000</t>
  </si>
  <si>
    <t>FBA BOTT.</t>
  </si>
  <si>
    <t>RED HORSE SUPER 1000</t>
  </si>
  <si>
    <t>SMLC/RHC</t>
  </si>
  <si>
    <t>SMFC</t>
  </si>
  <si>
    <t>CHOCO LAG</t>
  </si>
  <si>
    <t>HSC</t>
  </si>
  <si>
    <t>DANDAYO, RONNEL</t>
  </si>
  <si>
    <t>SALIG, JULIVEN</t>
  </si>
  <si>
    <t>PAMC</t>
  </si>
  <si>
    <t>ENCLONAR, JEROME</t>
  </si>
  <si>
    <t>SALIG, JOVANI</t>
  </si>
  <si>
    <t>SDC</t>
  </si>
  <si>
    <t>FBAC</t>
  </si>
  <si>
    <t xml:space="preserve">                            RONNEL DANDAYO</t>
  </si>
  <si>
    <t>FB BOTT.</t>
  </si>
  <si>
    <t>ARANCES, MARIO</t>
  </si>
  <si>
    <t>DACULA, PAQUITO</t>
  </si>
  <si>
    <t>OTHERS/PROMO</t>
  </si>
  <si>
    <t>SMLB BOTT.</t>
  </si>
  <si>
    <t>RHS BOTT.</t>
  </si>
  <si>
    <t>TOPEZ, FERMIN</t>
  </si>
  <si>
    <t>BACULIO, JERRIX B.</t>
  </si>
  <si>
    <t xml:space="preserve">                            JERRIX B. BAACULIO</t>
  </si>
  <si>
    <t>CC</t>
  </si>
  <si>
    <t>PPC/RHC</t>
  </si>
  <si>
    <t>BAGOT, ROLANDO</t>
  </si>
  <si>
    <t>PL BOTT.</t>
  </si>
  <si>
    <t>RHSL BOTT.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</si>
  <si>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 xml:space="preserve">) </t>
    </r>
    <r>
      <rPr>
        <sz val="11"/>
        <rFont val="Calibri"/>
        <family val="2"/>
        <scheme val="minor"/>
      </rPr>
      <t>/ OVER</t>
    </r>
  </si>
  <si>
    <t xml:space="preserve">                            FERMIN TOPEZ</t>
  </si>
  <si>
    <t>CLC</t>
  </si>
  <si>
    <t>SMLC/PPC/RHC</t>
  </si>
  <si>
    <t>FBLC/FBLYC</t>
  </si>
  <si>
    <t>CC/CIC</t>
  </si>
  <si>
    <t>PAMC/CBC</t>
  </si>
  <si>
    <t>PPG</t>
  </si>
  <si>
    <r>
      <t>SHORT /</t>
    </r>
    <r>
      <rPr>
        <u/>
        <sz val="11"/>
        <rFont val="Calibri"/>
        <family val="2"/>
        <scheme val="minor"/>
      </rPr>
      <t xml:space="preserve"> OVER</t>
    </r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</si>
  <si>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 </t>
    </r>
  </si>
  <si>
    <t>SHORT / OVER</t>
  </si>
  <si>
    <t>GCASH</t>
  </si>
  <si>
    <t>5435</t>
  </si>
  <si>
    <t>MERIAM APDUHAN</t>
  </si>
  <si>
    <t>PORMENTO, ESTEMARK</t>
  </si>
  <si>
    <t xml:space="preserve">                            ESTEMARK PORMENTO</t>
  </si>
  <si>
    <t>CC/CIC/C10C</t>
  </si>
  <si>
    <t>BDO</t>
  </si>
  <si>
    <t>137971</t>
  </si>
  <si>
    <t>DANYEN</t>
  </si>
  <si>
    <t>142680</t>
  </si>
  <si>
    <r>
      <t xml:space="preserve">SHORT / </t>
    </r>
    <r>
      <rPr>
        <u/>
        <sz val="11"/>
        <rFont val="Calibri"/>
        <family val="2"/>
        <scheme val="minor"/>
      </rPr>
      <t xml:space="preserve">OVER </t>
    </r>
  </si>
  <si>
    <t>ELMY COMM.</t>
  </si>
  <si>
    <r>
      <t xml:space="preserve">SHORT / </t>
    </r>
    <r>
      <rPr>
        <u/>
        <sz val="11"/>
        <rFont val="Calibri"/>
        <family val="2"/>
        <scheme val="minor"/>
      </rPr>
      <t>OVER</t>
    </r>
  </si>
  <si>
    <t>135206</t>
  </si>
  <si>
    <t>CIC/CIC/C10C</t>
  </si>
  <si>
    <t>FBLC</t>
  </si>
  <si>
    <t>139532</t>
  </si>
  <si>
    <t>139533</t>
  </si>
  <si>
    <t>ARACELIE ALESNA</t>
  </si>
  <si>
    <t>JMCC STORE</t>
  </si>
  <si>
    <t>34825</t>
  </si>
  <si>
    <t>PSBC</t>
  </si>
  <si>
    <t>2120007463</t>
  </si>
  <si>
    <t>G-CASH</t>
  </si>
  <si>
    <t>PNB</t>
  </si>
  <si>
    <t>2000005380</t>
  </si>
  <si>
    <t>AIRA TENG</t>
  </si>
  <si>
    <t>PATRICIO STORE</t>
  </si>
  <si>
    <t>SOUND CHECK</t>
  </si>
  <si>
    <t>LANIE SUERTE</t>
  </si>
  <si>
    <t>JAY TABASA</t>
  </si>
  <si>
    <t>DELIA VILLARIN</t>
  </si>
  <si>
    <t>ELIZABETH HENSON</t>
  </si>
  <si>
    <t>142688</t>
  </si>
  <si>
    <t>YAKEN STORE</t>
  </si>
  <si>
    <t>139555</t>
  </si>
  <si>
    <t>ELSIE EMBOR</t>
  </si>
  <si>
    <t>BERNABIE PATRICIO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</si>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</sst>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₱&quot;* #,##0.00_-;\-&quot;₱&quot;* #,##0.00_-;_-&quot;₱&quot;* &quot;-&quot;??_-;_-@_-"/>
    <numFmt numFmtId="43" formatCode="_-* #,##0.00_-;\-* #,##0.00_-;_-* &quot;-&quot;??_-;_-@_-"/>
    <numFmt numFmtId="164" formatCode="[$-3409]mmmm\ dd\,\ yyyy;@"/>
    <numFmt numFmtId="165" formatCode="_-&quot;₱&quot;* #,##0.00_-;\-&quot;₱&quot;* \(#,##0.00\)_-;_-&quot;₱&quot;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name val="Calibri"/>
      <family val="2"/>
      <scheme val="minor"/>
    </font>
    <font>
      <b/>
      <sz val="14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0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43" fontId="0" fillId="0" borderId="0" xfId="1" applyFont="1"/>
    <xf numFmtId="43" fontId="0" fillId="2" borderId="0" xfId="0" applyNumberFormat="1" applyFill="1"/>
    <xf numFmtId="43" fontId="0" fillId="4" borderId="1" xfId="0" applyNumberFormat="1" applyFill="1" applyBorder="1"/>
    <xf numFmtId="0" fontId="0" fillId="2" borderId="1" xfId="0" applyFill="1" applyBorder="1"/>
    <xf numFmtId="0" fontId="0" fillId="0" borderId="3" xfId="0" applyBorder="1"/>
    <xf numFmtId="0" fontId="0" fillId="0" borderId="10" xfId="0" applyBorder="1" applyAlignment="1">
      <alignment horizontal="center"/>
    </xf>
    <xf numFmtId="0" fontId="4" fillId="0" borderId="16" xfId="0" applyFont="1" applyBorder="1"/>
    <xf numFmtId="0" fontId="4" fillId="0" borderId="12" xfId="0" applyFont="1" applyBorder="1"/>
    <xf numFmtId="43" fontId="4" fillId="0" borderId="16" xfId="1" applyFont="1" applyBorder="1"/>
    <xf numFmtId="43" fontId="4" fillId="0" borderId="22" xfId="1" applyFont="1" applyBorder="1"/>
    <xf numFmtId="0" fontId="0" fillId="0" borderId="16" xfId="0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2" xfId="0" applyBorder="1"/>
    <xf numFmtId="0" fontId="0" fillId="0" borderId="18" xfId="0" applyBorder="1"/>
    <xf numFmtId="0" fontId="0" fillId="0" borderId="10" xfId="0" applyBorder="1"/>
    <xf numFmtId="0" fontId="0" fillId="0" borderId="32" xfId="0" applyBorder="1"/>
    <xf numFmtId="0" fontId="0" fillId="0" borderId="36" xfId="0" applyBorder="1"/>
    <xf numFmtId="0" fontId="0" fillId="0" borderId="37" xfId="0" applyBorder="1"/>
    <xf numFmtId="0" fontId="0" fillId="0" borderId="24" xfId="0" applyBorder="1"/>
    <xf numFmtId="0" fontId="0" fillId="0" borderId="41" xfId="0" applyBorder="1"/>
    <xf numFmtId="0" fontId="0" fillId="0" borderId="16" xfId="0" applyBorder="1" applyAlignment="1">
      <alignment horizontal="center"/>
    </xf>
    <xf numFmtId="0" fontId="3" fillId="3" borderId="40" xfId="0" applyFont="1" applyFill="1" applyBorder="1"/>
    <xf numFmtId="0" fontId="3" fillId="3" borderId="16" xfId="0" applyFont="1" applyFill="1" applyBorder="1"/>
    <xf numFmtId="0" fontId="3" fillId="3" borderId="23" xfId="0" applyFont="1" applyFill="1" applyBorder="1"/>
    <xf numFmtId="0" fontId="3" fillId="3" borderId="41" xfId="0" applyFont="1" applyFill="1" applyBorder="1"/>
    <xf numFmtId="43" fontId="4" fillId="0" borderId="18" xfId="1" applyFont="1" applyBorder="1"/>
    <xf numFmtId="43" fontId="4" fillId="0" borderId="42" xfId="1" applyFont="1" applyBorder="1"/>
    <xf numFmtId="0" fontId="3" fillId="3" borderId="12" xfId="0" applyFont="1" applyFill="1" applyBorder="1"/>
    <xf numFmtId="0" fontId="4" fillId="0" borderId="29" xfId="0" applyFont="1" applyBorder="1"/>
    <xf numFmtId="0" fontId="0" fillId="0" borderId="40" xfId="0" applyBorder="1"/>
    <xf numFmtId="0" fontId="0" fillId="0" borderId="27" xfId="0" applyBorder="1"/>
    <xf numFmtId="0" fontId="0" fillId="0" borderId="29" xfId="0" applyBorder="1"/>
    <xf numFmtId="0" fontId="4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4" fillId="0" borderId="18" xfId="0" applyFont="1" applyBorder="1" applyAlignment="1">
      <alignment horizontal="right"/>
    </xf>
    <xf numFmtId="0" fontId="4" fillId="0" borderId="43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0" fillId="0" borderId="42" xfId="0" applyBorder="1"/>
    <xf numFmtId="43" fontId="4" fillId="0" borderId="40" xfId="1" applyFont="1" applyBorder="1"/>
    <xf numFmtId="43" fontId="4" fillId="0" borderId="21" xfId="1" applyFont="1" applyBorder="1"/>
    <xf numFmtId="0" fontId="0" fillId="0" borderId="21" xfId="0" applyBorder="1"/>
    <xf numFmtId="43" fontId="0" fillId="2" borderId="1" xfId="0" applyNumberFormat="1" applyFill="1" applyBorder="1"/>
    <xf numFmtId="43" fontId="4" fillId="0" borderId="23" xfId="1" applyFont="1" applyBorder="1"/>
    <xf numFmtId="0" fontId="3" fillId="3" borderId="10" xfId="0" applyFont="1" applyFill="1" applyBorder="1"/>
    <xf numFmtId="0" fontId="0" fillId="0" borderId="43" xfId="0" applyBorder="1"/>
    <xf numFmtId="0" fontId="4" fillId="0" borderId="21" xfId="0" applyFont="1" applyBorder="1"/>
    <xf numFmtId="0" fontId="4" fillId="0" borderId="10" xfId="0" applyFont="1" applyBorder="1"/>
    <xf numFmtId="0" fontId="4" fillId="0" borderId="18" xfId="0" applyFont="1" applyBorder="1"/>
    <xf numFmtId="0" fontId="4" fillId="0" borderId="27" xfId="0" applyFont="1" applyBorder="1"/>
    <xf numFmtId="0" fontId="0" fillId="0" borderId="18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3" borderId="21" xfId="0" applyFill="1" applyBorder="1"/>
    <xf numFmtId="0" fontId="0" fillId="3" borderId="18" xfId="0" applyFill="1" applyBorder="1"/>
    <xf numFmtId="43" fontId="4" fillId="0" borderId="12" xfId="1" applyFont="1" applyBorder="1"/>
    <xf numFmtId="0" fontId="4" fillId="0" borderId="16" xfId="0" applyFont="1" applyBorder="1" applyAlignment="1">
      <alignment horizontal="center"/>
    </xf>
    <xf numFmtId="0" fontId="9" fillId="0" borderId="10" xfId="0" applyFont="1" applyBorder="1" applyAlignment="1">
      <alignment horizontal="left" vertical="center"/>
    </xf>
    <xf numFmtId="0" fontId="10" fillId="0" borderId="40" xfId="0" applyFont="1" applyBorder="1" applyAlignment="1">
      <alignment horizontal="left"/>
    </xf>
    <xf numFmtId="49" fontId="4" fillId="0" borderId="16" xfId="0" applyNumberFormat="1" applyFont="1" applyBorder="1" applyAlignment="1">
      <alignment horizontal="right"/>
    </xf>
    <xf numFmtId="0" fontId="4" fillId="0" borderId="23" xfId="0" applyFont="1" applyBorder="1"/>
    <xf numFmtId="0" fontId="9" fillId="0" borderId="1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11" fillId="0" borderId="28" xfId="0" applyFont="1" applyBorder="1" applyAlignment="1">
      <alignment horizontal="left"/>
    </xf>
    <xf numFmtId="0" fontId="11" fillId="3" borderId="10" xfId="0" applyFont="1" applyFill="1" applyBorder="1"/>
    <xf numFmtId="0" fontId="11" fillId="0" borderId="43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14" fillId="0" borderId="41" xfId="0" applyFont="1" applyBorder="1" applyAlignment="1">
      <alignment horizontal="left"/>
    </xf>
    <xf numFmtId="0" fontId="16" fillId="0" borderId="16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2" fillId="0" borderId="41" xfId="0" applyFont="1" applyBorder="1" applyAlignment="1">
      <alignment horizontal="center"/>
    </xf>
    <xf numFmtId="0" fontId="15" fillId="0" borderId="43" xfId="0" applyFont="1" applyBorder="1" applyAlignment="1">
      <alignment horizontal="right"/>
    </xf>
    <xf numFmtId="0" fontId="17" fillId="0" borderId="10" xfId="0" applyFont="1" applyBorder="1" applyAlignment="1">
      <alignment horizontal="center"/>
    </xf>
    <xf numFmtId="49" fontId="0" fillId="0" borderId="16" xfId="0" applyNumberFormat="1" applyBorder="1" applyAlignment="1">
      <alignment horizontal="right"/>
    </xf>
    <xf numFmtId="0" fontId="18" fillId="0" borderId="10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4" fillId="0" borderId="36" xfId="0" applyFont="1" applyBorder="1"/>
    <xf numFmtId="4" fontId="12" fillId="0" borderId="28" xfId="0" applyNumberFormat="1" applyFont="1" applyBorder="1" applyAlignment="1">
      <alignment horizontal="center"/>
    </xf>
    <xf numFmtId="0" fontId="9" fillId="0" borderId="21" xfId="0" applyFont="1" applyBorder="1"/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4" fillId="0" borderId="10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9" fontId="0" fillId="0" borderId="16" xfId="0" applyNumberFormat="1" applyFont="1" applyBorder="1" applyAlignment="1">
      <alignment horizontal="right"/>
    </xf>
    <xf numFmtId="0" fontId="9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25" fillId="0" borderId="10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4" fillId="0" borderId="16" xfId="0" applyFont="1" applyFill="1" applyBorder="1"/>
    <xf numFmtId="0" fontId="23" fillId="0" borderId="16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0" fillId="0" borderId="6" xfId="0" applyBorder="1" applyAlignment="1">
      <alignment horizontal="right" vertical="center" wrapText="1"/>
    </xf>
    <xf numFmtId="0" fontId="0" fillId="0" borderId="4" xfId="0" applyBorder="1" applyAlignment="1">
      <alignment horizontal="right" vertical="center" wrapText="1"/>
    </xf>
    <xf numFmtId="0" fontId="0" fillId="0" borderId="7" xfId="0" applyBorder="1" applyAlignment="1">
      <alignment horizontal="right" vertical="center" wrapText="1"/>
    </xf>
    <xf numFmtId="0" fontId="0" fillId="0" borderId="25" xfId="0" applyBorder="1" applyAlignment="1">
      <alignment horizontal="right" vertical="center" wrapText="1"/>
    </xf>
    <xf numFmtId="0" fontId="0" fillId="0" borderId="30" xfId="0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43" fontId="13" fillId="0" borderId="8" xfId="1" applyFont="1" applyBorder="1" applyAlignment="1">
      <alignment horizontal="left" vertical="center"/>
    </xf>
    <xf numFmtId="43" fontId="13" fillId="0" borderId="17" xfId="1" applyFont="1" applyBorder="1" applyAlignment="1">
      <alignment horizontal="left" vertical="center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textRotation="90"/>
    </xf>
    <xf numFmtId="0" fontId="5" fillId="3" borderId="21" xfId="0" applyFont="1" applyFill="1" applyBorder="1" applyAlignment="1">
      <alignment horizontal="center" vertical="center" textRotation="90"/>
    </xf>
    <xf numFmtId="0" fontId="5" fillId="3" borderId="18" xfId="0" applyFont="1" applyFill="1" applyBorder="1" applyAlignment="1">
      <alignment horizontal="center" vertical="center" textRotation="90"/>
    </xf>
    <xf numFmtId="0" fontId="4" fillId="0" borderId="12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46" xfId="0" applyBorder="1" applyAlignment="1">
      <alignment horizontal="right" wrapText="1"/>
    </xf>
    <xf numFmtId="0" fontId="0" fillId="0" borderId="34" xfId="0" applyBorder="1" applyAlignment="1">
      <alignment horizontal="right" wrapText="1"/>
    </xf>
    <xf numFmtId="44" fontId="8" fillId="0" borderId="33" xfId="0" applyNumberFormat="1" applyFont="1" applyBorder="1" applyAlignment="1">
      <alignment horizontal="left" vertical="center"/>
    </xf>
    <xf numFmtId="44" fontId="8" fillId="0" borderId="2" xfId="0" applyNumberFormat="1" applyFont="1" applyBorder="1" applyAlignment="1">
      <alignment horizontal="left" vertical="center"/>
    </xf>
    <xf numFmtId="44" fontId="8" fillId="0" borderId="38" xfId="0" applyNumberFormat="1" applyFont="1" applyBorder="1" applyAlignment="1">
      <alignment horizontal="left" vertical="center"/>
    </xf>
    <xf numFmtId="44" fontId="8" fillId="0" borderId="25" xfId="0" applyNumberFormat="1" applyFont="1" applyBorder="1" applyAlignment="1">
      <alignment horizontal="left" vertical="center"/>
    </xf>
    <xf numFmtId="44" fontId="8" fillId="0" borderId="30" xfId="0" applyNumberFormat="1" applyFont="1" applyBorder="1" applyAlignment="1">
      <alignment horizontal="left" vertical="center"/>
    </xf>
    <xf numFmtId="44" fontId="8" fillId="0" borderId="26" xfId="0" applyNumberFormat="1" applyFont="1" applyBorder="1" applyAlignment="1">
      <alignment horizontal="left" vertical="center"/>
    </xf>
    <xf numFmtId="0" fontId="3" fillId="0" borderId="10" xfId="0" applyFont="1" applyBorder="1" applyAlignment="1">
      <alignment horizontal="right" vertical="center" wrapText="1"/>
    </xf>
    <xf numFmtId="0" fontId="3" fillId="0" borderId="21" xfId="0" applyFont="1" applyBorder="1" applyAlignment="1">
      <alignment horizontal="right" vertical="center" wrapText="1"/>
    </xf>
    <xf numFmtId="165" fontId="22" fillId="0" borderId="6" xfId="0" applyNumberFormat="1" applyFont="1" applyBorder="1" applyAlignment="1">
      <alignment horizontal="left" vertical="center"/>
    </xf>
    <xf numFmtId="165" fontId="22" fillId="0" borderId="4" xfId="0" applyNumberFormat="1" applyFont="1" applyBorder="1" applyAlignment="1">
      <alignment horizontal="left" vertical="center"/>
    </xf>
    <xf numFmtId="165" fontId="22" fillId="0" borderId="7" xfId="0" applyNumberFormat="1" applyFont="1" applyBorder="1" applyAlignment="1">
      <alignment horizontal="left" vertical="center"/>
    </xf>
    <xf numFmtId="165" fontId="22" fillId="0" borderId="50" xfId="0" applyNumberFormat="1" applyFont="1" applyBorder="1" applyAlignment="1">
      <alignment horizontal="left" vertical="center"/>
    </xf>
    <xf numFmtId="165" fontId="22" fillId="0" borderId="51" xfId="0" applyNumberFormat="1" applyFont="1" applyBorder="1" applyAlignment="1">
      <alignment horizontal="left" vertical="center"/>
    </xf>
    <xf numFmtId="165" fontId="22" fillId="0" borderId="52" xfId="0" applyNumberFormat="1" applyFont="1" applyBorder="1" applyAlignment="1">
      <alignment horizontal="left" vertical="center"/>
    </xf>
    <xf numFmtId="0" fontId="4" fillId="0" borderId="2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4" fontId="4" fillId="0" borderId="16" xfId="0" applyNumberFormat="1" applyFont="1" applyBorder="1" applyAlignment="1">
      <alignment horizontal="center"/>
    </xf>
    <xf numFmtId="0" fontId="5" fillId="3" borderId="8" xfId="0" applyFont="1" applyFill="1" applyBorder="1" applyAlignment="1">
      <alignment horizontal="center" vertical="center" textRotation="90"/>
    </xf>
    <xf numFmtId="0" fontId="5" fillId="3" borderId="13" xfId="0" applyFont="1" applyFill="1" applyBorder="1" applyAlignment="1">
      <alignment horizontal="center" vertical="center" textRotation="90"/>
    </xf>
    <xf numFmtId="0" fontId="5" fillId="3" borderId="17" xfId="0" applyFont="1" applyFill="1" applyBorder="1" applyAlignment="1">
      <alignment horizontal="center" vertical="center" textRotation="90"/>
    </xf>
    <xf numFmtId="4" fontId="4" fillId="0" borderId="11" xfId="0" applyNumberFormat="1" applyFont="1" applyBorder="1" applyAlignment="1">
      <alignment horizontal="right"/>
    </xf>
    <xf numFmtId="4" fontId="4" fillId="0" borderId="14" xfId="0" applyNumberFormat="1" applyFont="1" applyBorder="1" applyAlignment="1">
      <alignment horizontal="right"/>
    </xf>
    <xf numFmtId="4" fontId="4" fillId="0" borderId="19" xfId="0" applyNumberFormat="1" applyFont="1" applyBorder="1" applyAlignment="1">
      <alignment horizontal="right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0" xfId="0" applyBorder="1" applyAlignment="1">
      <alignment horizontal="center"/>
    </xf>
    <xf numFmtId="44" fontId="12" fillId="3" borderId="16" xfId="0" applyNumberFormat="1" applyFont="1" applyFill="1" applyBorder="1" applyAlignment="1">
      <alignment horizontal="center"/>
    </xf>
    <xf numFmtId="0" fontId="0" fillId="0" borderId="6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30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43" fontId="4" fillId="0" borderId="45" xfId="1" applyFont="1" applyBorder="1" applyAlignment="1">
      <alignment horizontal="left" vertical="center"/>
    </xf>
    <xf numFmtId="43" fontId="4" fillId="0" borderId="44" xfId="1" applyFont="1" applyBorder="1" applyAlignment="1">
      <alignment horizontal="left" vertical="center"/>
    </xf>
    <xf numFmtId="0" fontId="0" fillId="0" borderId="9" xfId="0" applyBorder="1" applyAlignment="1">
      <alignment horizontal="right" vertical="center" wrapText="1"/>
    </xf>
    <xf numFmtId="0" fontId="0" fillId="0" borderId="35" xfId="0" applyBorder="1" applyAlignment="1">
      <alignment horizontal="right" vertical="center" wrapText="1"/>
    </xf>
    <xf numFmtId="0" fontId="0" fillId="3" borderId="16" xfId="0" applyFill="1" applyBorder="1" applyAlignment="1">
      <alignment horizontal="center"/>
    </xf>
    <xf numFmtId="44" fontId="11" fillId="3" borderId="16" xfId="0" applyNumberFormat="1" applyFont="1" applyFill="1" applyBorder="1" applyAlignment="1">
      <alignment horizontal="right"/>
    </xf>
    <xf numFmtId="0" fontId="11" fillId="0" borderId="32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4" fontId="12" fillId="0" borderId="16" xfId="0" applyNumberFormat="1" applyFont="1" applyBorder="1" applyAlignment="1">
      <alignment horizontal="right"/>
    </xf>
    <xf numFmtId="4" fontId="4" fillId="0" borderId="23" xfId="0" applyNumberFormat="1" applyFont="1" applyBorder="1" applyAlignment="1">
      <alignment horizontal="right"/>
    </xf>
    <xf numFmtId="44" fontId="4" fillId="0" borderId="27" xfId="0" applyNumberFormat="1" applyFont="1" applyBorder="1" applyAlignment="1">
      <alignment horizontal="center"/>
    </xf>
    <xf numFmtId="44" fontId="4" fillId="0" borderId="41" xfId="0" applyNumberFormat="1" applyFont="1" applyBorder="1" applyAlignment="1">
      <alignment horizontal="center"/>
    </xf>
    <xf numFmtId="44" fontId="4" fillId="0" borderId="22" xfId="0" applyNumberFormat="1" applyFont="1" applyBorder="1" applyAlignment="1">
      <alignment horizontal="center"/>
    </xf>
    <xf numFmtId="44" fontId="4" fillId="0" borderId="12" xfId="0" applyNumberFormat="1" applyFont="1" applyBorder="1" applyAlignment="1">
      <alignment horizontal="right"/>
    </xf>
    <xf numFmtId="44" fontId="4" fillId="0" borderId="28" xfId="0" applyNumberFormat="1" applyFont="1" applyBorder="1" applyAlignment="1">
      <alignment horizontal="right"/>
    </xf>
    <xf numFmtId="44" fontId="4" fillId="0" borderId="23" xfId="0" applyNumberFormat="1" applyFont="1" applyBorder="1" applyAlignment="1">
      <alignment horizontal="right"/>
    </xf>
    <xf numFmtId="44" fontId="4" fillId="0" borderId="11" xfId="0" applyNumberFormat="1" applyFont="1" applyBorder="1" applyAlignment="1">
      <alignment horizontal="right"/>
    </xf>
    <xf numFmtId="44" fontId="4" fillId="0" borderId="14" xfId="0" applyNumberFormat="1" applyFont="1" applyBorder="1" applyAlignment="1">
      <alignment horizontal="right"/>
    </xf>
    <xf numFmtId="44" fontId="4" fillId="0" borderId="19" xfId="0" applyNumberFormat="1" applyFont="1" applyBorder="1" applyAlignment="1">
      <alignment horizontal="right"/>
    </xf>
    <xf numFmtId="44" fontId="4" fillId="0" borderId="47" xfId="0" applyNumberFormat="1" applyFont="1" applyBorder="1" applyAlignment="1">
      <alignment horizontal="right"/>
    </xf>
    <xf numFmtId="44" fontId="4" fillId="0" borderId="48" xfId="0" applyNumberFormat="1" applyFont="1" applyBorder="1" applyAlignment="1">
      <alignment horizontal="right"/>
    </xf>
    <xf numFmtId="44" fontId="4" fillId="0" borderId="49" xfId="0" applyNumberFormat="1" applyFont="1" applyBorder="1" applyAlignment="1">
      <alignment horizontal="right"/>
    </xf>
    <xf numFmtId="43" fontId="4" fillId="0" borderId="12" xfId="1" applyFont="1" applyBorder="1" applyAlignment="1">
      <alignment horizontal="left"/>
    </xf>
    <xf numFmtId="43" fontId="4" fillId="0" borderId="28" xfId="1" applyFont="1" applyBorder="1" applyAlignment="1">
      <alignment horizontal="left"/>
    </xf>
    <xf numFmtId="43" fontId="4" fillId="0" borderId="23" xfId="1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23" xfId="0" applyFont="1" applyBorder="1" applyAlignment="1">
      <alignment horizontal="left"/>
    </xf>
    <xf numFmtId="43" fontId="12" fillId="0" borderId="12" xfId="1" applyFont="1" applyBorder="1" applyAlignment="1">
      <alignment horizontal="left"/>
    </xf>
    <xf numFmtId="43" fontId="12" fillId="0" borderId="28" xfId="1" applyFont="1" applyBorder="1" applyAlignment="1">
      <alignment horizontal="left"/>
    </xf>
    <xf numFmtId="43" fontId="12" fillId="0" borderId="23" xfId="1" applyFont="1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3" xfId="0" applyBorder="1" applyAlignment="1">
      <alignment horizontal="left"/>
    </xf>
    <xf numFmtId="43" fontId="6" fillId="0" borderId="27" xfId="1" applyFont="1" applyBorder="1" applyAlignment="1">
      <alignment horizontal="right"/>
    </xf>
    <xf numFmtId="43" fontId="6" fillId="0" borderId="41" xfId="1" applyFont="1" applyBorder="1" applyAlignment="1">
      <alignment horizontal="right"/>
    </xf>
    <xf numFmtId="43" fontId="6" fillId="0" borderId="22" xfId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31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7" fillId="0" borderId="27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3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left"/>
    </xf>
    <xf numFmtId="44" fontId="0" fillId="3" borderId="16" xfId="0" applyNumberFormat="1" applyFill="1" applyBorder="1" applyAlignment="1">
      <alignment horizontal="right"/>
    </xf>
    <xf numFmtId="165" fontId="19" fillId="0" borderId="6" xfId="0" applyNumberFormat="1" applyFont="1" applyBorder="1" applyAlignment="1">
      <alignment horizontal="left" vertical="center"/>
    </xf>
    <xf numFmtId="165" fontId="19" fillId="0" borderId="4" xfId="0" applyNumberFormat="1" applyFont="1" applyBorder="1" applyAlignment="1">
      <alignment horizontal="left" vertical="center"/>
    </xf>
    <xf numFmtId="165" fontId="19" fillId="0" borderId="7" xfId="0" applyNumberFormat="1" applyFont="1" applyBorder="1" applyAlignment="1">
      <alignment horizontal="left" vertical="center"/>
    </xf>
    <xf numFmtId="165" fontId="19" fillId="0" borderId="50" xfId="0" applyNumberFormat="1" applyFont="1" applyBorder="1" applyAlignment="1">
      <alignment horizontal="left" vertical="center"/>
    </xf>
    <xf numFmtId="165" fontId="19" fillId="0" borderId="51" xfId="0" applyNumberFormat="1" applyFont="1" applyBorder="1" applyAlignment="1">
      <alignment horizontal="left" vertical="center"/>
    </xf>
    <xf numFmtId="165" fontId="19" fillId="0" borderId="52" xfId="0" applyNumberFormat="1" applyFont="1" applyBorder="1" applyAlignment="1">
      <alignment horizontal="left" vertical="center"/>
    </xf>
    <xf numFmtId="4" fontId="12" fillId="0" borderId="23" xfId="0" applyNumberFormat="1" applyFont="1" applyBorder="1"/>
    <xf numFmtId="4" fontId="12" fillId="0" borderId="16" xfId="0" applyNumberFormat="1" applyFont="1" applyBorder="1"/>
    <xf numFmtId="4" fontId="4" fillId="0" borderId="23" xfId="0" applyNumberFormat="1" applyFont="1" applyBorder="1"/>
    <xf numFmtId="4" fontId="4" fillId="0" borderId="16" xfId="0" applyNumberFormat="1" applyFont="1" applyBorder="1"/>
    <xf numFmtId="44" fontId="12" fillId="3" borderId="16" xfId="0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CC6B39-AE19-4D2D-84DB-FD62665D6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E2E816-87D2-4E21-883D-4B59F6E54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FF33F-58D5-4927-8FAB-78FAEC3AE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4E0E24-0BA9-4303-BAE2-41A036047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3E2F2D-E7B1-4793-9841-D0222D2EE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4FD0EF-4AFF-446F-84B1-4F0692491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B92A33-558F-401A-913C-B8D08C469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1DD50C-596C-4FF5-8467-F9172A8D7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96E723-03FC-443A-948D-68ED187A5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7C3AB4-2302-4FE3-8A63-3A7B04D449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C7477F-87E2-44BE-8775-B4BBE41DE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5A70B9-705A-4831-9B5F-9978AD9DC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20E3F1-4460-44C1-9468-6C5F8B8B3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FE9AC5-60F4-4C6C-81DC-DBBFD9341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2B09F8-7C9A-43A3-A922-3588B2653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DAD793-7008-429E-AA48-2A1E2A84C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21438B-F88D-4CAE-9903-DF06305BA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0EB6B5-14F6-4647-97CD-07466CA1E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1073D2-1C7F-4F9C-AF8C-21DD039D3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0E826E-5E1D-4266-87F2-0B2C63BB0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2157FD-3076-4052-A7B4-E9BBB3340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3B809F-37C3-41EC-B45F-87ECD0EDF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496466-F5DA-4E38-A0E7-855F445EB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0A57AA-8207-4BCF-B0F6-EEA4DF5D6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AE9EBF-F159-4BA7-84CD-4C4F34774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D07AE2-7A15-43B2-AD8D-6AD3EE1F1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59793F-D7F2-402F-B037-B83FFB650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7B3E62-6C3F-4377-B436-40D083D95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58C633-5F58-4B14-B00F-8659181E6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93432C-C03C-407A-BBD8-EEC868C00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C0C4CC-47C6-4105-B676-F7B16A768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D9358E-E534-43DC-8726-6D2191E8B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4D0DB2-B706-47DF-96A4-3BBF7FB1D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9A9605-E25E-4A4C-9012-F489E7CB6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C921DB-9CFD-4622-A606-568673532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5327E8-D995-46CA-942F-ACEFC7595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00C4AA-C78D-4F19-93BC-8532488A5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6B41A0-92E5-4B91-9309-49FC4FD5B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2B5552-5D50-43D7-B2EF-1CCD6919A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BEB113-98F7-428C-B33A-D28DE9D8F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8E3A22-04CD-4FD1-BBF5-917D19532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065AC3-9425-431A-B062-C7953F7F9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40452F-DC02-4461-9EB4-65F6B5A68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CCD5EE-84DA-4E84-BBE0-F75056053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438D2E-A0D2-4DB7-8379-6E4316A02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59852A-7557-4AC3-BA65-F40A549AD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81C73C-0E30-4530-892D-E27568609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5E4679-44DE-4D43-AF2B-F21923AF3B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31E0F0-13B5-4F38-AB27-C61FB1C54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A00860-A9D4-4A7F-A322-8439F8B7B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4BE3B6-1A57-42B6-BAE1-89AC32351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68A329-6BB5-4861-96C8-1368A0C90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0D5316-7BAB-40E3-833C-8EE5A2AA2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AE9DE5-829B-4D9C-88C4-B3C5F8D9A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9D0715-10B3-4FE5-AF46-5320FA717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D8DA35-7502-473F-837E-DB76FBD6E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80B41D-DB4D-4DAC-B489-9F0D02F6D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03AE1A-FCF1-45E6-BC69-8DDD02459B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5012B4-DF2D-437B-87E5-BB6D1DFED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485BA8-5CF0-461B-B9AD-8D3236055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FA1434-3E6A-45ED-9C12-24FB75779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30B3F2-8F70-4F3B-BA16-9D9BC629D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E7B526-2E40-4624-A8D9-8BB5C1E75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825AC9-D0BB-427C-8268-861D12828C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1BB7A7-2F62-4367-908B-C03A35873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B0526F-3978-403F-8413-B02FDE991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CFC71B-5CCD-4EE9-BA71-9F2C247F6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515F4C-1A73-44C2-9EB5-EED326E6A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A37FC6-2885-425D-8009-222D6EE9A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317559-7AEA-479B-958A-3BFE98004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051BA6-D9B8-4781-9CC8-B684788BE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E40AD1-2F89-405B-A317-B65AC90EC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134C2B-B43E-432A-A985-BEF250D9A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89AADF-63BE-4342-824D-ED0F2E7C8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34A5C6-6CE4-487F-81B8-0698F98CA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E2826-7E98-4473-9814-1B8909A373CC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C4994-A5BA-4D62-A1F7-81D3B5F5458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5" t="s">
        <v>1</v>
      </c>
      <c r="O1" s="215"/>
      <c r="P1" s="91" t="s">
        <v>2</v>
      </c>
      <c r="Q1" s="9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6" t="s">
        <v>7</v>
      </c>
      <c r="B4" s="167"/>
      <c r="C4" s="167"/>
      <c r="D4" s="168"/>
      <c r="F4" s="216" t="s">
        <v>8</v>
      </c>
      <c r="G4" s="218">
        <v>1</v>
      </c>
      <c r="H4" s="220" t="s">
        <v>9</v>
      </c>
      <c r="I4" s="222">
        <v>45903</v>
      </c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1"/>
      <c r="B6" s="16" t="s">
        <v>15</v>
      </c>
      <c r="C6" s="10"/>
      <c r="D6" s="13">
        <f t="shared" ref="D6:D28" si="1">C6*L6</f>
        <v>0</v>
      </c>
      <c r="F6" s="226" t="s">
        <v>16</v>
      </c>
      <c r="G6" s="228" t="s">
        <v>126</v>
      </c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1"/>
      <c r="B7" s="16" t="s">
        <v>18</v>
      </c>
      <c r="C7" s="10"/>
      <c r="D7" s="13">
        <f t="shared" si="1"/>
        <v>0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1"/>
      <c r="B8" s="16" t="s">
        <v>20</v>
      </c>
      <c r="C8" s="10"/>
      <c r="D8" s="13">
        <f t="shared" si="1"/>
        <v>0</v>
      </c>
      <c r="F8" s="234" t="s">
        <v>21</v>
      </c>
      <c r="G8" s="235" t="s">
        <v>112</v>
      </c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1"/>
      <c r="B9" s="16" t="s">
        <v>23</v>
      </c>
      <c r="C9" s="10"/>
      <c r="D9" s="13">
        <f t="shared" si="1"/>
        <v>0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1"/>
      <c r="B10" t="s">
        <v>25</v>
      </c>
      <c r="C10" s="10"/>
      <c r="D10" s="13">
        <f t="shared" si="1"/>
        <v>0</v>
      </c>
      <c r="F10" s="226" t="s">
        <v>26</v>
      </c>
      <c r="G10" s="241" t="s">
        <v>130</v>
      </c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18" ht="15.75" x14ac:dyDescent="0.25">
      <c r="A11" s="161"/>
      <c r="B11" s="17" t="s">
        <v>28</v>
      </c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1"/>
      <c r="B12" s="17" t="s">
        <v>30</v>
      </c>
      <c r="C12" s="10"/>
      <c r="D12" s="48">
        <f t="shared" si="1"/>
        <v>0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1"/>
      <c r="B13" s="17" t="s">
        <v>32</v>
      </c>
      <c r="C13" s="10"/>
      <c r="D13" s="48">
        <f t="shared" si="1"/>
        <v>0</v>
      </c>
      <c r="F13" s="247" t="s">
        <v>36</v>
      </c>
      <c r="G13" s="211"/>
      <c r="H13" s="202">
        <f>D29</f>
        <v>0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1"/>
      <c r="B14" s="14" t="s">
        <v>35</v>
      </c>
      <c r="C14" s="10"/>
      <c r="D14" s="31">
        <f t="shared" si="1"/>
        <v>0</v>
      </c>
      <c r="F14" s="205" t="s">
        <v>39</v>
      </c>
      <c r="G14" s="206"/>
      <c r="H14" s="207">
        <f>D54</f>
        <v>0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1"/>
      <c r="B15" s="14" t="s">
        <v>38</v>
      </c>
      <c r="C15" s="10"/>
      <c r="D15" s="31">
        <f t="shared" si="1"/>
        <v>0</v>
      </c>
      <c r="F15" s="210" t="s">
        <v>40</v>
      </c>
      <c r="G15" s="211"/>
      <c r="H15" s="212">
        <f>H13-H14</f>
        <v>0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1"/>
      <c r="B17" t="s">
        <v>135</v>
      </c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3"/>
      <c r="I19" s="183"/>
      <c r="J19" s="183"/>
      <c r="L19" s="6">
        <v>1102</v>
      </c>
      <c r="Q19" s="4"/>
      <c r="R19" s="5">
        <f t="shared" si="0"/>
        <v>0</v>
      </c>
    </row>
    <row r="20" spans="1:18" ht="15.75" x14ac:dyDescent="0.25">
      <c r="A20" s="161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 t="s">
        <v>139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 t="s">
        <v>123</v>
      </c>
      <c r="C23" s="10"/>
      <c r="D23" s="48">
        <f t="shared" si="1"/>
        <v>0</v>
      </c>
      <c r="F23" s="78"/>
      <c r="G23" s="80"/>
      <c r="H23" s="255"/>
      <c r="I23" s="256"/>
      <c r="J23" s="256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 t="s">
        <v>124</v>
      </c>
      <c r="C24" s="10"/>
      <c r="D24" s="48">
        <f t="shared" si="1"/>
        <v>0</v>
      </c>
      <c r="F24" s="78"/>
      <c r="G24" s="80"/>
      <c r="H24" s="255"/>
      <c r="I24" s="256"/>
      <c r="J24" s="256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 t="s">
        <v>110</v>
      </c>
      <c r="C26" s="10"/>
      <c r="D26" s="48">
        <f t="shared" si="1"/>
        <v>0</v>
      </c>
      <c r="F26" s="76"/>
      <c r="G26" s="66"/>
      <c r="H26" s="158"/>
      <c r="I26" s="158"/>
      <c r="J26" s="158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 t="s">
        <v>119</v>
      </c>
      <c r="C27" s="10"/>
      <c r="D27" s="44">
        <f t="shared" si="1"/>
        <v>0</v>
      </c>
      <c r="F27" s="72"/>
      <c r="G27" s="89"/>
      <c r="H27" s="257"/>
      <c r="I27" s="258"/>
      <c r="J27" s="25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 t="s">
        <v>97</v>
      </c>
      <c r="C28" s="10"/>
      <c r="D28" s="48">
        <f t="shared" si="1"/>
        <v>0</v>
      </c>
      <c r="F28" s="92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19" t="s">
        <v>55</v>
      </c>
      <c r="G29" s="181"/>
      <c r="H29" s="141">
        <f>H15-H16-H17-H18-H19-H20-H22-H23-H24+H26+H27+H28</f>
        <v>0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63">
        <f t="shared" ref="H34:H39" si="2">F34*G34</f>
        <v>0</v>
      </c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/>
      <c r="H35" s="163">
        <f t="shared" si="2"/>
        <v>0</v>
      </c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/>
      <c r="D36" s="12">
        <f>C36*1.5</f>
        <v>0</v>
      </c>
      <c r="F36" s="12">
        <v>200</v>
      </c>
      <c r="G36" s="37"/>
      <c r="H36" s="163">
        <f t="shared" si="2"/>
        <v>0</v>
      </c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3">
        <f t="shared" si="2"/>
        <v>0</v>
      </c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/>
      <c r="D38" s="12">
        <f>C38*84</f>
        <v>0</v>
      </c>
      <c r="F38" s="30">
        <v>50</v>
      </c>
      <c r="G38" s="39"/>
      <c r="H38" s="163">
        <f t="shared" si="2"/>
        <v>0</v>
      </c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/>
      <c r="D39" s="31">
        <f>C39*4.5</f>
        <v>0</v>
      </c>
      <c r="F39" s="12">
        <v>20</v>
      </c>
      <c r="G39" s="37"/>
      <c r="H39" s="163">
        <f t="shared" si="2"/>
        <v>0</v>
      </c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/>
      <c r="D41" s="12">
        <f>C41*84</f>
        <v>0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/>
      <c r="D42" s="12">
        <f>C42*2.25</f>
        <v>0</v>
      </c>
      <c r="F42" s="39" t="s">
        <v>79</v>
      </c>
      <c r="G42" s="163"/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89" t="s">
        <v>83</v>
      </c>
      <c r="H43" s="155" t="s">
        <v>13</v>
      </c>
      <c r="I43" s="156"/>
      <c r="J43" s="157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4"/>
      <c r="B44" s="27" t="s">
        <v>66</v>
      </c>
      <c r="C44" s="10"/>
      <c r="D44" s="12">
        <f>C44*120</f>
        <v>0</v>
      </c>
      <c r="F44" s="37"/>
      <c r="G44" s="63"/>
      <c r="H44" s="158"/>
      <c r="I44" s="158"/>
      <c r="J44" s="158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/>
      <c r="G45" s="63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/>
      <c r="D46" s="12">
        <f>C46*1.5</f>
        <v>0</v>
      </c>
      <c r="F46" s="37"/>
      <c r="G46" s="63"/>
      <c r="H46" s="158"/>
      <c r="I46" s="158"/>
      <c r="J46" s="158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/>
      <c r="D48" s="12">
        <f>C48*78</f>
        <v>0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/>
      <c r="D49" s="12">
        <f>C49*42</f>
        <v>0</v>
      </c>
      <c r="F49" s="139" t="s">
        <v>86</v>
      </c>
      <c r="G49" s="141">
        <f>H34+H35+H36+H37+H38+H39+H40+H41+G42+H44+H45+H46</f>
        <v>0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/>
      <c r="D50" s="12">
        <f>C50*1.5</f>
        <v>0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141</v>
      </c>
      <c r="G51" s="149">
        <f>G49-H29</f>
        <v>0</v>
      </c>
      <c r="H51" s="150"/>
      <c r="I51" s="150"/>
      <c r="J51" s="1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152"/>
      <c r="H52" s="153"/>
      <c r="I52" s="153"/>
      <c r="J52" s="1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5DD14-E563-4A92-83C3-C8D699FCDE3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5" t="s">
        <v>1</v>
      </c>
      <c r="O1" s="215"/>
      <c r="P1" s="91" t="s">
        <v>2</v>
      </c>
      <c r="Q1" s="9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6" t="s">
        <v>7</v>
      </c>
      <c r="B4" s="167"/>
      <c r="C4" s="167"/>
      <c r="D4" s="168"/>
      <c r="F4" s="216" t="s">
        <v>8</v>
      </c>
      <c r="G4" s="218">
        <v>2</v>
      </c>
      <c r="H4" s="220" t="s">
        <v>9</v>
      </c>
      <c r="I4" s="222">
        <v>45903</v>
      </c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1"/>
      <c r="B6" s="16" t="s">
        <v>15</v>
      </c>
      <c r="C6" s="10"/>
      <c r="D6" s="13">
        <f t="shared" ref="D6:D28" si="1">C6*L6</f>
        <v>0</v>
      </c>
      <c r="F6" s="226" t="s">
        <v>16</v>
      </c>
      <c r="G6" s="228" t="s">
        <v>125</v>
      </c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1"/>
      <c r="B7" s="16" t="s">
        <v>18</v>
      </c>
      <c r="C7" s="10"/>
      <c r="D7" s="13">
        <f t="shared" si="1"/>
        <v>0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1"/>
      <c r="B8" s="16" t="s">
        <v>20</v>
      </c>
      <c r="C8" s="10"/>
      <c r="D8" s="13">
        <f t="shared" si="1"/>
        <v>0</v>
      </c>
      <c r="F8" s="234" t="s">
        <v>21</v>
      </c>
      <c r="G8" s="235" t="s">
        <v>114</v>
      </c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1"/>
      <c r="B9" s="16" t="s">
        <v>23</v>
      </c>
      <c r="C9" s="10"/>
      <c r="D9" s="13">
        <f t="shared" si="1"/>
        <v>0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1"/>
      <c r="B10" t="s">
        <v>25</v>
      </c>
      <c r="C10" s="10"/>
      <c r="D10" s="13">
        <f t="shared" si="1"/>
        <v>0</v>
      </c>
      <c r="F10" s="226" t="s">
        <v>26</v>
      </c>
      <c r="G10" s="241" t="s">
        <v>115</v>
      </c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18" ht="15.75" x14ac:dyDescent="0.25">
      <c r="A11" s="161"/>
      <c r="B11" s="17" t="s">
        <v>28</v>
      </c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1"/>
      <c r="B12" s="17" t="s">
        <v>30</v>
      </c>
      <c r="C12" s="10"/>
      <c r="D12" s="48">
        <f t="shared" si="1"/>
        <v>0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1"/>
      <c r="B13" s="17" t="s">
        <v>32</v>
      </c>
      <c r="C13" s="10"/>
      <c r="D13" s="48">
        <f t="shared" si="1"/>
        <v>0</v>
      </c>
      <c r="F13" s="247" t="s">
        <v>36</v>
      </c>
      <c r="G13" s="211"/>
      <c r="H13" s="202">
        <f>D29</f>
        <v>0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1"/>
      <c r="B14" s="14" t="s">
        <v>35</v>
      </c>
      <c r="C14" s="10"/>
      <c r="D14" s="31">
        <f t="shared" si="1"/>
        <v>0</v>
      </c>
      <c r="F14" s="205" t="s">
        <v>39</v>
      </c>
      <c r="G14" s="206"/>
      <c r="H14" s="207">
        <f>D54</f>
        <v>0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1"/>
      <c r="B15" s="14" t="s">
        <v>38</v>
      </c>
      <c r="C15" s="10"/>
      <c r="D15" s="31">
        <f t="shared" si="1"/>
        <v>0</v>
      </c>
      <c r="F15" s="210" t="s">
        <v>40</v>
      </c>
      <c r="G15" s="211"/>
      <c r="H15" s="212">
        <f>H13-H14</f>
        <v>0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1"/>
      <c r="B17" t="s">
        <v>93</v>
      </c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1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3"/>
      <c r="I20" s="183"/>
      <c r="J20" s="18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 t="s">
        <v>104</v>
      </c>
      <c r="C22" s="10"/>
      <c r="D22" s="48">
        <f t="shared" si="1"/>
        <v>0</v>
      </c>
      <c r="F22" s="73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 t="s">
        <v>107</v>
      </c>
      <c r="C23" s="10"/>
      <c r="D23" s="48">
        <f t="shared" si="1"/>
        <v>0</v>
      </c>
      <c r="F23" s="25"/>
      <c r="G23" s="37"/>
      <c r="H23" s="189"/>
      <c r="I23" s="158"/>
      <c r="J23" s="15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 t="s">
        <v>131</v>
      </c>
      <c r="C24" s="10"/>
      <c r="D24" s="48">
        <f t="shared" si="1"/>
        <v>0</v>
      </c>
      <c r="F24" s="38"/>
      <c r="G24" s="37"/>
      <c r="H24" s="189"/>
      <c r="I24" s="158"/>
      <c r="J24" s="158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 t="s">
        <v>105</v>
      </c>
      <c r="C26" s="10"/>
      <c r="D26" s="48">
        <f t="shared" si="1"/>
        <v>0</v>
      </c>
      <c r="F26" s="65"/>
      <c r="G26" s="10"/>
      <c r="H26" s="193"/>
      <c r="I26" s="194"/>
      <c r="J26" s="19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 t="s">
        <v>109</v>
      </c>
      <c r="C27" s="10"/>
      <c r="D27" s="44">
        <f t="shared" si="1"/>
        <v>0</v>
      </c>
      <c r="F27" s="14"/>
      <c r="G27" s="14"/>
      <c r="H27" s="196"/>
      <c r="I27" s="197"/>
      <c r="J27" s="19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 t="s">
        <v>97</v>
      </c>
      <c r="C28" s="10"/>
      <c r="D28" s="48">
        <f t="shared" si="1"/>
        <v>0</v>
      </c>
      <c r="F28" s="92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19" t="s">
        <v>55</v>
      </c>
      <c r="G29" s="181"/>
      <c r="H29" s="141">
        <f>H15-H16-H17-H18-H19-H20-H22-H23-H24+H26+H27</f>
        <v>0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3">
        <f>F34*G34</f>
        <v>0</v>
      </c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/>
      <c r="H35" s="163">
        <f t="shared" ref="H35:H39" si="2">F35*G35</f>
        <v>0</v>
      </c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/>
      <c r="D36" s="12">
        <f>C36*1.5</f>
        <v>0</v>
      </c>
      <c r="F36" s="12">
        <v>200</v>
      </c>
      <c r="G36" s="37"/>
      <c r="H36" s="163">
        <f>F36*G36</f>
        <v>0</v>
      </c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3">
        <f t="shared" si="2"/>
        <v>0</v>
      </c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/>
      <c r="D38" s="12">
        <f>C38*84</f>
        <v>0</v>
      </c>
      <c r="F38" s="30">
        <v>50</v>
      </c>
      <c r="G38" s="39"/>
      <c r="H38" s="163">
        <f t="shared" si="2"/>
        <v>0</v>
      </c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/>
      <c r="D39" s="31">
        <f>C39*4.5</f>
        <v>0</v>
      </c>
      <c r="F39" s="12">
        <v>20</v>
      </c>
      <c r="G39" s="37"/>
      <c r="H39" s="163">
        <f t="shared" si="2"/>
        <v>0</v>
      </c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/>
      <c r="D41" s="12">
        <f>C41*84</f>
        <v>0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/>
      <c r="D42" s="12">
        <f>C42*2.25</f>
        <v>0</v>
      </c>
      <c r="F42" s="39" t="s">
        <v>79</v>
      </c>
      <c r="G42" s="163"/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89" t="s">
        <v>83</v>
      </c>
      <c r="H43" s="155" t="s">
        <v>13</v>
      </c>
      <c r="I43" s="156"/>
      <c r="J43" s="157"/>
      <c r="K43" s="21"/>
      <c r="P43" s="4"/>
      <c r="Q43" s="4"/>
      <c r="R43" s="5"/>
    </row>
    <row r="44" spans="1:18" ht="15.75" x14ac:dyDescent="0.25">
      <c r="A44" s="134"/>
      <c r="B44" s="27" t="s">
        <v>66</v>
      </c>
      <c r="C44" s="10"/>
      <c r="D44" s="12">
        <f>C44*120</f>
        <v>0</v>
      </c>
      <c r="F44" s="37"/>
      <c r="G44" s="63"/>
      <c r="H44" s="158"/>
      <c r="I44" s="158"/>
      <c r="J44" s="158"/>
      <c r="K44" s="21"/>
      <c r="P44" s="4"/>
      <c r="Q44" s="4"/>
      <c r="R44" s="5"/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/>
      <c r="G45" s="63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/>
      <c r="D46" s="12">
        <f>C46*1.5</f>
        <v>0</v>
      </c>
      <c r="F46" s="37"/>
      <c r="G46" s="90"/>
      <c r="H46" s="159"/>
      <c r="I46" s="159"/>
      <c r="J46" s="159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/>
      <c r="D48" s="12">
        <f>C48*78</f>
        <v>0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/>
      <c r="D49" s="12">
        <f>C49*42</f>
        <v>0</v>
      </c>
      <c r="F49" s="139" t="s">
        <v>86</v>
      </c>
      <c r="G49" s="141">
        <f>H34+H35+H36+H37+H38+H39+H40+H41+G42+H44+H45+H46</f>
        <v>0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/>
      <c r="D50" s="12">
        <f>C50*1.5</f>
        <v>0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142</v>
      </c>
      <c r="G51" s="249">
        <f>G49-H29</f>
        <v>0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0</v>
      </c>
      <c r="F54" s="21"/>
      <c r="J54" s="34"/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D0CE5-C5A5-4E7C-93C6-CC10E4052FA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5" t="s">
        <v>1</v>
      </c>
      <c r="O1" s="215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6" t="s">
        <v>7</v>
      </c>
      <c r="B4" s="167"/>
      <c r="C4" s="167"/>
      <c r="D4" s="168"/>
      <c r="F4" s="216" t="s">
        <v>8</v>
      </c>
      <c r="G4" s="218">
        <v>3</v>
      </c>
      <c r="H4" s="220" t="s">
        <v>9</v>
      </c>
      <c r="I4" s="222">
        <v>45903</v>
      </c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1"/>
      <c r="B6" s="16" t="s">
        <v>15</v>
      </c>
      <c r="C6" s="10"/>
      <c r="D6" s="13">
        <f t="shared" ref="D6:D28" si="1">C6*L6</f>
        <v>0</v>
      </c>
      <c r="F6" s="226" t="s">
        <v>16</v>
      </c>
      <c r="G6" s="228" t="s">
        <v>111</v>
      </c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1"/>
      <c r="B7" s="16" t="s">
        <v>18</v>
      </c>
      <c r="C7" s="10"/>
      <c r="D7" s="13">
        <f t="shared" si="1"/>
        <v>0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1"/>
      <c r="B8" s="16" t="s">
        <v>20</v>
      </c>
      <c r="C8" s="10"/>
      <c r="D8" s="13">
        <f t="shared" si="1"/>
        <v>0</v>
      </c>
      <c r="F8" s="234" t="s">
        <v>21</v>
      </c>
      <c r="G8" s="235" t="s">
        <v>120</v>
      </c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1"/>
      <c r="B9" s="16" t="s">
        <v>23</v>
      </c>
      <c r="C9" s="10"/>
      <c r="D9" s="13">
        <f t="shared" si="1"/>
        <v>0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1"/>
      <c r="B10" t="s">
        <v>25</v>
      </c>
      <c r="C10" s="10"/>
      <c r="D10" s="13">
        <f t="shared" si="1"/>
        <v>0</v>
      </c>
      <c r="F10" s="226" t="s">
        <v>26</v>
      </c>
      <c r="G10" s="241" t="s">
        <v>121</v>
      </c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19" ht="15.75" x14ac:dyDescent="0.25">
      <c r="A11" s="161"/>
      <c r="B11" s="17" t="s">
        <v>28</v>
      </c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1"/>
      <c r="B12" s="17" t="s">
        <v>30</v>
      </c>
      <c r="C12" s="10"/>
      <c r="D12" s="48">
        <f t="shared" si="1"/>
        <v>0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1"/>
      <c r="B13" s="17" t="s">
        <v>32</v>
      </c>
      <c r="C13" s="10"/>
      <c r="D13" s="48">
        <f t="shared" si="1"/>
        <v>0</v>
      </c>
      <c r="F13" s="247" t="s">
        <v>36</v>
      </c>
      <c r="G13" s="211"/>
      <c r="H13" s="202">
        <f>D29</f>
        <v>0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1"/>
      <c r="B14" s="14" t="s">
        <v>35</v>
      </c>
      <c r="C14" s="10"/>
      <c r="D14" s="31">
        <f t="shared" si="1"/>
        <v>0</v>
      </c>
      <c r="F14" s="205" t="s">
        <v>39</v>
      </c>
      <c r="G14" s="206"/>
      <c r="H14" s="207">
        <f>D54</f>
        <v>0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1"/>
      <c r="B15" s="14" t="s">
        <v>38</v>
      </c>
      <c r="C15" s="10"/>
      <c r="D15" s="31">
        <f t="shared" si="1"/>
        <v>0</v>
      </c>
      <c r="F15" s="210" t="s">
        <v>40</v>
      </c>
      <c r="G15" s="211"/>
      <c r="H15" s="212">
        <f>H13-H14</f>
        <v>0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1"/>
      <c r="B17" t="s">
        <v>113</v>
      </c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1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 t="s">
        <v>104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 t="s">
        <v>107</v>
      </c>
      <c r="C23" s="10"/>
      <c r="D23" s="48">
        <f t="shared" si="1"/>
        <v>0</v>
      </c>
      <c r="F23" s="79"/>
      <c r="G23" s="80"/>
      <c r="H23" s="189"/>
      <c r="I23" s="158"/>
      <c r="J23" s="15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 t="s">
        <v>101</v>
      </c>
      <c r="C24" s="10"/>
      <c r="D24" s="48">
        <f t="shared" si="1"/>
        <v>0</v>
      </c>
      <c r="F24" s="38"/>
      <c r="G24" s="37"/>
      <c r="H24" s="189"/>
      <c r="I24" s="158"/>
      <c r="J24" s="15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 t="s">
        <v>105</v>
      </c>
      <c r="C26" s="10"/>
      <c r="D26" s="48">
        <f t="shared" si="1"/>
        <v>0</v>
      </c>
      <c r="F26" s="65"/>
      <c r="G26" s="60"/>
      <c r="H26" s="193"/>
      <c r="I26" s="194"/>
      <c r="J26" s="19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 t="s">
        <v>109</v>
      </c>
      <c r="C27" s="10"/>
      <c r="D27" s="44">
        <f t="shared" si="1"/>
        <v>0</v>
      </c>
      <c r="F27" s="25"/>
      <c r="G27" s="81"/>
      <c r="H27" s="196"/>
      <c r="I27" s="197"/>
      <c r="J27" s="19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 t="s">
        <v>97</v>
      </c>
      <c r="C28" s="10"/>
      <c r="D28" s="48">
        <f t="shared" si="1"/>
        <v>0</v>
      </c>
      <c r="F28" s="92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19" t="s">
        <v>55</v>
      </c>
      <c r="G29" s="181"/>
      <c r="H29" s="141">
        <f>H15-H16-H17-H18-H19-H20-H22-H23-H24+H26+H27</f>
        <v>0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3">
        <f>F34*G34</f>
        <v>0</v>
      </c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/>
      <c r="H35" s="163">
        <f>F35*G35</f>
        <v>0</v>
      </c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/>
      <c r="D36" s="12">
        <f>C36*1.5</f>
        <v>0</v>
      </c>
      <c r="F36" s="12">
        <v>200</v>
      </c>
      <c r="G36" s="37"/>
      <c r="H36" s="163">
        <f t="shared" ref="H36:H39" si="2">F36*G36</f>
        <v>0</v>
      </c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3">
        <f t="shared" si="2"/>
        <v>0</v>
      </c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/>
      <c r="D38" s="12">
        <f>C38*84</f>
        <v>0</v>
      </c>
      <c r="F38" s="30">
        <v>50</v>
      </c>
      <c r="G38" s="39"/>
      <c r="H38" s="163">
        <f t="shared" si="2"/>
        <v>0</v>
      </c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/>
      <c r="D39" s="31">
        <f>C39*4.5</f>
        <v>0</v>
      </c>
      <c r="F39" s="12">
        <v>20</v>
      </c>
      <c r="G39" s="37"/>
      <c r="H39" s="163">
        <f t="shared" si="2"/>
        <v>0</v>
      </c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/>
      <c r="D41" s="12">
        <f>C41*84</f>
        <v>0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/>
      <c r="D42" s="12">
        <f>C42*2.25</f>
        <v>0</v>
      </c>
      <c r="F42" s="39" t="s">
        <v>79</v>
      </c>
      <c r="G42" s="163"/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89" t="s">
        <v>83</v>
      </c>
      <c r="H43" s="155" t="s">
        <v>13</v>
      </c>
      <c r="I43" s="156"/>
      <c r="J43" s="157"/>
      <c r="K43" s="21"/>
      <c r="P43" s="4"/>
      <c r="Q43" s="4"/>
      <c r="R43" s="5"/>
    </row>
    <row r="44" spans="1:18" ht="15.75" x14ac:dyDescent="0.25">
      <c r="A44" s="134"/>
      <c r="B44" s="27" t="s">
        <v>66</v>
      </c>
      <c r="C44" s="10"/>
      <c r="D44" s="12">
        <f>C44*120</f>
        <v>0</v>
      </c>
      <c r="F44" s="37"/>
      <c r="G44" s="77"/>
      <c r="H44" s="158"/>
      <c r="I44" s="158"/>
      <c r="J44" s="158"/>
      <c r="K44" s="21"/>
      <c r="P44" s="4"/>
      <c r="Q44" s="4"/>
      <c r="R44" s="5"/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/>
      <c r="G45" s="77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/>
      <c r="D46" s="12">
        <f>C46*1.5</f>
        <v>0</v>
      </c>
      <c r="F46" s="37"/>
      <c r="G46" s="63"/>
      <c r="H46" s="159"/>
      <c r="I46" s="159"/>
      <c r="J46" s="159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/>
      <c r="D48" s="12">
        <f>C48*78</f>
        <v>0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/>
      <c r="D49" s="12">
        <f>C49*42</f>
        <v>0</v>
      </c>
      <c r="F49" s="139" t="s">
        <v>86</v>
      </c>
      <c r="G49" s="141">
        <f>H34+H35+H36+H37+H38+H39+H40+H41+G42+H44+H45+H46</f>
        <v>0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/>
      <c r="D50" s="12">
        <f>C50*1.5</f>
        <v>0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133</v>
      </c>
      <c r="G51" s="249">
        <f>G49-H29</f>
        <v>0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0</v>
      </c>
      <c r="F54" s="21"/>
      <c r="J54" s="34"/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B07B4-91CF-49F9-A07B-9722810EB22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5" t="s">
        <v>1</v>
      </c>
      <c r="O1" s="215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6" t="s">
        <v>7</v>
      </c>
      <c r="B4" s="167"/>
      <c r="C4" s="167"/>
      <c r="D4" s="168"/>
      <c r="F4" s="216" t="s">
        <v>8</v>
      </c>
      <c r="G4" s="218"/>
      <c r="H4" s="220" t="s">
        <v>9</v>
      </c>
      <c r="I4" s="222"/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1"/>
      <c r="B6" s="16"/>
      <c r="C6" s="10"/>
      <c r="D6" s="13">
        <f t="shared" ref="D6:D28" si="1">C6*L6</f>
        <v>0</v>
      </c>
      <c r="F6" s="226" t="s">
        <v>16</v>
      </c>
      <c r="G6" s="228"/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1"/>
      <c r="B7" s="16"/>
      <c r="C7" s="10"/>
      <c r="D7" s="13">
        <f t="shared" si="1"/>
        <v>0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1"/>
      <c r="B8" s="16"/>
      <c r="C8" s="10"/>
      <c r="D8" s="13">
        <f t="shared" si="1"/>
        <v>0</v>
      </c>
      <c r="F8" s="234" t="s">
        <v>21</v>
      </c>
      <c r="G8" s="235"/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1"/>
      <c r="B9" s="16"/>
      <c r="C9" s="10"/>
      <c r="D9" s="13">
        <f t="shared" si="1"/>
        <v>0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1"/>
      <c r="C10" s="10"/>
      <c r="D10" s="13">
        <f t="shared" si="1"/>
        <v>0</v>
      </c>
      <c r="F10" s="226" t="s">
        <v>26</v>
      </c>
      <c r="G10" s="241"/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19" ht="15.75" x14ac:dyDescent="0.25">
      <c r="A11" s="161"/>
      <c r="B11" s="17"/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1"/>
      <c r="B12" s="17"/>
      <c r="C12" s="10"/>
      <c r="D12" s="48">
        <f t="shared" si="1"/>
        <v>0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1"/>
      <c r="B13" s="17"/>
      <c r="C13" s="10"/>
      <c r="D13" s="48">
        <f t="shared" si="1"/>
        <v>0</v>
      </c>
      <c r="F13" s="247" t="s">
        <v>36</v>
      </c>
      <c r="G13" s="211"/>
      <c r="H13" s="202">
        <f>D29</f>
        <v>0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1"/>
      <c r="B14" s="14"/>
      <c r="C14" s="10"/>
      <c r="D14" s="31">
        <f t="shared" si="1"/>
        <v>0</v>
      </c>
      <c r="F14" s="205" t="s">
        <v>39</v>
      </c>
      <c r="G14" s="206"/>
      <c r="H14" s="207">
        <f>D54</f>
        <v>0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1"/>
      <c r="B15" s="14"/>
      <c r="C15" s="10"/>
      <c r="D15" s="31">
        <f t="shared" si="1"/>
        <v>0</v>
      </c>
      <c r="F15" s="210" t="s">
        <v>40</v>
      </c>
      <c r="G15" s="211"/>
      <c r="H15" s="212">
        <f>H13-H14</f>
        <v>0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1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1"/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/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/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1"/>
      <c r="B20" s="46"/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/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/>
      <c r="C23" s="10"/>
      <c r="D23" s="48">
        <f t="shared" si="1"/>
        <v>0</v>
      </c>
      <c r="F23" s="79"/>
      <c r="G23" s="80"/>
      <c r="H23" s="189"/>
      <c r="I23" s="158"/>
      <c r="J23" s="15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/>
      <c r="C24" s="10"/>
      <c r="D24" s="48">
        <f t="shared" si="1"/>
        <v>0</v>
      </c>
      <c r="F24" s="38"/>
      <c r="G24" s="37"/>
      <c r="H24" s="189"/>
      <c r="I24" s="158"/>
      <c r="J24" s="15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/>
      <c r="C26" s="10"/>
      <c r="D26" s="48">
        <f t="shared" si="1"/>
        <v>0</v>
      </c>
      <c r="F26" s="65"/>
      <c r="G26" s="60"/>
      <c r="H26" s="193"/>
      <c r="I26" s="194"/>
      <c r="J26" s="19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/>
      <c r="C27" s="10"/>
      <c r="D27" s="44">
        <f t="shared" si="1"/>
        <v>0</v>
      </c>
      <c r="F27" s="25"/>
      <c r="G27" s="81"/>
      <c r="H27" s="196"/>
      <c r="I27" s="197"/>
      <c r="J27" s="19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/>
      <c r="C28" s="10"/>
      <c r="D28" s="48">
        <f t="shared" si="1"/>
        <v>0</v>
      </c>
      <c r="F28" s="92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19" t="s">
        <v>55</v>
      </c>
      <c r="G29" s="181"/>
      <c r="H29" s="141">
        <f>H15-H16-H17-H18-H19-H20-H22-H23-H24+H26+H27</f>
        <v>0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3"/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/>
      <c r="H35" s="163"/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/>
      <c r="D36" s="12">
        <f>C36*1.5</f>
        <v>0</v>
      </c>
      <c r="F36" s="12">
        <v>200</v>
      </c>
      <c r="G36" s="37"/>
      <c r="H36" s="163"/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3"/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/>
      <c r="D38" s="12">
        <f>C38*84</f>
        <v>0</v>
      </c>
      <c r="F38" s="30">
        <v>50</v>
      </c>
      <c r="G38" s="39"/>
      <c r="H38" s="163"/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/>
      <c r="D39" s="31">
        <f>C39*4.5</f>
        <v>0</v>
      </c>
      <c r="F39" s="12">
        <v>20</v>
      </c>
      <c r="G39" s="37"/>
      <c r="H39" s="163"/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/>
      <c r="D41" s="12">
        <f>C41*84</f>
        <v>0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/>
      <c r="D42" s="12">
        <f>C42*2.25</f>
        <v>0</v>
      </c>
      <c r="F42" s="39" t="s">
        <v>79</v>
      </c>
      <c r="G42" s="163"/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89" t="s">
        <v>83</v>
      </c>
      <c r="H43" s="155" t="s">
        <v>13</v>
      </c>
      <c r="I43" s="156"/>
      <c r="J43" s="157"/>
      <c r="K43" s="21"/>
      <c r="P43" s="4"/>
      <c r="Q43" s="4"/>
      <c r="R43" s="5"/>
    </row>
    <row r="44" spans="1:18" ht="15.75" x14ac:dyDescent="0.25">
      <c r="A44" s="134"/>
      <c r="B44" s="27" t="s">
        <v>66</v>
      </c>
      <c r="C44" s="10"/>
      <c r="D44" s="12">
        <f>C44*120</f>
        <v>0</v>
      </c>
      <c r="F44" s="37"/>
      <c r="G44" s="77"/>
      <c r="H44" s="158"/>
      <c r="I44" s="158"/>
      <c r="J44" s="158"/>
      <c r="K44" s="21"/>
      <c r="P44" s="4"/>
      <c r="Q44" s="4"/>
      <c r="R44" s="5"/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/>
      <c r="G45" s="77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/>
      <c r="D46" s="12">
        <f>C46*1.5</f>
        <v>0</v>
      </c>
      <c r="F46" s="37"/>
      <c r="G46" s="63"/>
      <c r="H46" s="159"/>
      <c r="I46" s="159"/>
      <c r="J46" s="159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/>
      <c r="D48" s="12">
        <f>C48*78</f>
        <v>0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/>
      <c r="D49" s="12">
        <f>C49*42</f>
        <v>0</v>
      </c>
      <c r="F49" s="139" t="s">
        <v>86</v>
      </c>
      <c r="G49" s="141">
        <f>H34+H35+H36+H37+H38+H39+H40+H41+G42+H44+H45+H46</f>
        <v>0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/>
      <c r="D50" s="12">
        <f>C50*1.5</f>
        <v>0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143</v>
      </c>
      <c r="G51" s="149">
        <f>G49-H29</f>
        <v>0</v>
      </c>
      <c r="H51" s="150"/>
      <c r="I51" s="150"/>
      <c r="J51" s="1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152"/>
      <c r="H52" s="153"/>
      <c r="I52" s="153"/>
      <c r="J52" s="1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0</v>
      </c>
      <c r="F54" s="21"/>
      <c r="J54" s="34"/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D3D0E-1674-4782-8838-ED527FB2378C}">
  <dimension ref="A1:T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15" t="s">
        <v>1</v>
      </c>
      <c r="O1" s="215"/>
      <c r="P1" s="91" t="s">
        <v>2</v>
      </c>
      <c r="Q1" s="9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66" t="s">
        <v>7</v>
      </c>
      <c r="B4" s="167"/>
      <c r="C4" s="167"/>
      <c r="D4" s="168"/>
      <c r="F4" s="216" t="s">
        <v>8</v>
      </c>
      <c r="G4" s="218">
        <v>1</v>
      </c>
      <c r="H4" s="220" t="s">
        <v>9</v>
      </c>
      <c r="I4" s="222">
        <v>45904</v>
      </c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1"/>
      <c r="B6" s="16" t="s">
        <v>15</v>
      </c>
      <c r="C6" s="10">
        <v>179</v>
      </c>
      <c r="D6" s="13">
        <f t="shared" ref="D6:D28" si="1">C6*L6</f>
        <v>131923</v>
      </c>
      <c r="F6" s="226" t="s">
        <v>16</v>
      </c>
      <c r="G6" s="228" t="s">
        <v>126</v>
      </c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1"/>
      <c r="B7" s="16" t="s">
        <v>18</v>
      </c>
      <c r="C7" s="10">
        <v>3</v>
      </c>
      <c r="D7" s="13">
        <f t="shared" si="1"/>
        <v>2175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1"/>
      <c r="B8" s="16" t="s">
        <v>20</v>
      </c>
      <c r="C8" s="10"/>
      <c r="D8" s="13">
        <f t="shared" si="1"/>
        <v>0</v>
      </c>
      <c r="F8" s="234" t="s">
        <v>21</v>
      </c>
      <c r="G8" s="235" t="s">
        <v>112</v>
      </c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1"/>
      <c r="B9" s="16" t="s">
        <v>23</v>
      </c>
      <c r="C9" s="10">
        <v>20</v>
      </c>
      <c r="D9" s="13">
        <f t="shared" si="1"/>
        <v>14140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1"/>
      <c r="B10" t="s">
        <v>25</v>
      </c>
      <c r="C10" s="10"/>
      <c r="D10" s="13">
        <f t="shared" si="1"/>
        <v>0</v>
      </c>
      <c r="F10" s="226" t="s">
        <v>26</v>
      </c>
      <c r="G10" s="241" t="s">
        <v>130</v>
      </c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20" ht="15.75" x14ac:dyDescent="0.25">
      <c r="A11" s="161"/>
      <c r="B11" s="17" t="s">
        <v>28</v>
      </c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1"/>
      <c r="B12" s="17" t="s">
        <v>30</v>
      </c>
      <c r="C12" s="10">
        <v>3</v>
      </c>
      <c r="D12" s="48">
        <f t="shared" si="1"/>
        <v>2856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1"/>
      <c r="B13" s="17" t="s">
        <v>32</v>
      </c>
      <c r="C13" s="10">
        <v>7</v>
      </c>
      <c r="D13" s="48">
        <f t="shared" si="1"/>
        <v>2149</v>
      </c>
      <c r="F13" s="247" t="s">
        <v>36</v>
      </c>
      <c r="G13" s="211"/>
      <c r="H13" s="202">
        <f>D29</f>
        <v>153915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1"/>
      <c r="B14" s="14" t="s">
        <v>35</v>
      </c>
      <c r="C14" s="10">
        <v>2</v>
      </c>
      <c r="D14" s="31">
        <f t="shared" si="1"/>
        <v>22</v>
      </c>
      <c r="F14" s="205" t="s">
        <v>39</v>
      </c>
      <c r="G14" s="206"/>
      <c r="H14" s="207">
        <f>D54</f>
        <v>23154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1"/>
      <c r="B15" s="14" t="s">
        <v>38</v>
      </c>
      <c r="C15" s="10"/>
      <c r="D15" s="31">
        <f t="shared" si="1"/>
        <v>0</v>
      </c>
      <c r="F15" s="210" t="s">
        <v>40</v>
      </c>
      <c r="G15" s="211"/>
      <c r="H15" s="212">
        <f>H13-H14</f>
        <v>130761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1"/>
      <c r="B17" t="s">
        <v>135</v>
      </c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3"/>
      <c r="I19" s="183"/>
      <c r="J19" s="183"/>
      <c r="L19" s="6">
        <v>1102</v>
      </c>
      <c r="Q19" s="4"/>
      <c r="R19" s="5">
        <f t="shared" si="0"/>
        <v>0</v>
      </c>
    </row>
    <row r="20" spans="1:18" ht="15.75" x14ac:dyDescent="0.25">
      <c r="A20" s="161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 t="s">
        <v>128</v>
      </c>
      <c r="C21" s="10">
        <v>1</v>
      </c>
      <c r="D21" s="48">
        <f t="shared" si="1"/>
        <v>650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 t="s">
        <v>139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 t="s">
        <v>123</v>
      </c>
      <c r="C23" s="10"/>
      <c r="D23" s="48">
        <f t="shared" si="1"/>
        <v>0</v>
      </c>
      <c r="F23" s="78"/>
      <c r="G23" s="80"/>
      <c r="H23" s="255"/>
      <c r="I23" s="256"/>
      <c r="J23" s="256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 t="s">
        <v>124</v>
      </c>
      <c r="C24" s="10"/>
      <c r="D24" s="48">
        <f t="shared" si="1"/>
        <v>0</v>
      </c>
      <c r="F24" s="78"/>
      <c r="G24" s="80"/>
      <c r="H24" s="255"/>
      <c r="I24" s="256"/>
      <c r="J24" s="256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 t="s">
        <v>110</v>
      </c>
      <c r="C26" s="10"/>
      <c r="D26" s="48">
        <f t="shared" si="1"/>
        <v>0</v>
      </c>
      <c r="F26" s="76"/>
      <c r="G26" s="66"/>
      <c r="H26" s="158"/>
      <c r="I26" s="158"/>
      <c r="J26" s="158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 t="s">
        <v>119</v>
      </c>
      <c r="C27" s="10"/>
      <c r="D27" s="44">
        <f t="shared" si="1"/>
        <v>0</v>
      </c>
      <c r="F27" s="72"/>
      <c r="G27" s="89"/>
      <c r="H27" s="257"/>
      <c r="I27" s="258"/>
      <c r="J27" s="25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 t="s">
        <v>97</v>
      </c>
      <c r="C28" s="10"/>
      <c r="D28" s="48">
        <f t="shared" si="1"/>
        <v>0</v>
      </c>
      <c r="F28" s="92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153915</v>
      </c>
      <c r="F29" s="119" t="s">
        <v>55</v>
      </c>
      <c r="G29" s="181"/>
      <c r="H29" s="141">
        <f>H15-H16-H17-H18-H19-H20-H22-H23-H24+H26+H27+H28</f>
        <v>130761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110</v>
      </c>
      <c r="H34" s="163">
        <f t="shared" ref="H34:H39" si="2">F34*G34</f>
        <v>110000</v>
      </c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>
        <v>32</v>
      </c>
      <c r="H35" s="163">
        <f t="shared" si="2"/>
        <v>16000</v>
      </c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/>
      <c r="D36" s="12">
        <f>C36*1.5</f>
        <v>0</v>
      </c>
      <c r="F36" s="12">
        <v>200</v>
      </c>
      <c r="G36" s="37"/>
      <c r="H36" s="163">
        <f t="shared" si="2"/>
        <v>0</v>
      </c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>
        <v>189</v>
      </c>
      <c r="D37" s="12">
        <f>C37*111</f>
        <v>20979</v>
      </c>
      <c r="F37" s="12">
        <v>100</v>
      </c>
      <c r="G37" s="39">
        <v>41</v>
      </c>
      <c r="H37" s="163">
        <f t="shared" si="2"/>
        <v>4100</v>
      </c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>
        <v>9</v>
      </c>
      <c r="D38" s="12">
        <f>C38*84</f>
        <v>756</v>
      </c>
      <c r="F38" s="30">
        <v>50</v>
      </c>
      <c r="G38" s="39">
        <v>8</v>
      </c>
      <c r="H38" s="163">
        <f t="shared" si="2"/>
        <v>400</v>
      </c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>
        <v>7</v>
      </c>
      <c r="D39" s="31">
        <f>C39*4.5</f>
        <v>31.5</v>
      </c>
      <c r="F39" s="12">
        <v>20</v>
      </c>
      <c r="G39" s="37">
        <v>2</v>
      </c>
      <c r="H39" s="163">
        <f t="shared" si="2"/>
        <v>40</v>
      </c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>
        <v>14</v>
      </c>
      <c r="D42" s="12">
        <f>C42*2.25</f>
        <v>31.5</v>
      </c>
      <c r="F42" s="39" t="s">
        <v>79</v>
      </c>
      <c r="G42" s="163">
        <v>99</v>
      </c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89" t="s">
        <v>83</v>
      </c>
      <c r="H43" s="155" t="s">
        <v>13</v>
      </c>
      <c r="I43" s="156"/>
      <c r="J43" s="157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4"/>
      <c r="B44" s="27" t="s">
        <v>66</v>
      </c>
      <c r="C44" s="10">
        <v>2</v>
      </c>
      <c r="D44" s="12">
        <f>C44*120</f>
        <v>240</v>
      </c>
      <c r="F44" s="37"/>
      <c r="G44" s="63"/>
      <c r="H44" s="158"/>
      <c r="I44" s="158"/>
      <c r="J44" s="158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4"/>
      <c r="B45" s="27" t="s">
        <v>68</v>
      </c>
      <c r="C45" s="33">
        <v>2</v>
      </c>
      <c r="D45" s="12">
        <f>C45*84</f>
        <v>168</v>
      </c>
      <c r="F45" s="37"/>
      <c r="G45" s="63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>
        <v>29</v>
      </c>
      <c r="D46" s="12">
        <f>C46*1.5</f>
        <v>43.5</v>
      </c>
      <c r="F46" s="37"/>
      <c r="G46" s="63"/>
      <c r="H46" s="158"/>
      <c r="I46" s="158"/>
      <c r="J46" s="158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>
        <v>2</v>
      </c>
      <c r="D49" s="12">
        <f>C49*42</f>
        <v>84</v>
      </c>
      <c r="F49" s="139" t="s">
        <v>86</v>
      </c>
      <c r="G49" s="141">
        <f>H34+H35+H36+H37+H38+H39+H40+H41+G42+H44+H45+H46</f>
        <v>130639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>
        <v>31</v>
      </c>
      <c r="D50" s="12">
        <f>C50*1.5</f>
        <v>46.5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133</v>
      </c>
      <c r="G51" s="249">
        <f>G49-H29</f>
        <v>-122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23154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2BB45-EA1E-42C3-BD5D-CAEE28BE0C3C}">
  <dimension ref="A1:R59"/>
  <sheetViews>
    <sheetView topLeftCell="A19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5" t="s">
        <v>1</v>
      </c>
      <c r="O1" s="215"/>
      <c r="P1" s="91" t="s">
        <v>2</v>
      </c>
      <c r="Q1" s="9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6" t="s">
        <v>7</v>
      </c>
      <c r="B4" s="167"/>
      <c r="C4" s="167"/>
      <c r="D4" s="168"/>
      <c r="F4" s="216" t="s">
        <v>8</v>
      </c>
      <c r="G4" s="218">
        <v>2</v>
      </c>
      <c r="H4" s="220" t="s">
        <v>9</v>
      </c>
      <c r="I4" s="222">
        <v>45904</v>
      </c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1"/>
      <c r="B6" s="16" t="s">
        <v>15</v>
      </c>
      <c r="C6" s="10">
        <v>190</v>
      </c>
      <c r="D6" s="13">
        <f t="shared" ref="D6:D28" si="1">C6*L6</f>
        <v>140030</v>
      </c>
      <c r="F6" s="226" t="s">
        <v>16</v>
      </c>
      <c r="G6" s="228" t="s">
        <v>125</v>
      </c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1"/>
      <c r="B7" s="16" t="s">
        <v>18</v>
      </c>
      <c r="C7" s="10">
        <v>2</v>
      </c>
      <c r="D7" s="13">
        <f t="shared" si="1"/>
        <v>1450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1"/>
      <c r="B8" s="16" t="s">
        <v>20</v>
      </c>
      <c r="C8" s="10"/>
      <c r="D8" s="13">
        <f t="shared" si="1"/>
        <v>0</v>
      </c>
      <c r="F8" s="234" t="s">
        <v>21</v>
      </c>
      <c r="G8" s="235" t="s">
        <v>114</v>
      </c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1"/>
      <c r="B9" s="16" t="s">
        <v>23</v>
      </c>
      <c r="C9" s="10">
        <v>40</v>
      </c>
      <c r="D9" s="13">
        <f t="shared" si="1"/>
        <v>28280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1"/>
      <c r="B10" t="s">
        <v>25</v>
      </c>
      <c r="C10" s="10"/>
      <c r="D10" s="13">
        <f t="shared" si="1"/>
        <v>0</v>
      </c>
      <c r="F10" s="226" t="s">
        <v>26</v>
      </c>
      <c r="G10" s="241" t="s">
        <v>115</v>
      </c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18" ht="15.75" x14ac:dyDescent="0.25">
      <c r="A11" s="161"/>
      <c r="B11" s="17" t="s">
        <v>28</v>
      </c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1"/>
      <c r="B12" s="17" t="s">
        <v>30</v>
      </c>
      <c r="C12" s="10"/>
      <c r="D12" s="48">
        <f t="shared" si="1"/>
        <v>0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1"/>
      <c r="B13" s="17" t="s">
        <v>32</v>
      </c>
      <c r="C13" s="10">
        <v>8</v>
      </c>
      <c r="D13" s="48">
        <f t="shared" si="1"/>
        <v>2456</v>
      </c>
      <c r="F13" s="247" t="s">
        <v>36</v>
      </c>
      <c r="G13" s="211"/>
      <c r="H13" s="202">
        <f>D29</f>
        <v>173984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1"/>
      <c r="B14" s="14" t="s">
        <v>35</v>
      </c>
      <c r="C14" s="10">
        <v>18</v>
      </c>
      <c r="D14" s="31">
        <f t="shared" si="1"/>
        <v>198</v>
      </c>
      <c r="F14" s="205" t="s">
        <v>39</v>
      </c>
      <c r="G14" s="206"/>
      <c r="H14" s="207">
        <f>D54</f>
        <v>22511.25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1"/>
      <c r="B15" s="14" t="s">
        <v>38</v>
      </c>
      <c r="C15" s="10"/>
      <c r="D15" s="31">
        <f t="shared" si="1"/>
        <v>0</v>
      </c>
      <c r="F15" s="210" t="s">
        <v>40</v>
      </c>
      <c r="G15" s="211"/>
      <c r="H15" s="212">
        <f>H13-H14</f>
        <v>151472.75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>
        <f>1248</f>
        <v>1248</v>
      </c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1"/>
      <c r="B17" t="s">
        <v>93</v>
      </c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1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3"/>
      <c r="I20" s="183"/>
      <c r="J20" s="18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 t="s">
        <v>104</v>
      </c>
      <c r="C22" s="10"/>
      <c r="D22" s="48">
        <f t="shared" si="1"/>
        <v>0</v>
      </c>
      <c r="F22" s="73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 t="s">
        <v>107</v>
      </c>
      <c r="C23" s="10"/>
      <c r="D23" s="48">
        <f t="shared" si="1"/>
        <v>0</v>
      </c>
      <c r="F23" s="25"/>
      <c r="G23" s="37"/>
      <c r="H23" s="189"/>
      <c r="I23" s="158"/>
      <c r="J23" s="15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 t="s">
        <v>131</v>
      </c>
      <c r="C24" s="10"/>
      <c r="D24" s="48">
        <f t="shared" si="1"/>
        <v>0</v>
      </c>
      <c r="F24" s="38"/>
      <c r="G24" s="37"/>
      <c r="H24" s="189"/>
      <c r="I24" s="158"/>
      <c r="J24" s="158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 t="s">
        <v>105</v>
      </c>
      <c r="C26" s="10"/>
      <c r="D26" s="48">
        <f t="shared" si="1"/>
        <v>0</v>
      </c>
      <c r="F26" s="65"/>
      <c r="G26" s="10"/>
      <c r="H26" s="193"/>
      <c r="I26" s="194"/>
      <c r="J26" s="19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 t="s">
        <v>109</v>
      </c>
      <c r="C27" s="10"/>
      <c r="D27" s="44">
        <f t="shared" si="1"/>
        <v>0</v>
      </c>
      <c r="F27" s="14"/>
      <c r="G27" s="14"/>
      <c r="H27" s="196"/>
      <c r="I27" s="197"/>
      <c r="J27" s="19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 t="s">
        <v>97</v>
      </c>
      <c r="C28" s="10">
        <v>2</v>
      </c>
      <c r="D28" s="48">
        <f t="shared" si="1"/>
        <v>1570</v>
      </c>
      <c r="F28" s="92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173984</v>
      </c>
      <c r="F29" s="119" t="s">
        <v>55</v>
      </c>
      <c r="G29" s="181"/>
      <c r="H29" s="141">
        <f>H15-H16-H17-H18-H19-H20-H22-H23-H24+H26+H27</f>
        <v>150224.75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37</v>
      </c>
      <c r="H34" s="163">
        <f>F34*G34</f>
        <v>37000</v>
      </c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24</v>
      </c>
      <c r="H35" s="163">
        <f t="shared" ref="H35:H39" si="2">F35*G35</f>
        <v>12000</v>
      </c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>
        <v>11</v>
      </c>
      <c r="D36" s="12">
        <f>C36*1.5</f>
        <v>16.5</v>
      </c>
      <c r="F36" s="12">
        <v>200</v>
      </c>
      <c r="G36" s="37"/>
      <c r="H36" s="163">
        <f>F36*G36</f>
        <v>0</v>
      </c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>
        <v>191</v>
      </c>
      <c r="D37" s="12">
        <f>C37*111</f>
        <v>21201</v>
      </c>
      <c r="F37" s="12">
        <v>100</v>
      </c>
      <c r="G37" s="39">
        <v>9</v>
      </c>
      <c r="H37" s="163">
        <f t="shared" si="2"/>
        <v>900</v>
      </c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3</v>
      </c>
      <c r="H38" s="163">
        <f t="shared" si="2"/>
        <v>150</v>
      </c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163">
        <f t="shared" si="2"/>
        <v>0</v>
      </c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>
        <v>1</v>
      </c>
      <c r="D40" s="12">
        <f>C40*111</f>
        <v>111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>
        <v>11</v>
      </c>
      <c r="D42" s="12">
        <f>C42*2.25</f>
        <v>24.75</v>
      </c>
      <c r="F42" s="39" t="s">
        <v>79</v>
      </c>
      <c r="G42" s="163">
        <f>24+1000</f>
        <v>1024</v>
      </c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89" t="s">
        <v>83</v>
      </c>
      <c r="H43" s="155" t="s">
        <v>13</v>
      </c>
      <c r="I43" s="156"/>
      <c r="J43" s="157"/>
      <c r="K43" s="21"/>
      <c r="P43" s="4"/>
      <c r="Q43" s="4"/>
      <c r="R43" s="5"/>
    </row>
    <row r="44" spans="1:18" ht="15.75" x14ac:dyDescent="0.25">
      <c r="A44" s="134"/>
      <c r="B44" s="27" t="s">
        <v>66</v>
      </c>
      <c r="C44" s="10"/>
      <c r="D44" s="12">
        <f>C44*120</f>
        <v>0</v>
      </c>
      <c r="F44" s="37" t="s">
        <v>150</v>
      </c>
      <c r="G44" s="63" t="s">
        <v>157</v>
      </c>
      <c r="H44" s="158">
        <v>97542</v>
      </c>
      <c r="I44" s="158"/>
      <c r="J44" s="158"/>
      <c r="K44" s="21"/>
      <c r="P44" s="4"/>
      <c r="Q44" s="4"/>
      <c r="R44" s="5"/>
    </row>
    <row r="45" spans="1:18" ht="15.75" x14ac:dyDescent="0.25">
      <c r="A45" s="134"/>
      <c r="B45" s="27" t="s">
        <v>68</v>
      </c>
      <c r="C45" s="33">
        <v>2</v>
      </c>
      <c r="D45" s="12">
        <f>C45*84</f>
        <v>168</v>
      </c>
      <c r="F45" s="37"/>
      <c r="G45" s="63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>
        <v>10</v>
      </c>
      <c r="D46" s="12">
        <f>C46*1.5</f>
        <v>15</v>
      </c>
      <c r="F46" s="37"/>
      <c r="G46" s="90"/>
      <c r="H46" s="159"/>
      <c r="I46" s="159"/>
      <c r="J46" s="159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>
        <v>5</v>
      </c>
      <c r="D48" s="12">
        <f>C48*78</f>
        <v>390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>
        <v>7</v>
      </c>
      <c r="D49" s="12">
        <f>C49*42</f>
        <v>294</v>
      </c>
      <c r="F49" s="139" t="s">
        <v>86</v>
      </c>
      <c r="G49" s="141">
        <f>H34+H35+H36+H37+H38+H39+H40+H41+G42+H44+H45+H46</f>
        <v>148616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>
        <v>20</v>
      </c>
      <c r="D50" s="12">
        <f>C50*1.5</f>
        <v>30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142</v>
      </c>
      <c r="G51" s="249">
        <f>G49-H29</f>
        <v>-1608.75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22511.25</v>
      </c>
      <c r="F54" s="21"/>
      <c r="J54" s="34"/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D58A8-AD8C-44E3-8D34-8A85E2CE7BA3}">
  <dimension ref="A1:S59"/>
  <sheetViews>
    <sheetView topLeftCell="A19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5" t="s">
        <v>1</v>
      </c>
      <c r="O1" s="215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6" t="s">
        <v>7</v>
      </c>
      <c r="B4" s="167"/>
      <c r="C4" s="167"/>
      <c r="D4" s="168"/>
      <c r="F4" s="216" t="s">
        <v>8</v>
      </c>
      <c r="G4" s="218">
        <v>3</v>
      </c>
      <c r="H4" s="220" t="s">
        <v>9</v>
      </c>
      <c r="I4" s="222">
        <v>45904</v>
      </c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1"/>
      <c r="B6" s="16" t="s">
        <v>15</v>
      </c>
      <c r="C6" s="10">
        <v>266</v>
      </c>
      <c r="D6" s="13">
        <f t="shared" ref="D6:D28" si="1">C6*L6</f>
        <v>196042</v>
      </c>
      <c r="F6" s="226" t="s">
        <v>16</v>
      </c>
      <c r="G6" s="228" t="s">
        <v>147</v>
      </c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1"/>
      <c r="B7" s="16" t="s">
        <v>18</v>
      </c>
      <c r="C7" s="10">
        <v>14</v>
      </c>
      <c r="D7" s="13">
        <f t="shared" si="1"/>
        <v>10150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1"/>
      <c r="B8" s="16" t="s">
        <v>20</v>
      </c>
      <c r="C8" s="10"/>
      <c r="D8" s="13">
        <f t="shared" si="1"/>
        <v>0</v>
      </c>
      <c r="F8" s="234" t="s">
        <v>21</v>
      </c>
      <c r="G8" s="235" t="s">
        <v>120</v>
      </c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1"/>
      <c r="B9" s="16" t="s">
        <v>23</v>
      </c>
      <c r="C9" s="10">
        <v>43</v>
      </c>
      <c r="D9" s="13">
        <f t="shared" si="1"/>
        <v>30401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1"/>
      <c r="B10" t="s">
        <v>25</v>
      </c>
      <c r="C10" s="10"/>
      <c r="D10" s="13">
        <f t="shared" si="1"/>
        <v>0</v>
      </c>
      <c r="F10" s="226" t="s">
        <v>26</v>
      </c>
      <c r="G10" s="241" t="s">
        <v>111</v>
      </c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19" ht="15.75" x14ac:dyDescent="0.25">
      <c r="A11" s="161"/>
      <c r="B11" s="17" t="s">
        <v>28</v>
      </c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1"/>
      <c r="B12" s="17" t="s">
        <v>30</v>
      </c>
      <c r="C12" s="10">
        <v>1</v>
      </c>
      <c r="D12" s="48">
        <f t="shared" si="1"/>
        <v>952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1"/>
      <c r="B13" s="17" t="s">
        <v>32</v>
      </c>
      <c r="C13" s="10">
        <v>8</v>
      </c>
      <c r="D13" s="48">
        <f t="shared" si="1"/>
        <v>2456</v>
      </c>
      <c r="F13" s="247" t="s">
        <v>36</v>
      </c>
      <c r="G13" s="211"/>
      <c r="H13" s="202">
        <f>D29</f>
        <v>241297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1"/>
      <c r="B14" s="14" t="s">
        <v>35</v>
      </c>
      <c r="C14" s="10">
        <v>7</v>
      </c>
      <c r="D14" s="31">
        <f t="shared" si="1"/>
        <v>77</v>
      </c>
      <c r="F14" s="205" t="s">
        <v>39</v>
      </c>
      <c r="G14" s="206"/>
      <c r="H14" s="207">
        <f>D54</f>
        <v>16107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1"/>
      <c r="B15" s="14" t="s">
        <v>38</v>
      </c>
      <c r="C15" s="10"/>
      <c r="D15" s="31">
        <f t="shared" si="1"/>
        <v>0</v>
      </c>
      <c r="F15" s="210" t="s">
        <v>40</v>
      </c>
      <c r="G15" s="211"/>
      <c r="H15" s="212">
        <f>H13-H14</f>
        <v>225190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1"/>
      <c r="B17" t="s">
        <v>113</v>
      </c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1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 t="s">
        <v>104</v>
      </c>
      <c r="C22" s="10"/>
      <c r="D22" s="48">
        <f t="shared" si="1"/>
        <v>0</v>
      </c>
      <c r="F22" s="78" t="s">
        <v>155</v>
      </c>
      <c r="G22" s="74">
        <v>5464</v>
      </c>
      <c r="H22" s="188">
        <v>183793</v>
      </c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 t="s">
        <v>107</v>
      </c>
      <c r="C23" s="10"/>
      <c r="D23" s="48">
        <f t="shared" si="1"/>
        <v>0</v>
      </c>
      <c r="F23" s="79"/>
      <c r="G23" s="80"/>
      <c r="H23" s="189"/>
      <c r="I23" s="158"/>
      <c r="J23" s="15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 t="s">
        <v>101</v>
      </c>
      <c r="C24" s="10"/>
      <c r="D24" s="48">
        <f t="shared" si="1"/>
        <v>0</v>
      </c>
      <c r="F24" s="38"/>
      <c r="G24" s="37"/>
      <c r="H24" s="189"/>
      <c r="I24" s="158"/>
      <c r="J24" s="15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 t="s">
        <v>105</v>
      </c>
      <c r="C26" s="10">
        <v>12</v>
      </c>
      <c r="D26" s="48">
        <f t="shared" si="1"/>
        <v>434</v>
      </c>
      <c r="F26" s="65"/>
      <c r="G26" s="60"/>
      <c r="H26" s="193"/>
      <c r="I26" s="194"/>
      <c r="J26" s="19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 t="s">
        <v>109</v>
      </c>
      <c r="C27" s="10"/>
      <c r="D27" s="44">
        <f t="shared" si="1"/>
        <v>0</v>
      </c>
      <c r="F27" s="25"/>
      <c r="G27" s="81"/>
      <c r="H27" s="196"/>
      <c r="I27" s="197"/>
      <c r="J27" s="19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 t="s">
        <v>97</v>
      </c>
      <c r="C28" s="10">
        <v>1</v>
      </c>
      <c r="D28" s="48">
        <f t="shared" si="1"/>
        <v>785</v>
      </c>
      <c r="F28" s="92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241297</v>
      </c>
      <c r="F29" s="119" t="s">
        <v>55</v>
      </c>
      <c r="G29" s="181"/>
      <c r="H29" s="141">
        <f>H15-H16-H17-H18-H19-H20-H22-H23-H24+H26+H27</f>
        <v>41397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40</v>
      </c>
      <c r="H34" s="163">
        <f>F34*G34</f>
        <v>40000</v>
      </c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>
        <v>3</v>
      </c>
      <c r="H35" s="163">
        <f>F35*G35</f>
        <v>1500</v>
      </c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/>
      <c r="D36" s="12">
        <f>C36*1.5</f>
        <v>0</v>
      </c>
      <c r="F36" s="12">
        <v>200</v>
      </c>
      <c r="G36" s="37"/>
      <c r="H36" s="163">
        <f t="shared" ref="H36:H39" si="2">F36*G36</f>
        <v>0</v>
      </c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>
        <v>126</v>
      </c>
      <c r="D37" s="12">
        <f>C37*111</f>
        <v>13986</v>
      </c>
      <c r="F37" s="12">
        <v>100</v>
      </c>
      <c r="G37" s="39">
        <v>5</v>
      </c>
      <c r="H37" s="163">
        <f t="shared" si="2"/>
        <v>500</v>
      </c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</v>
      </c>
      <c r="H38" s="163">
        <f t="shared" si="2"/>
        <v>50</v>
      </c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>
        <v>4</v>
      </c>
      <c r="D39" s="31">
        <f>C39*4.5</f>
        <v>18</v>
      </c>
      <c r="F39" s="12">
        <v>20</v>
      </c>
      <c r="G39" s="37"/>
      <c r="H39" s="163">
        <f t="shared" si="2"/>
        <v>0</v>
      </c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>
        <v>10</v>
      </c>
      <c r="D40" s="12">
        <f>C40*111</f>
        <v>1110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/>
      <c r="D41" s="12">
        <f>C41*84</f>
        <v>0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>
        <v>2</v>
      </c>
      <c r="D42" s="12">
        <f>C42*2.25</f>
        <v>4.5</v>
      </c>
      <c r="F42" s="39" t="s">
        <v>79</v>
      </c>
      <c r="G42" s="163">
        <v>236</v>
      </c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89" t="s">
        <v>83</v>
      </c>
      <c r="H43" s="155" t="s">
        <v>13</v>
      </c>
      <c r="I43" s="156"/>
      <c r="J43" s="157"/>
      <c r="K43" s="21"/>
      <c r="P43" s="4"/>
      <c r="Q43" s="4"/>
      <c r="R43" s="5"/>
    </row>
    <row r="44" spans="1:18" ht="15.75" x14ac:dyDescent="0.25">
      <c r="A44" s="134"/>
      <c r="B44" s="27" t="s">
        <v>66</v>
      </c>
      <c r="C44" s="10">
        <v>1</v>
      </c>
      <c r="D44" s="12">
        <f>C44*120</f>
        <v>120</v>
      </c>
      <c r="F44" s="37"/>
      <c r="G44" s="77"/>
      <c r="H44" s="158"/>
      <c r="I44" s="158"/>
      <c r="J44" s="158"/>
      <c r="K44" s="21"/>
      <c r="P44" s="4"/>
      <c r="Q44" s="4"/>
      <c r="R44" s="5"/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/>
      <c r="G45" s="77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>
        <v>12</v>
      </c>
      <c r="D46" s="12">
        <f>C46*1.5</f>
        <v>18</v>
      </c>
      <c r="F46" s="37"/>
      <c r="G46" s="63"/>
      <c r="H46" s="159"/>
      <c r="I46" s="159"/>
      <c r="J46" s="159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>
        <v>7</v>
      </c>
      <c r="D48" s="12">
        <f>C48*78</f>
        <v>546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>
        <v>1</v>
      </c>
      <c r="D49" s="12">
        <f>C49*42</f>
        <v>42</v>
      </c>
      <c r="F49" s="139" t="s">
        <v>86</v>
      </c>
      <c r="G49" s="141">
        <f>H34+H35+H36+H37+H38+H39+H40+H41+G42+H44+H45+H46</f>
        <v>42286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>
        <v>7</v>
      </c>
      <c r="D50" s="12">
        <f>C50*1.5</f>
        <v>10.5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156</v>
      </c>
      <c r="G51" s="149">
        <f>G49-H29</f>
        <v>889</v>
      </c>
      <c r="H51" s="150"/>
      <c r="I51" s="150"/>
      <c r="J51" s="1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152"/>
      <c r="H52" s="153"/>
      <c r="I52" s="153"/>
      <c r="J52" s="1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16107</v>
      </c>
      <c r="F54" s="21"/>
      <c r="J54" s="34"/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148</v>
      </c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6D454-4EF5-470E-970A-30DE066F877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5" t="s">
        <v>1</v>
      </c>
      <c r="O1" s="215"/>
      <c r="P1" s="94" t="s">
        <v>2</v>
      </c>
      <c r="Q1" s="9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6" t="s">
        <v>7</v>
      </c>
      <c r="B4" s="167"/>
      <c r="C4" s="167"/>
      <c r="D4" s="168"/>
      <c r="F4" s="216" t="s">
        <v>8</v>
      </c>
      <c r="G4" s="218"/>
      <c r="H4" s="220" t="s">
        <v>9</v>
      </c>
      <c r="I4" s="222"/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1"/>
      <c r="B6" s="16"/>
      <c r="C6" s="10"/>
      <c r="D6" s="13">
        <f t="shared" ref="D6:D28" si="1">C6*L6</f>
        <v>0</v>
      </c>
      <c r="F6" s="226" t="s">
        <v>16</v>
      </c>
      <c r="G6" s="228"/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1"/>
      <c r="B7" s="16"/>
      <c r="C7" s="10"/>
      <c r="D7" s="13">
        <f t="shared" si="1"/>
        <v>0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1"/>
      <c r="B8" s="16"/>
      <c r="C8" s="10"/>
      <c r="D8" s="13">
        <f t="shared" si="1"/>
        <v>0</v>
      </c>
      <c r="F8" s="234" t="s">
        <v>21</v>
      </c>
      <c r="G8" s="235"/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1"/>
      <c r="B9" s="16"/>
      <c r="C9" s="10"/>
      <c r="D9" s="13">
        <f t="shared" si="1"/>
        <v>0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1"/>
      <c r="C10" s="10"/>
      <c r="D10" s="13">
        <f t="shared" si="1"/>
        <v>0</v>
      </c>
      <c r="F10" s="226" t="s">
        <v>26</v>
      </c>
      <c r="G10" s="241"/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19" ht="15.75" x14ac:dyDescent="0.25">
      <c r="A11" s="161"/>
      <c r="B11" s="17"/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1"/>
      <c r="B12" s="17"/>
      <c r="C12" s="10"/>
      <c r="D12" s="48">
        <f t="shared" si="1"/>
        <v>0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1"/>
      <c r="B13" s="17"/>
      <c r="C13" s="10"/>
      <c r="D13" s="48">
        <f t="shared" si="1"/>
        <v>0</v>
      </c>
      <c r="F13" s="247" t="s">
        <v>36</v>
      </c>
      <c r="G13" s="211"/>
      <c r="H13" s="202">
        <f>D29</f>
        <v>0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1"/>
      <c r="B14" s="14"/>
      <c r="C14" s="10"/>
      <c r="D14" s="31">
        <f t="shared" si="1"/>
        <v>0</v>
      </c>
      <c r="F14" s="205" t="s">
        <v>39</v>
      </c>
      <c r="G14" s="206"/>
      <c r="H14" s="207">
        <f>D54</f>
        <v>0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1"/>
      <c r="B15" s="14"/>
      <c r="C15" s="10"/>
      <c r="D15" s="31">
        <f t="shared" si="1"/>
        <v>0</v>
      </c>
      <c r="F15" s="210" t="s">
        <v>40</v>
      </c>
      <c r="G15" s="211"/>
      <c r="H15" s="212">
        <f>H13-H14</f>
        <v>0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1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1"/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/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/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1"/>
      <c r="B20" s="46"/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/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/>
      <c r="C23" s="10"/>
      <c r="D23" s="48">
        <f t="shared" si="1"/>
        <v>0</v>
      </c>
      <c r="F23" s="79"/>
      <c r="G23" s="80"/>
      <c r="H23" s="189"/>
      <c r="I23" s="158"/>
      <c r="J23" s="15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/>
      <c r="C24" s="10"/>
      <c r="D24" s="48">
        <f t="shared" si="1"/>
        <v>0</v>
      </c>
      <c r="F24" s="38"/>
      <c r="G24" s="37"/>
      <c r="H24" s="189"/>
      <c r="I24" s="158"/>
      <c r="J24" s="15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/>
      <c r="C26" s="10"/>
      <c r="D26" s="48">
        <f t="shared" si="1"/>
        <v>0</v>
      </c>
      <c r="F26" s="65"/>
      <c r="G26" s="60"/>
      <c r="H26" s="193"/>
      <c r="I26" s="194"/>
      <c r="J26" s="19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/>
      <c r="C27" s="10"/>
      <c r="D27" s="44">
        <f t="shared" si="1"/>
        <v>0</v>
      </c>
      <c r="F27" s="25"/>
      <c r="G27" s="81"/>
      <c r="H27" s="196"/>
      <c r="I27" s="197"/>
      <c r="J27" s="19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/>
      <c r="C28" s="10"/>
      <c r="D28" s="48">
        <f t="shared" si="1"/>
        <v>0</v>
      </c>
      <c r="F28" s="95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19" t="s">
        <v>55</v>
      </c>
      <c r="G29" s="181"/>
      <c r="H29" s="141">
        <f>H15-H16-H17-H18-H19-H20-H22-H23-H24+H26+H27</f>
        <v>0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3"/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/>
      <c r="H35" s="163"/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/>
      <c r="D36" s="12">
        <f>C36*1.5</f>
        <v>0</v>
      </c>
      <c r="F36" s="12">
        <v>200</v>
      </c>
      <c r="G36" s="37"/>
      <c r="H36" s="163"/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3"/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/>
      <c r="D38" s="12">
        <f>C38*84</f>
        <v>0</v>
      </c>
      <c r="F38" s="30">
        <v>50</v>
      </c>
      <c r="G38" s="39"/>
      <c r="H38" s="163"/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/>
      <c r="D39" s="31">
        <f>C39*4.5</f>
        <v>0</v>
      </c>
      <c r="F39" s="12">
        <v>20</v>
      </c>
      <c r="G39" s="37"/>
      <c r="H39" s="163"/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/>
      <c r="D41" s="12">
        <f>C41*84</f>
        <v>0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/>
      <c r="D42" s="12">
        <f>C42*2.25</f>
        <v>0</v>
      </c>
      <c r="F42" s="39" t="s">
        <v>79</v>
      </c>
      <c r="G42" s="163"/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98" t="s">
        <v>83</v>
      </c>
      <c r="H43" s="155" t="s">
        <v>13</v>
      </c>
      <c r="I43" s="156"/>
      <c r="J43" s="157"/>
      <c r="K43" s="21"/>
      <c r="P43" s="4"/>
      <c r="Q43" s="4"/>
      <c r="R43" s="5"/>
    </row>
    <row r="44" spans="1:18" ht="15.75" x14ac:dyDescent="0.25">
      <c r="A44" s="134"/>
      <c r="B44" s="27" t="s">
        <v>66</v>
      </c>
      <c r="C44" s="10"/>
      <c r="D44" s="12">
        <f>C44*120</f>
        <v>0</v>
      </c>
      <c r="F44" s="37"/>
      <c r="G44" s="77"/>
      <c r="H44" s="158"/>
      <c r="I44" s="158"/>
      <c r="J44" s="158"/>
      <c r="K44" s="21"/>
      <c r="P44" s="4"/>
      <c r="Q44" s="4"/>
      <c r="R44" s="5"/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/>
      <c r="G45" s="77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/>
      <c r="D46" s="12">
        <f>C46*1.5</f>
        <v>0</v>
      </c>
      <c r="F46" s="37"/>
      <c r="G46" s="63"/>
      <c r="H46" s="159"/>
      <c r="I46" s="159"/>
      <c r="J46" s="159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/>
      <c r="D48" s="12">
        <f>C48*78</f>
        <v>0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/>
      <c r="D49" s="12">
        <f>C49*42</f>
        <v>0</v>
      </c>
      <c r="F49" s="139" t="s">
        <v>86</v>
      </c>
      <c r="G49" s="141">
        <f>H34+H35+H36+H37+H38+H39+H40+H41+G42+H44+H45+H46</f>
        <v>0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/>
      <c r="D50" s="12">
        <f>C50*1.5</f>
        <v>0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143</v>
      </c>
      <c r="G51" s="149">
        <f>G49-H29</f>
        <v>0</v>
      </c>
      <c r="H51" s="150"/>
      <c r="I51" s="150"/>
      <c r="J51" s="1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152"/>
      <c r="H52" s="153"/>
      <c r="I52" s="153"/>
      <c r="J52" s="1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0</v>
      </c>
      <c r="F54" s="21"/>
      <c r="J54" s="34"/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74070-80C8-4C6B-B1AD-77B7E5DB681E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15" t="s">
        <v>1</v>
      </c>
      <c r="O1" s="215"/>
      <c r="P1" s="94" t="s">
        <v>2</v>
      </c>
      <c r="Q1" s="9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66" t="s">
        <v>7</v>
      </c>
      <c r="B4" s="167"/>
      <c r="C4" s="167"/>
      <c r="D4" s="168"/>
      <c r="F4" s="216" t="s">
        <v>8</v>
      </c>
      <c r="G4" s="218">
        <v>1</v>
      </c>
      <c r="H4" s="220" t="s">
        <v>9</v>
      </c>
      <c r="I4" s="222">
        <v>45905</v>
      </c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1"/>
      <c r="B6" s="16" t="s">
        <v>15</v>
      </c>
      <c r="C6" s="10">
        <v>219</v>
      </c>
      <c r="D6" s="13">
        <f t="shared" ref="D6:D28" si="1">C6*L6</f>
        <v>161403</v>
      </c>
      <c r="F6" s="226" t="s">
        <v>16</v>
      </c>
      <c r="G6" s="228" t="s">
        <v>126</v>
      </c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1"/>
      <c r="B7" s="16" t="s">
        <v>18</v>
      </c>
      <c r="C7" s="10">
        <v>10</v>
      </c>
      <c r="D7" s="13">
        <f t="shared" si="1"/>
        <v>7250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1"/>
      <c r="B8" s="16" t="s">
        <v>20</v>
      </c>
      <c r="C8" s="10"/>
      <c r="D8" s="13">
        <f t="shared" si="1"/>
        <v>0</v>
      </c>
      <c r="F8" s="234" t="s">
        <v>21</v>
      </c>
      <c r="G8" s="235" t="s">
        <v>112</v>
      </c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1"/>
      <c r="B9" s="16" t="s">
        <v>23</v>
      </c>
      <c r="C9" s="10">
        <v>71</v>
      </c>
      <c r="D9" s="13">
        <f t="shared" si="1"/>
        <v>50197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1"/>
      <c r="B10" t="s">
        <v>25</v>
      </c>
      <c r="C10" s="10">
        <v>4</v>
      </c>
      <c r="D10" s="13">
        <f t="shared" si="1"/>
        <v>3888</v>
      </c>
      <c r="F10" s="226" t="s">
        <v>26</v>
      </c>
      <c r="G10" s="241" t="s">
        <v>130</v>
      </c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20" ht="15.75" x14ac:dyDescent="0.25">
      <c r="A11" s="161"/>
      <c r="B11" s="17" t="s">
        <v>28</v>
      </c>
      <c r="C11" s="10">
        <v>3</v>
      </c>
      <c r="D11" s="13">
        <f t="shared" si="1"/>
        <v>3375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1"/>
      <c r="B12" s="17" t="s">
        <v>30</v>
      </c>
      <c r="C12" s="10">
        <v>10</v>
      </c>
      <c r="D12" s="48">
        <f t="shared" si="1"/>
        <v>9520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1"/>
      <c r="B13" s="17" t="s">
        <v>32</v>
      </c>
      <c r="C13" s="10">
        <v>14</v>
      </c>
      <c r="D13" s="48">
        <f t="shared" si="1"/>
        <v>4298</v>
      </c>
      <c r="F13" s="247" t="s">
        <v>36</v>
      </c>
      <c r="G13" s="211"/>
      <c r="H13" s="202">
        <f>D29</f>
        <v>244297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1"/>
      <c r="B14" s="14" t="s">
        <v>35</v>
      </c>
      <c r="C14" s="10">
        <v>11</v>
      </c>
      <c r="D14" s="31">
        <f t="shared" si="1"/>
        <v>121</v>
      </c>
      <c r="F14" s="205" t="s">
        <v>39</v>
      </c>
      <c r="G14" s="206"/>
      <c r="H14" s="207">
        <f>D54</f>
        <v>44481.75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1"/>
      <c r="B15" s="14" t="s">
        <v>38</v>
      </c>
      <c r="C15" s="10">
        <v>1</v>
      </c>
      <c r="D15" s="31">
        <f t="shared" si="1"/>
        <v>620</v>
      </c>
      <c r="F15" s="210" t="s">
        <v>40</v>
      </c>
      <c r="G15" s="211"/>
      <c r="H15" s="212">
        <f>H13-H14</f>
        <v>199815.25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>
        <v>2394</v>
      </c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1"/>
      <c r="B17" t="s">
        <v>135</v>
      </c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3"/>
      <c r="I19" s="183"/>
      <c r="J19" s="183"/>
      <c r="L19" s="6">
        <v>1102</v>
      </c>
      <c r="Q19" s="4"/>
      <c r="R19" s="5">
        <f t="shared" si="0"/>
        <v>0</v>
      </c>
    </row>
    <row r="20" spans="1:18" ht="15.75" x14ac:dyDescent="0.25">
      <c r="A20" s="161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 t="s">
        <v>158</v>
      </c>
      <c r="C21" s="10">
        <v>1</v>
      </c>
      <c r="D21" s="48">
        <f t="shared" si="1"/>
        <v>650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 t="s">
        <v>139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 t="s">
        <v>123</v>
      </c>
      <c r="C23" s="10"/>
      <c r="D23" s="48">
        <f t="shared" si="1"/>
        <v>0</v>
      </c>
      <c r="F23" s="78"/>
      <c r="G23" s="80"/>
      <c r="H23" s="255"/>
      <c r="I23" s="256"/>
      <c r="J23" s="256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 t="s">
        <v>124</v>
      </c>
      <c r="C24" s="10"/>
      <c r="D24" s="48">
        <f t="shared" si="1"/>
        <v>0</v>
      </c>
      <c r="F24" s="78"/>
      <c r="G24" s="80"/>
      <c r="H24" s="255"/>
      <c r="I24" s="256"/>
      <c r="J24" s="256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 t="s">
        <v>110</v>
      </c>
      <c r="C26" s="10"/>
      <c r="D26" s="48">
        <f t="shared" si="1"/>
        <v>0</v>
      </c>
      <c r="F26" s="76"/>
      <c r="G26" s="66"/>
      <c r="H26" s="158"/>
      <c r="I26" s="158"/>
      <c r="J26" s="158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 t="s">
        <v>119</v>
      </c>
      <c r="C27" s="10"/>
      <c r="D27" s="44">
        <f t="shared" si="1"/>
        <v>0</v>
      </c>
      <c r="F27" s="72"/>
      <c r="G27" s="98"/>
      <c r="H27" s="257"/>
      <c r="I27" s="258"/>
      <c r="J27" s="25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 t="s">
        <v>97</v>
      </c>
      <c r="C28" s="10">
        <v>3</v>
      </c>
      <c r="D28" s="48">
        <f t="shared" si="1"/>
        <v>2355</v>
      </c>
      <c r="F28" s="95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244297</v>
      </c>
      <c r="F29" s="119" t="s">
        <v>55</v>
      </c>
      <c r="G29" s="181"/>
      <c r="H29" s="141">
        <f>H15-H16-H17-H18-H19-H20-H22-H23-H24+H26+H27+H28</f>
        <v>197421.25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40">
        <v>155</v>
      </c>
      <c r="H34" s="163">
        <f t="shared" ref="H34:H39" si="2">F34*G34</f>
        <v>155000</v>
      </c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>
        <v>78</v>
      </c>
      <c r="H35" s="163">
        <f t="shared" si="2"/>
        <v>39000</v>
      </c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>
        <v>1</v>
      </c>
      <c r="D36" s="12">
        <f>C36*1.5</f>
        <v>1.5</v>
      </c>
      <c r="F36" s="12">
        <v>200</v>
      </c>
      <c r="G36" s="37">
        <v>1</v>
      </c>
      <c r="H36" s="163">
        <f t="shared" si="2"/>
        <v>200</v>
      </c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>
        <v>340</v>
      </c>
      <c r="D37" s="12">
        <f>C37*111</f>
        <v>37740</v>
      </c>
      <c r="F37" s="12">
        <v>100</v>
      </c>
      <c r="G37" s="39">
        <v>26</v>
      </c>
      <c r="H37" s="163">
        <f t="shared" si="2"/>
        <v>2600</v>
      </c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>
        <v>27</v>
      </c>
      <c r="D38" s="12">
        <f>C38*84</f>
        <v>2268</v>
      </c>
      <c r="F38" s="30">
        <v>50</v>
      </c>
      <c r="G38" s="39">
        <v>14</v>
      </c>
      <c r="H38" s="163">
        <f t="shared" si="2"/>
        <v>700</v>
      </c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3</v>
      </c>
      <c r="H39" s="163">
        <f t="shared" si="2"/>
        <v>60</v>
      </c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>
        <v>8</v>
      </c>
      <c r="D40" s="12">
        <f>C40*111</f>
        <v>888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>
        <v>5</v>
      </c>
      <c r="D42" s="12">
        <f>C42*2.25</f>
        <v>11.25</v>
      </c>
      <c r="F42" s="39" t="s">
        <v>79</v>
      </c>
      <c r="G42" s="163">
        <v>176</v>
      </c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98" t="s">
        <v>83</v>
      </c>
      <c r="H43" s="155" t="s">
        <v>13</v>
      </c>
      <c r="I43" s="156"/>
      <c r="J43" s="157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4"/>
      <c r="B44" s="27" t="s">
        <v>66</v>
      </c>
      <c r="C44" s="10">
        <v>14</v>
      </c>
      <c r="D44" s="12">
        <f>C44*120</f>
        <v>1680</v>
      </c>
      <c r="F44" s="37"/>
      <c r="G44" s="63"/>
      <c r="H44" s="158"/>
      <c r="I44" s="158"/>
      <c r="J44" s="158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/>
      <c r="G45" s="63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>
        <v>30</v>
      </c>
      <c r="D46" s="12">
        <f>C46*1.5</f>
        <v>45</v>
      </c>
      <c r="F46" s="37"/>
      <c r="G46" s="63"/>
      <c r="H46" s="158"/>
      <c r="I46" s="158"/>
      <c r="J46" s="158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>
        <v>8</v>
      </c>
      <c r="D48" s="12">
        <f>C48*78</f>
        <v>624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>
        <v>21</v>
      </c>
      <c r="D49" s="12">
        <f>C49*42</f>
        <v>882</v>
      </c>
      <c r="F49" s="139" t="s">
        <v>86</v>
      </c>
      <c r="G49" s="141">
        <f>H34+H35+H36+H37+H38+H39+H40+H41+G42+H44+H45+H46</f>
        <v>197736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>
        <v>21</v>
      </c>
      <c r="D50" s="12">
        <f>C50*1.5</f>
        <v>31.5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141</v>
      </c>
      <c r="G51" s="149">
        <f>G49-H29</f>
        <v>314.75</v>
      </c>
      <c r="H51" s="150"/>
      <c r="I51" s="150"/>
      <c r="J51" s="1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152"/>
      <c r="H52" s="153"/>
      <c r="I52" s="153"/>
      <c r="J52" s="1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44481.75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F6B86-3481-4369-B184-FC75D86095EB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5" t="s">
        <v>1</v>
      </c>
      <c r="O1" s="215"/>
      <c r="P1" s="94" t="s">
        <v>2</v>
      </c>
      <c r="Q1" s="9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6" t="s">
        <v>7</v>
      </c>
      <c r="B4" s="167"/>
      <c r="C4" s="167"/>
      <c r="D4" s="168"/>
      <c r="F4" s="216" t="s">
        <v>8</v>
      </c>
      <c r="G4" s="218">
        <v>2</v>
      </c>
      <c r="H4" s="220" t="s">
        <v>9</v>
      </c>
      <c r="I4" s="222">
        <v>45905</v>
      </c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1"/>
      <c r="B6" s="16" t="s">
        <v>15</v>
      </c>
      <c r="C6" s="10">
        <v>238</v>
      </c>
      <c r="D6" s="13">
        <f t="shared" ref="D6:D28" si="1">C6*L6</f>
        <v>175406</v>
      </c>
      <c r="F6" s="226" t="s">
        <v>16</v>
      </c>
      <c r="G6" s="228" t="s">
        <v>125</v>
      </c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1"/>
      <c r="B7" s="16" t="s">
        <v>18</v>
      </c>
      <c r="C7" s="10">
        <v>5</v>
      </c>
      <c r="D7" s="13">
        <f t="shared" si="1"/>
        <v>3625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1"/>
      <c r="B8" s="16" t="s">
        <v>20</v>
      </c>
      <c r="C8" s="10"/>
      <c r="D8" s="13">
        <f t="shared" si="1"/>
        <v>0</v>
      </c>
      <c r="F8" s="234" t="s">
        <v>21</v>
      </c>
      <c r="G8" s="235" t="s">
        <v>114</v>
      </c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1"/>
      <c r="B9" s="16" t="s">
        <v>23</v>
      </c>
      <c r="C9" s="10">
        <v>39</v>
      </c>
      <c r="D9" s="13">
        <f t="shared" si="1"/>
        <v>27573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1"/>
      <c r="B10" t="s">
        <v>25</v>
      </c>
      <c r="C10" s="10"/>
      <c r="D10" s="13">
        <f t="shared" si="1"/>
        <v>0</v>
      </c>
      <c r="F10" s="226" t="s">
        <v>26</v>
      </c>
      <c r="G10" s="241" t="s">
        <v>115</v>
      </c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18" ht="15.75" x14ac:dyDescent="0.25">
      <c r="A11" s="161"/>
      <c r="B11" s="17" t="s">
        <v>28</v>
      </c>
      <c r="C11" s="10">
        <v>2</v>
      </c>
      <c r="D11" s="13">
        <f t="shared" si="1"/>
        <v>2250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1"/>
      <c r="B12" s="17" t="s">
        <v>30</v>
      </c>
      <c r="C12" s="10">
        <v>2</v>
      </c>
      <c r="D12" s="48">
        <f t="shared" si="1"/>
        <v>1904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1"/>
      <c r="B13" s="17" t="s">
        <v>32</v>
      </c>
      <c r="C13" s="10">
        <v>9</v>
      </c>
      <c r="D13" s="48">
        <f t="shared" si="1"/>
        <v>2763</v>
      </c>
      <c r="F13" s="247" t="s">
        <v>36</v>
      </c>
      <c r="G13" s="211"/>
      <c r="H13" s="202">
        <f>D29</f>
        <v>217493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1"/>
      <c r="B14" s="14" t="s">
        <v>35</v>
      </c>
      <c r="C14" s="10"/>
      <c r="D14" s="31">
        <f t="shared" si="1"/>
        <v>0</v>
      </c>
      <c r="F14" s="205" t="s">
        <v>39</v>
      </c>
      <c r="G14" s="206"/>
      <c r="H14" s="207">
        <f>D54</f>
        <v>44244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1"/>
      <c r="B15" s="14" t="s">
        <v>38</v>
      </c>
      <c r="C15" s="10"/>
      <c r="D15" s="31">
        <f t="shared" si="1"/>
        <v>0</v>
      </c>
      <c r="F15" s="210" t="s">
        <v>40</v>
      </c>
      <c r="G15" s="211"/>
      <c r="H15" s="212">
        <f>H13-H14</f>
        <v>173249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>
        <f>1376+1872</f>
        <v>3248</v>
      </c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1"/>
      <c r="B17" t="s">
        <v>93</v>
      </c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 t="s">
        <v>159</v>
      </c>
      <c r="C19" s="10">
        <v>1</v>
      </c>
      <c r="D19" s="48">
        <f t="shared" si="1"/>
        <v>1102</v>
      </c>
      <c r="F19" s="57"/>
      <c r="G19" s="69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1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3"/>
      <c r="I20" s="183"/>
      <c r="J20" s="18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 t="s">
        <v>138</v>
      </c>
      <c r="C21" s="10">
        <f>1+1</f>
        <v>2</v>
      </c>
      <c r="D21" s="48">
        <f t="shared" si="1"/>
        <v>1300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 t="s">
        <v>104</v>
      </c>
      <c r="C22" s="10"/>
      <c r="D22" s="48">
        <f t="shared" si="1"/>
        <v>0</v>
      </c>
      <c r="F22" s="73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 t="s">
        <v>107</v>
      </c>
      <c r="C23" s="10"/>
      <c r="D23" s="48">
        <f t="shared" si="1"/>
        <v>0</v>
      </c>
      <c r="F23" s="25"/>
      <c r="G23" s="37"/>
      <c r="H23" s="189"/>
      <c r="I23" s="158"/>
      <c r="J23" s="15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 t="s">
        <v>131</v>
      </c>
      <c r="C24" s="10"/>
      <c r="D24" s="48">
        <f t="shared" si="1"/>
        <v>0</v>
      </c>
      <c r="F24" s="38"/>
      <c r="G24" s="37"/>
      <c r="H24" s="189"/>
      <c r="I24" s="158"/>
      <c r="J24" s="158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 t="s">
        <v>105</v>
      </c>
      <c r="C26" s="10"/>
      <c r="D26" s="48">
        <f t="shared" si="1"/>
        <v>0</v>
      </c>
      <c r="F26" s="65" t="s">
        <v>162</v>
      </c>
      <c r="G26" s="10"/>
      <c r="H26" s="193">
        <v>73700</v>
      </c>
      <c r="I26" s="194"/>
      <c r="J26" s="19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 t="s">
        <v>109</v>
      </c>
      <c r="C27" s="10"/>
      <c r="D27" s="44">
        <f t="shared" si="1"/>
        <v>0</v>
      </c>
      <c r="F27" s="25" t="s">
        <v>163</v>
      </c>
      <c r="G27" s="14"/>
      <c r="H27" s="196">
        <v>122895</v>
      </c>
      <c r="I27" s="197"/>
      <c r="J27" s="19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 t="s">
        <v>97</v>
      </c>
      <c r="C28" s="10">
        <v>2</v>
      </c>
      <c r="D28" s="48">
        <f t="shared" si="1"/>
        <v>1570</v>
      </c>
      <c r="F28" s="95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217493</v>
      </c>
      <c r="F29" s="119" t="s">
        <v>55</v>
      </c>
      <c r="G29" s="181"/>
      <c r="H29" s="141">
        <f>H15-H16-H17-H18-H19-H20-H22-H23-H24+H26+H27</f>
        <v>366596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101</v>
      </c>
      <c r="H34" s="163">
        <f>F34*G34</f>
        <v>101000</v>
      </c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>
        <v>30</v>
      </c>
      <c r="H35" s="163">
        <f t="shared" ref="H35:H39" si="2">F35*G35</f>
        <v>15000</v>
      </c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/>
      <c r="D36" s="12">
        <f>C36*1.5</f>
        <v>0</v>
      </c>
      <c r="F36" s="12">
        <v>200</v>
      </c>
      <c r="G36" s="37"/>
      <c r="H36" s="163">
        <f>F36*G36</f>
        <v>0</v>
      </c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>
        <v>388</v>
      </c>
      <c r="D37" s="12">
        <f>C37*111</f>
        <v>43068</v>
      </c>
      <c r="F37" s="12">
        <v>100</v>
      </c>
      <c r="G37" s="39">
        <v>10</v>
      </c>
      <c r="H37" s="163">
        <f t="shared" si="2"/>
        <v>1000</v>
      </c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>
        <v>4</v>
      </c>
      <c r="D38" s="12">
        <f>C38*84</f>
        <v>336</v>
      </c>
      <c r="F38" s="30">
        <v>50</v>
      </c>
      <c r="G38" s="39">
        <v>1</v>
      </c>
      <c r="H38" s="163">
        <f t="shared" si="2"/>
        <v>50</v>
      </c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>
        <v>3</v>
      </c>
      <c r="D39" s="31">
        <f>C39*4.5</f>
        <v>13.5</v>
      </c>
      <c r="F39" s="12">
        <v>20</v>
      </c>
      <c r="G39" s="37"/>
      <c r="H39" s="163">
        <f t="shared" si="2"/>
        <v>0</v>
      </c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/>
      <c r="D41" s="12">
        <f>C41*84</f>
        <v>0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>
        <v>2</v>
      </c>
      <c r="D42" s="12">
        <f>C42*2.25</f>
        <v>4.5</v>
      </c>
      <c r="F42" s="39" t="s">
        <v>79</v>
      </c>
      <c r="G42" s="163">
        <v>7</v>
      </c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98" t="s">
        <v>83</v>
      </c>
      <c r="H43" s="155" t="s">
        <v>13</v>
      </c>
      <c r="I43" s="156"/>
      <c r="J43" s="157"/>
      <c r="K43" s="21"/>
      <c r="P43" s="4"/>
      <c r="Q43" s="4"/>
      <c r="R43" s="5"/>
    </row>
    <row r="44" spans="1:18" ht="15.75" x14ac:dyDescent="0.25">
      <c r="A44" s="134"/>
      <c r="B44" s="27" t="s">
        <v>66</v>
      </c>
      <c r="C44" s="10"/>
      <c r="D44" s="12">
        <f>C44*120</f>
        <v>0</v>
      </c>
      <c r="F44" s="37" t="s">
        <v>150</v>
      </c>
      <c r="G44" s="63" t="s">
        <v>160</v>
      </c>
      <c r="H44" s="158">
        <v>122895</v>
      </c>
      <c r="I44" s="158"/>
      <c r="J44" s="158"/>
      <c r="K44" s="21"/>
      <c r="P44" s="4"/>
      <c r="Q44" s="4"/>
      <c r="R44" s="5"/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 t="s">
        <v>150</v>
      </c>
      <c r="G45" s="63" t="s">
        <v>161</v>
      </c>
      <c r="H45" s="158">
        <v>126698</v>
      </c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/>
      <c r="D46" s="12">
        <f>C46*1.5</f>
        <v>0</v>
      </c>
      <c r="F46" s="37"/>
      <c r="G46" s="97"/>
      <c r="H46" s="159"/>
      <c r="I46" s="159"/>
      <c r="J46" s="159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>
        <v>10</v>
      </c>
      <c r="D49" s="12">
        <f>C49*42</f>
        <v>420</v>
      </c>
      <c r="F49" s="139" t="s">
        <v>86</v>
      </c>
      <c r="G49" s="141">
        <f>H34+H35+H36+H37+H38+H39+H40+H41+G42+H44+H45+H46</f>
        <v>366650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>
        <v>16</v>
      </c>
      <c r="D50" s="12">
        <f>C50*1.5</f>
        <v>24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154</v>
      </c>
      <c r="G51" s="149">
        <f>G49-H29</f>
        <v>54</v>
      </c>
      <c r="H51" s="150"/>
      <c r="I51" s="150"/>
      <c r="J51" s="1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152"/>
      <c r="H52" s="153"/>
      <c r="I52" s="153"/>
      <c r="J52" s="1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44244</v>
      </c>
      <c r="F54" s="21"/>
      <c r="J54" s="34"/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0CA4F-BB49-49AA-821F-EA7C4348F79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5" t="s">
        <v>1</v>
      </c>
      <c r="O1" s="215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6" t="s">
        <v>7</v>
      </c>
      <c r="B4" s="167"/>
      <c r="C4" s="167"/>
      <c r="D4" s="168"/>
      <c r="F4" s="216" t="s">
        <v>8</v>
      </c>
      <c r="G4" s="218"/>
      <c r="H4" s="220" t="s">
        <v>9</v>
      </c>
      <c r="I4" s="222"/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1"/>
      <c r="B6" s="16"/>
      <c r="C6" s="10"/>
      <c r="D6" s="13">
        <f t="shared" ref="D6:D28" si="1">C6*L6</f>
        <v>0</v>
      </c>
      <c r="F6" s="226" t="s">
        <v>16</v>
      </c>
      <c r="G6" s="228"/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1"/>
      <c r="B7" s="16"/>
      <c r="C7" s="10"/>
      <c r="D7" s="13">
        <f t="shared" si="1"/>
        <v>0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1"/>
      <c r="B8" s="16"/>
      <c r="C8" s="10"/>
      <c r="D8" s="13">
        <f t="shared" si="1"/>
        <v>0</v>
      </c>
      <c r="F8" s="234" t="s">
        <v>21</v>
      </c>
      <c r="G8" s="235"/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1"/>
      <c r="B9" s="16"/>
      <c r="C9" s="10"/>
      <c r="D9" s="13">
        <f t="shared" si="1"/>
        <v>0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1"/>
      <c r="C10" s="10"/>
      <c r="D10" s="13">
        <f t="shared" si="1"/>
        <v>0</v>
      </c>
      <c r="F10" s="226" t="s">
        <v>26</v>
      </c>
      <c r="G10" s="241"/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19" ht="15.75" x14ac:dyDescent="0.25">
      <c r="A11" s="161"/>
      <c r="B11" s="17"/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1"/>
      <c r="B12" s="17"/>
      <c r="C12" s="10"/>
      <c r="D12" s="48">
        <f t="shared" si="1"/>
        <v>0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1"/>
      <c r="B13" s="17"/>
      <c r="C13" s="10"/>
      <c r="D13" s="48">
        <f t="shared" si="1"/>
        <v>0</v>
      </c>
      <c r="F13" s="247" t="s">
        <v>36</v>
      </c>
      <c r="G13" s="211"/>
      <c r="H13" s="202">
        <f>D29</f>
        <v>0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1"/>
      <c r="B14" s="14"/>
      <c r="C14" s="10"/>
      <c r="D14" s="31">
        <f t="shared" si="1"/>
        <v>0</v>
      </c>
      <c r="F14" s="205" t="s">
        <v>39</v>
      </c>
      <c r="G14" s="206"/>
      <c r="H14" s="207">
        <f>D54</f>
        <v>0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1"/>
      <c r="B15" s="14"/>
      <c r="C15" s="10"/>
      <c r="D15" s="31">
        <f t="shared" si="1"/>
        <v>0</v>
      </c>
      <c r="F15" s="210" t="s">
        <v>40</v>
      </c>
      <c r="G15" s="211"/>
      <c r="H15" s="212">
        <f>H13-H14</f>
        <v>0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1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1"/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/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/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1"/>
      <c r="B20" s="46"/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/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/>
      <c r="C23" s="10"/>
      <c r="D23" s="48">
        <f t="shared" si="1"/>
        <v>0</v>
      </c>
      <c r="F23" s="79"/>
      <c r="G23" s="80"/>
      <c r="H23" s="189"/>
      <c r="I23" s="158"/>
      <c r="J23" s="15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/>
      <c r="C24" s="10"/>
      <c r="D24" s="48">
        <f t="shared" si="1"/>
        <v>0</v>
      </c>
      <c r="F24" s="38"/>
      <c r="G24" s="37"/>
      <c r="H24" s="189"/>
      <c r="I24" s="158"/>
      <c r="J24" s="15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/>
      <c r="C26" s="10"/>
      <c r="D26" s="48">
        <f t="shared" si="1"/>
        <v>0</v>
      </c>
      <c r="F26" s="65"/>
      <c r="G26" s="60"/>
      <c r="H26" s="193"/>
      <c r="I26" s="194"/>
      <c r="J26" s="19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/>
      <c r="C27" s="10"/>
      <c r="D27" s="44">
        <f t="shared" si="1"/>
        <v>0</v>
      </c>
      <c r="F27" s="25"/>
      <c r="G27" s="81"/>
      <c r="H27" s="196"/>
      <c r="I27" s="197"/>
      <c r="J27" s="19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/>
      <c r="C28" s="10"/>
      <c r="D28" s="48">
        <f t="shared" si="1"/>
        <v>0</v>
      </c>
      <c r="F28" s="55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19" t="s">
        <v>55</v>
      </c>
      <c r="G29" s="181"/>
      <c r="H29" s="141">
        <f>H15-H16-H17-H18-H19-H20-H22-H23-H24+H26+H27</f>
        <v>0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3"/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/>
      <c r="H35" s="163"/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/>
      <c r="D36" s="12">
        <f>C36*1.5</f>
        <v>0</v>
      </c>
      <c r="F36" s="12">
        <v>200</v>
      </c>
      <c r="G36" s="37"/>
      <c r="H36" s="163"/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3"/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/>
      <c r="D38" s="12">
        <f>C38*84</f>
        <v>0</v>
      </c>
      <c r="F38" s="30">
        <v>50</v>
      </c>
      <c r="G38" s="39"/>
      <c r="H38" s="163"/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/>
      <c r="D39" s="31">
        <f>C39*4.5</f>
        <v>0</v>
      </c>
      <c r="F39" s="12">
        <v>20</v>
      </c>
      <c r="G39" s="37"/>
      <c r="H39" s="163"/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/>
      <c r="D41" s="12">
        <f>C41*84</f>
        <v>0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/>
      <c r="D42" s="12">
        <f>C42*2.25</f>
        <v>0</v>
      </c>
      <c r="F42" s="39" t="s">
        <v>79</v>
      </c>
      <c r="G42" s="163"/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85" t="s">
        <v>83</v>
      </c>
      <c r="H43" s="155" t="s">
        <v>13</v>
      </c>
      <c r="I43" s="156"/>
      <c r="J43" s="157"/>
      <c r="K43" s="21"/>
      <c r="P43" s="4"/>
      <c r="Q43" s="4"/>
      <c r="R43" s="5"/>
    </row>
    <row r="44" spans="1:18" ht="15.75" x14ac:dyDescent="0.25">
      <c r="A44" s="134"/>
      <c r="B44" s="27" t="s">
        <v>66</v>
      </c>
      <c r="C44" s="10"/>
      <c r="D44" s="12">
        <f>C44*120</f>
        <v>0</v>
      </c>
      <c r="F44" s="37"/>
      <c r="G44" s="77"/>
      <c r="H44" s="158"/>
      <c r="I44" s="158"/>
      <c r="J44" s="158"/>
      <c r="K44" s="21"/>
      <c r="P44" s="4"/>
      <c r="Q44" s="4"/>
      <c r="R44" s="5"/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/>
      <c r="G45" s="77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/>
      <c r="D46" s="12">
        <f>C46*1.5</f>
        <v>0</v>
      </c>
      <c r="F46" s="37"/>
      <c r="G46" s="63"/>
      <c r="H46" s="159"/>
      <c r="I46" s="159"/>
      <c r="J46" s="159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/>
      <c r="D48" s="12">
        <f>C48*78</f>
        <v>0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/>
      <c r="D49" s="12">
        <f>C49*42</f>
        <v>0</v>
      </c>
      <c r="F49" s="139" t="s">
        <v>86</v>
      </c>
      <c r="G49" s="141">
        <f>H34+H35+H36+H37+H38+H39+H40+H41+G42+H44+H45+H46</f>
        <v>0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/>
      <c r="D50" s="12">
        <f>C50*1.5</f>
        <v>0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143</v>
      </c>
      <c r="G51" s="149">
        <f>G49-H29</f>
        <v>0</v>
      </c>
      <c r="H51" s="150"/>
      <c r="I51" s="150"/>
      <c r="J51" s="1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152"/>
      <c r="H52" s="153"/>
      <c r="I52" s="153"/>
      <c r="J52" s="1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0</v>
      </c>
      <c r="F54" s="21"/>
      <c r="J54" s="34"/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D9859-3C3A-4FD3-B4E7-2ACAF19A1C75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5" t="s">
        <v>1</v>
      </c>
      <c r="O1" s="215"/>
      <c r="P1" s="94" t="s">
        <v>2</v>
      </c>
      <c r="Q1" s="9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6" t="s">
        <v>7</v>
      </c>
      <c r="B4" s="167"/>
      <c r="C4" s="167"/>
      <c r="D4" s="168"/>
      <c r="F4" s="216" t="s">
        <v>8</v>
      </c>
      <c r="G4" s="218">
        <v>3</v>
      </c>
      <c r="H4" s="220" t="s">
        <v>9</v>
      </c>
      <c r="I4" s="222">
        <v>45905</v>
      </c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1"/>
      <c r="B6" s="16" t="s">
        <v>15</v>
      </c>
      <c r="C6" s="10">
        <v>293</v>
      </c>
      <c r="D6" s="13">
        <f t="shared" ref="D6:D28" si="1">C6*L6</f>
        <v>215941</v>
      </c>
      <c r="F6" s="226" t="s">
        <v>16</v>
      </c>
      <c r="G6" s="228" t="s">
        <v>111</v>
      </c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1"/>
      <c r="B7" s="16" t="s">
        <v>18</v>
      </c>
      <c r="C7" s="10">
        <v>3</v>
      </c>
      <c r="D7" s="13">
        <f t="shared" si="1"/>
        <v>2175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1"/>
      <c r="B8" s="16" t="s">
        <v>20</v>
      </c>
      <c r="C8" s="10"/>
      <c r="D8" s="13">
        <f t="shared" si="1"/>
        <v>0</v>
      </c>
      <c r="F8" s="234" t="s">
        <v>21</v>
      </c>
      <c r="G8" s="235" t="s">
        <v>120</v>
      </c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1"/>
      <c r="B9" s="16" t="s">
        <v>23</v>
      </c>
      <c r="C9" s="10">
        <v>114</v>
      </c>
      <c r="D9" s="13">
        <f t="shared" si="1"/>
        <v>80598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1"/>
      <c r="B10" t="s">
        <v>25</v>
      </c>
      <c r="C10" s="10"/>
      <c r="D10" s="13">
        <f t="shared" si="1"/>
        <v>0</v>
      </c>
      <c r="F10" s="226" t="s">
        <v>26</v>
      </c>
      <c r="G10" s="241" t="s">
        <v>147</v>
      </c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19" ht="15.75" x14ac:dyDescent="0.25">
      <c r="A11" s="161"/>
      <c r="B11" s="17" t="s">
        <v>28</v>
      </c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1"/>
      <c r="B12" s="17" t="s">
        <v>30</v>
      </c>
      <c r="C12" s="10">
        <v>10</v>
      </c>
      <c r="D12" s="48">
        <f t="shared" si="1"/>
        <v>9520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1"/>
      <c r="B13" s="17" t="s">
        <v>32</v>
      </c>
      <c r="C13" s="10">
        <v>19</v>
      </c>
      <c r="D13" s="48">
        <f t="shared" si="1"/>
        <v>5833</v>
      </c>
      <c r="F13" s="247" t="s">
        <v>36</v>
      </c>
      <c r="G13" s="211"/>
      <c r="H13" s="202">
        <f>D29</f>
        <v>320954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1"/>
      <c r="B14" s="14" t="s">
        <v>35</v>
      </c>
      <c r="C14" s="10">
        <v>17</v>
      </c>
      <c r="D14" s="31">
        <f t="shared" si="1"/>
        <v>187</v>
      </c>
      <c r="F14" s="205" t="s">
        <v>39</v>
      </c>
      <c r="G14" s="206"/>
      <c r="H14" s="207">
        <f>D54</f>
        <v>87987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1"/>
      <c r="B15" s="14" t="s">
        <v>38</v>
      </c>
      <c r="C15" s="10"/>
      <c r="D15" s="31">
        <f t="shared" si="1"/>
        <v>0</v>
      </c>
      <c r="F15" s="210" t="s">
        <v>40</v>
      </c>
      <c r="G15" s="211"/>
      <c r="H15" s="212">
        <f>H13-H14</f>
        <v>232967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>
        <f>2112</f>
        <v>2112</v>
      </c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1"/>
      <c r="B17" t="s">
        <v>113</v>
      </c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1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 t="s">
        <v>104</v>
      </c>
      <c r="C22" s="10">
        <v>10</v>
      </c>
      <c r="D22" s="48">
        <f t="shared" si="1"/>
        <v>6700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 t="s">
        <v>107</v>
      </c>
      <c r="C23" s="10"/>
      <c r="D23" s="48">
        <f t="shared" si="1"/>
        <v>0</v>
      </c>
      <c r="F23" s="79"/>
      <c r="G23" s="80"/>
      <c r="H23" s="189"/>
      <c r="I23" s="158"/>
      <c r="J23" s="15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 t="s">
        <v>101</v>
      </c>
      <c r="C24" s="10"/>
      <c r="D24" s="48">
        <f t="shared" si="1"/>
        <v>0</v>
      </c>
      <c r="F24" s="38"/>
      <c r="G24" s="37"/>
      <c r="H24" s="189"/>
      <c r="I24" s="158"/>
      <c r="J24" s="15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 t="s">
        <v>105</v>
      </c>
      <c r="C26" s="10"/>
      <c r="D26" s="48">
        <f t="shared" si="1"/>
        <v>0</v>
      </c>
      <c r="F26" s="65"/>
      <c r="G26" s="60"/>
      <c r="H26" s="193"/>
      <c r="I26" s="194"/>
      <c r="J26" s="19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 t="s">
        <v>109</v>
      </c>
      <c r="C27" s="10"/>
      <c r="D27" s="44">
        <f t="shared" si="1"/>
        <v>0</v>
      </c>
      <c r="F27" s="25"/>
      <c r="G27" s="81"/>
      <c r="H27" s="196"/>
      <c r="I27" s="197"/>
      <c r="J27" s="19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 t="s">
        <v>97</v>
      </c>
      <c r="C28" s="10"/>
      <c r="D28" s="48">
        <f t="shared" si="1"/>
        <v>0</v>
      </c>
      <c r="F28" s="95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320954</v>
      </c>
      <c r="F29" s="119" t="s">
        <v>55</v>
      </c>
      <c r="G29" s="181"/>
      <c r="H29" s="141">
        <f>H15-H16-H17-H18-H19-H20-H22-H23-H24+H26+H27</f>
        <v>230855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1</v>
      </c>
      <c r="H34" s="163">
        <f>F34*G34</f>
        <v>1000</v>
      </c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>
        <v>4</v>
      </c>
      <c r="H35" s="163">
        <f>F35*G35</f>
        <v>2000</v>
      </c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/>
      <c r="D36" s="12">
        <f>C36*1.5</f>
        <v>0</v>
      </c>
      <c r="F36" s="12">
        <v>200</v>
      </c>
      <c r="G36" s="37">
        <v>4</v>
      </c>
      <c r="H36" s="163">
        <f t="shared" ref="H36:H39" si="2">F36*G36</f>
        <v>800</v>
      </c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>
        <v>760</v>
      </c>
      <c r="D37" s="12">
        <f>C37*111</f>
        <v>84360</v>
      </c>
      <c r="F37" s="12">
        <v>100</v>
      </c>
      <c r="G37" s="39">
        <v>20</v>
      </c>
      <c r="H37" s="163">
        <f t="shared" si="2"/>
        <v>2000</v>
      </c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>
        <v>5</v>
      </c>
      <c r="D38" s="12">
        <f>C38*84</f>
        <v>420</v>
      </c>
      <c r="F38" s="30">
        <v>50</v>
      </c>
      <c r="G38" s="39">
        <v>7</v>
      </c>
      <c r="H38" s="163">
        <f t="shared" si="2"/>
        <v>350</v>
      </c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3</v>
      </c>
      <c r="H39" s="163">
        <f t="shared" si="2"/>
        <v>60</v>
      </c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>
        <v>7</v>
      </c>
      <c r="D40" s="12">
        <f>C40*111</f>
        <v>777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/>
      <c r="D41" s="12">
        <f>C41*84</f>
        <v>0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>
        <v>10</v>
      </c>
      <c r="D42" s="12">
        <f>C42*2.25</f>
        <v>22.5</v>
      </c>
      <c r="F42" s="39" t="s">
        <v>79</v>
      </c>
      <c r="G42" s="163">
        <v>130</v>
      </c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98" t="s">
        <v>83</v>
      </c>
      <c r="H43" s="155" t="s">
        <v>13</v>
      </c>
      <c r="I43" s="156"/>
      <c r="J43" s="157"/>
      <c r="K43" s="21"/>
      <c r="P43" s="4"/>
      <c r="Q43" s="4"/>
      <c r="R43" s="5"/>
    </row>
    <row r="44" spans="1:18" ht="15.75" x14ac:dyDescent="0.25">
      <c r="A44" s="134"/>
      <c r="B44" s="27" t="s">
        <v>66</v>
      </c>
      <c r="C44" s="10">
        <v>4</v>
      </c>
      <c r="D44" s="12">
        <f>C44*120</f>
        <v>480</v>
      </c>
      <c r="F44" s="37" t="s">
        <v>150</v>
      </c>
      <c r="G44" s="77" t="s">
        <v>164</v>
      </c>
      <c r="H44" s="158">
        <v>224064</v>
      </c>
      <c r="I44" s="158"/>
      <c r="J44" s="158"/>
      <c r="K44" s="21"/>
      <c r="P44" s="4"/>
      <c r="Q44" s="4"/>
      <c r="R44" s="5"/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/>
      <c r="G45" s="77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/>
      <c r="D46" s="12">
        <f>C46*1.5</f>
        <v>0</v>
      </c>
      <c r="F46" s="37"/>
      <c r="G46" s="63"/>
      <c r="H46" s="159"/>
      <c r="I46" s="159"/>
      <c r="J46" s="159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>
        <v>22</v>
      </c>
      <c r="D48" s="12">
        <f>C48*78</f>
        <v>1716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>
        <v>1</v>
      </c>
      <c r="D49" s="12">
        <f>C49*42</f>
        <v>42</v>
      </c>
      <c r="F49" s="139" t="s">
        <v>86</v>
      </c>
      <c r="G49" s="141">
        <f>H34+H35+H36+H37+H38+H39+H40+H41+G42+H44+H45+H46</f>
        <v>230404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>
        <v>18</v>
      </c>
      <c r="D50" s="12">
        <f>C50*1.5</f>
        <v>27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133</v>
      </c>
      <c r="G51" s="249">
        <f>G49-H29</f>
        <v>-451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87987</v>
      </c>
      <c r="F54" s="21"/>
      <c r="J54" s="34"/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E3E99-063C-485F-93BF-C0D33F870B1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5" t="s">
        <v>1</v>
      </c>
      <c r="O1" s="215"/>
      <c r="P1" s="94" t="s">
        <v>2</v>
      </c>
      <c r="Q1" s="9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6" t="s">
        <v>7</v>
      </c>
      <c r="B4" s="167"/>
      <c r="C4" s="167"/>
      <c r="D4" s="168"/>
      <c r="F4" s="216" t="s">
        <v>8</v>
      </c>
      <c r="G4" s="218"/>
      <c r="H4" s="220" t="s">
        <v>9</v>
      </c>
      <c r="I4" s="222"/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1"/>
      <c r="B6" s="16"/>
      <c r="C6" s="10"/>
      <c r="D6" s="13">
        <f t="shared" ref="D6:D28" si="1">C6*L6</f>
        <v>0</v>
      </c>
      <c r="F6" s="226" t="s">
        <v>16</v>
      </c>
      <c r="G6" s="228"/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1"/>
      <c r="B7" s="16"/>
      <c r="C7" s="10"/>
      <c r="D7" s="13">
        <f t="shared" si="1"/>
        <v>0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1"/>
      <c r="B8" s="16"/>
      <c r="C8" s="10"/>
      <c r="D8" s="13">
        <f t="shared" si="1"/>
        <v>0</v>
      </c>
      <c r="F8" s="234" t="s">
        <v>21</v>
      </c>
      <c r="G8" s="235"/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1"/>
      <c r="B9" s="16"/>
      <c r="C9" s="10"/>
      <c r="D9" s="13">
        <f t="shared" si="1"/>
        <v>0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1"/>
      <c r="C10" s="10"/>
      <c r="D10" s="13">
        <f t="shared" si="1"/>
        <v>0</v>
      </c>
      <c r="F10" s="226" t="s">
        <v>26</v>
      </c>
      <c r="G10" s="241"/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19" ht="15.75" x14ac:dyDescent="0.25">
      <c r="A11" s="161"/>
      <c r="B11" s="17"/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1"/>
      <c r="B12" s="17"/>
      <c r="C12" s="10"/>
      <c r="D12" s="48">
        <f t="shared" si="1"/>
        <v>0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1"/>
      <c r="B13" s="17"/>
      <c r="C13" s="10"/>
      <c r="D13" s="48">
        <f t="shared" si="1"/>
        <v>0</v>
      </c>
      <c r="F13" s="247" t="s">
        <v>36</v>
      </c>
      <c r="G13" s="211"/>
      <c r="H13" s="202">
        <f>D29</f>
        <v>0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1"/>
      <c r="B14" s="14"/>
      <c r="C14" s="10"/>
      <c r="D14" s="31">
        <f t="shared" si="1"/>
        <v>0</v>
      </c>
      <c r="F14" s="205" t="s">
        <v>39</v>
      </c>
      <c r="G14" s="206"/>
      <c r="H14" s="207">
        <f>D54</f>
        <v>0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1"/>
      <c r="B15" s="14"/>
      <c r="C15" s="10"/>
      <c r="D15" s="31">
        <f t="shared" si="1"/>
        <v>0</v>
      </c>
      <c r="F15" s="210" t="s">
        <v>40</v>
      </c>
      <c r="G15" s="211"/>
      <c r="H15" s="212">
        <f>H13-H14</f>
        <v>0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1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1"/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/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/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1"/>
      <c r="B20" s="46"/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/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/>
      <c r="C23" s="10"/>
      <c r="D23" s="48">
        <f t="shared" si="1"/>
        <v>0</v>
      </c>
      <c r="F23" s="79"/>
      <c r="G23" s="80"/>
      <c r="H23" s="189"/>
      <c r="I23" s="158"/>
      <c r="J23" s="15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/>
      <c r="C24" s="10"/>
      <c r="D24" s="48">
        <f t="shared" si="1"/>
        <v>0</v>
      </c>
      <c r="F24" s="38"/>
      <c r="G24" s="37"/>
      <c r="H24" s="189"/>
      <c r="I24" s="158"/>
      <c r="J24" s="15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/>
      <c r="C26" s="10"/>
      <c r="D26" s="48">
        <f t="shared" si="1"/>
        <v>0</v>
      </c>
      <c r="F26" s="65"/>
      <c r="G26" s="60"/>
      <c r="H26" s="193"/>
      <c r="I26" s="194"/>
      <c r="J26" s="19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/>
      <c r="C27" s="10"/>
      <c r="D27" s="44">
        <f t="shared" si="1"/>
        <v>0</v>
      </c>
      <c r="F27" s="25"/>
      <c r="G27" s="81"/>
      <c r="H27" s="196"/>
      <c r="I27" s="197"/>
      <c r="J27" s="19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/>
      <c r="C28" s="10"/>
      <c r="D28" s="48">
        <f t="shared" si="1"/>
        <v>0</v>
      </c>
      <c r="F28" s="95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19" t="s">
        <v>55</v>
      </c>
      <c r="G29" s="181"/>
      <c r="H29" s="141">
        <f>H15-H16-H17-H18-H19-H20-H22-H23-H24+H26+H27</f>
        <v>0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3"/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/>
      <c r="H35" s="163"/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/>
      <c r="D36" s="12">
        <f>C36*1.5</f>
        <v>0</v>
      </c>
      <c r="F36" s="12">
        <v>200</v>
      </c>
      <c r="G36" s="37"/>
      <c r="H36" s="163"/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3"/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/>
      <c r="D38" s="12">
        <f>C38*84</f>
        <v>0</v>
      </c>
      <c r="F38" s="30">
        <v>50</v>
      </c>
      <c r="G38" s="39"/>
      <c r="H38" s="163"/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/>
      <c r="D39" s="31">
        <f>C39*4.5</f>
        <v>0</v>
      </c>
      <c r="F39" s="12">
        <v>20</v>
      </c>
      <c r="G39" s="37"/>
      <c r="H39" s="163"/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/>
      <c r="D41" s="12">
        <f>C41*84</f>
        <v>0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/>
      <c r="D42" s="12">
        <f>C42*2.25</f>
        <v>0</v>
      </c>
      <c r="F42" s="39" t="s">
        <v>79</v>
      </c>
      <c r="G42" s="163"/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98" t="s">
        <v>83</v>
      </c>
      <c r="H43" s="155" t="s">
        <v>13</v>
      </c>
      <c r="I43" s="156"/>
      <c r="J43" s="157"/>
      <c r="K43" s="21"/>
      <c r="P43" s="4"/>
      <c r="Q43" s="4"/>
      <c r="R43" s="5"/>
    </row>
    <row r="44" spans="1:18" ht="15.75" x14ac:dyDescent="0.25">
      <c r="A44" s="134"/>
      <c r="B44" s="27" t="s">
        <v>66</v>
      </c>
      <c r="C44" s="10"/>
      <c r="D44" s="12">
        <f>C44*120</f>
        <v>0</v>
      </c>
      <c r="F44" s="37"/>
      <c r="G44" s="77"/>
      <c r="H44" s="158"/>
      <c r="I44" s="158"/>
      <c r="J44" s="158"/>
      <c r="K44" s="21"/>
      <c r="P44" s="4"/>
      <c r="Q44" s="4"/>
      <c r="R44" s="5"/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/>
      <c r="G45" s="77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/>
      <c r="D46" s="12">
        <f>C46*1.5</f>
        <v>0</v>
      </c>
      <c r="F46" s="37"/>
      <c r="G46" s="63"/>
      <c r="H46" s="159"/>
      <c r="I46" s="159"/>
      <c r="J46" s="159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/>
      <c r="D48" s="12">
        <f>C48*78</f>
        <v>0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/>
      <c r="D49" s="12">
        <f>C49*42</f>
        <v>0</v>
      </c>
      <c r="F49" s="139" t="s">
        <v>86</v>
      </c>
      <c r="G49" s="141">
        <f>H34+H35+H36+H37+H38+H39+H40+H41+G42+H44+H45+H46</f>
        <v>0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/>
      <c r="D50" s="12">
        <f>C50*1.5</f>
        <v>0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143</v>
      </c>
      <c r="G51" s="149">
        <f>G49-H29</f>
        <v>0</v>
      </c>
      <c r="H51" s="150"/>
      <c r="I51" s="150"/>
      <c r="J51" s="1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152"/>
      <c r="H52" s="153"/>
      <c r="I52" s="153"/>
      <c r="J52" s="1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0</v>
      </c>
      <c r="F54" s="21"/>
      <c r="J54" s="34"/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47F43-64A9-45CB-BEB0-D920910144E9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15" t="s">
        <v>1</v>
      </c>
      <c r="O1" s="215"/>
      <c r="P1" s="94" t="s">
        <v>2</v>
      </c>
      <c r="Q1" s="9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66" t="s">
        <v>7</v>
      </c>
      <c r="B4" s="167"/>
      <c r="C4" s="167"/>
      <c r="D4" s="168"/>
      <c r="F4" s="216" t="s">
        <v>8</v>
      </c>
      <c r="G4" s="218">
        <v>1</v>
      </c>
      <c r="H4" s="220" t="s">
        <v>9</v>
      </c>
      <c r="I4" s="222">
        <v>45906</v>
      </c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1"/>
      <c r="B6" s="16" t="s">
        <v>15</v>
      </c>
      <c r="C6" s="10">
        <v>221</v>
      </c>
      <c r="D6" s="13">
        <f t="shared" ref="D6:D28" si="1">C6*L6</f>
        <v>162877</v>
      </c>
      <c r="F6" s="226" t="s">
        <v>16</v>
      </c>
      <c r="G6" s="228" t="s">
        <v>126</v>
      </c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1"/>
      <c r="B7" s="16" t="s">
        <v>18</v>
      </c>
      <c r="C7" s="10">
        <v>6</v>
      </c>
      <c r="D7" s="13">
        <f t="shared" si="1"/>
        <v>4350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1"/>
      <c r="B8" s="16" t="s">
        <v>20</v>
      </c>
      <c r="C8" s="10">
        <v>25</v>
      </c>
      <c r="D8" s="13">
        <f t="shared" si="1"/>
        <v>25825</v>
      </c>
      <c r="F8" s="234" t="s">
        <v>21</v>
      </c>
      <c r="G8" s="235" t="s">
        <v>112</v>
      </c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1"/>
      <c r="B9" s="16" t="s">
        <v>23</v>
      </c>
      <c r="C9" s="10">
        <v>11</v>
      </c>
      <c r="D9" s="13">
        <f t="shared" si="1"/>
        <v>7777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1"/>
      <c r="B10" t="s">
        <v>25</v>
      </c>
      <c r="C10" s="10"/>
      <c r="D10" s="13">
        <f t="shared" si="1"/>
        <v>0</v>
      </c>
      <c r="F10" s="226" t="s">
        <v>26</v>
      </c>
      <c r="G10" s="241" t="s">
        <v>130</v>
      </c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20" ht="15.75" x14ac:dyDescent="0.25">
      <c r="A11" s="161"/>
      <c r="B11" s="17" t="s">
        <v>28</v>
      </c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1"/>
      <c r="B12" s="17" t="s">
        <v>30</v>
      </c>
      <c r="C12" s="10">
        <v>1</v>
      </c>
      <c r="D12" s="48">
        <f t="shared" si="1"/>
        <v>952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1"/>
      <c r="B13" s="17" t="s">
        <v>32</v>
      </c>
      <c r="C13" s="10">
        <v>5</v>
      </c>
      <c r="D13" s="48">
        <f t="shared" si="1"/>
        <v>1535</v>
      </c>
      <c r="F13" s="247" t="s">
        <v>36</v>
      </c>
      <c r="G13" s="211"/>
      <c r="H13" s="202">
        <f>D29</f>
        <v>205759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1"/>
      <c r="B14" s="14" t="s">
        <v>35</v>
      </c>
      <c r="C14" s="10">
        <v>23</v>
      </c>
      <c r="D14" s="31">
        <f t="shared" si="1"/>
        <v>253</v>
      </c>
      <c r="F14" s="205" t="s">
        <v>39</v>
      </c>
      <c r="G14" s="206"/>
      <c r="H14" s="207">
        <f>D54</f>
        <v>30394.5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1"/>
      <c r="B15" s="14" t="s">
        <v>38</v>
      </c>
      <c r="C15" s="10"/>
      <c r="D15" s="31">
        <f t="shared" si="1"/>
        <v>0</v>
      </c>
      <c r="F15" s="210" t="s">
        <v>40</v>
      </c>
      <c r="G15" s="211"/>
      <c r="H15" s="212">
        <f>H13-H14</f>
        <v>175364.5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1"/>
      <c r="B17" t="s">
        <v>135</v>
      </c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3"/>
      <c r="I19" s="183"/>
      <c r="J19" s="183"/>
      <c r="L19" s="6">
        <v>1102</v>
      </c>
      <c r="Q19" s="4"/>
      <c r="R19" s="5">
        <f t="shared" si="0"/>
        <v>0</v>
      </c>
    </row>
    <row r="20" spans="1:18" ht="15.75" x14ac:dyDescent="0.25">
      <c r="A20" s="161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 t="s">
        <v>139</v>
      </c>
      <c r="C22" s="10"/>
      <c r="D22" s="48">
        <f t="shared" si="1"/>
        <v>0</v>
      </c>
      <c r="F22" s="78" t="s">
        <v>172</v>
      </c>
      <c r="G22" s="74">
        <v>5793</v>
      </c>
      <c r="H22" s="188">
        <v>22825</v>
      </c>
      <c r="I22" s="188"/>
      <c r="J22" s="188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 t="s">
        <v>123</v>
      </c>
      <c r="C23" s="10"/>
      <c r="D23" s="48">
        <f t="shared" si="1"/>
        <v>0</v>
      </c>
      <c r="F23" s="78"/>
      <c r="G23" s="80"/>
      <c r="H23" s="255"/>
      <c r="I23" s="256"/>
      <c r="J23" s="256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 t="s">
        <v>124</v>
      </c>
      <c r="C24" s="10"/>
      <c r="D24" s="48">
        <f t="shared" si="1"/>
        <v>0</v>
      </c>
      <c r="F24" s="78"/>
      <c r="G24" s="80"/>
      <c r="H24" s="255"/>
      <c r="I24" s="256"/>
      <c r="J24" s="256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 t="s">
        <v>110</v>
      </c>
      <c r="C26" s="10"/>
      <c r="D26" s="48">
        <f t="shared" si="1"/>
        <v>0</v>
      </c>
      <c r="F26" s="76" t="s">
        <v>173</v>
      </c>
      <c r="G26" s="66">
        <v>5628</v>
      </c>
      <c r="H26" s="158">
        <v>7850</v>
      </c>
      <c r="I26" s="158"/>
      <c r="J26" s="158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 t="s">
        <v>119</v>
      </c>
      <c r="C27" s="10"/>
      <c r="D27" s="44">
        <f t="shared" si="1"/>
        <v>0</v>
      </c>
      <c r="F27" s="72"/>
      <c r="G27" s="98"/>
      <c r="H27" s="257"/>
      <c r="I27" s="258"/>
      <c r="J27" s="25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 t="s">
        <v>97</v>
      </c>
      <c r="C28" s="10">
        <v>2</v>
      </c>
      <c r="D28" s="48">
        <f t="shared" si="1"/>
        <v>1570</v>
      </c>
      <c r="F28" s="95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205759</v>
      </c>
      <c r="F29" s="119" t="s">
        <v>55</v>
      </c>
      <c r="G29" s="181"/>
      <c r="H29" s="141">
        <f>H15-H16-H17-H18-H19-H20-H22-H23-H24+H26+H27+H28</f>
        <v>160389.5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55</v>
      </c>
      <c r="H34" s="163">
        <f t="shared" ref="H34:H39" si="2">F34*G34</f>
        <v>55000</v>
      </c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>
        <v>70</v>
      </c>
      <c r="H35" s="163">
        <f t="shared" si="2"/>
        <v>35000</v>
      </c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>
        <v>3</v>
      </c>
      <c r="D36" s="12">
        <f>C36*1.5</f>
        <v>4.5</v>
      </c>
      <c r="F36" s="12">
        <v>200</v>
      </c>
      <c r="G36" s="37"/>
      <c r="H36" s="163">
        <f t="shared" si="2"/>
        <v>0</v>
      </c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>
        <v>230</v>
      </c>
      <c r="D37" s="12">
        <f>C37*111</f>
        <v>25530</v>
      </c>
      <c r="F37" s="12">
        <v>100</v>
      </c>
      <c r="G37" s="39">
        <v>36</v>
      </c>
      <c r="H37" s="163">
        <f t="shared" si="2"/>
        <v>3600</v>
      </c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>
        <v>4</v>
      </c>
      <c r="D38" s="12">
        <f>C38*84</f>
        <v>336</v>
      </c>
      <c r="F38" s="30">
        <v>50</v>
      </c>
      <c r="G38" s="39">
        <v>16</v>
      </c>
      <c r="H38" s="163">
        <f t="shared" si="2"/>
        <v>800</v>
      </c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>
        <v>2</v>
      </c>
      <c r="D39" s="31">
        <f>C39*4.5</f>
        <v>9</v>
      </c>
      <c r="F39" s="12">
        <v>20</v>
      </c>
      <c r="G39" s="37">
        <v>1</v>
      </c>
      <c r="H39" s="163">
        <f t="shared" si="2"/>
        <v>20</v>
      </c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>
        <v>5</v>
      </c>
      <c r="D40" s="12">
        <f>C40*111</f>
        <v>555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>
        <v>10</v>
      </c>
      <c r="D42" s="12">
        <f>C42*2.25</f>
        <v>22.5</v>
      </c>
      <c r="F42" s="39" t="s">
        <v>79</v>
      </c>
      <c r="G42" s="163">
        <v>40</v>
      </c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98" t="s">
        <v>83</v>
      </c>
      <c r="H43" s="155" t="s">
        <v>13</v>
      </c>
      <c r="I43" s="156"/>
      <c r="J43" s="157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4"/>
      <c r="B44" s="27" t="s">
        <v>66</v>
      </c>
      <c r="C44" s="10">
        <v>27</v>
      </c>
      <c r="D44" s="12">
        <f>C44*120</f>
        <v>3240</v>
      </c>
      <c r="F44" s="37" t="s">
        <v>165</v>
      </c>
      <c r="G44" s="107" t="s">
        <v>166</v>
      </c>
      <c r="H44" s="158">
        <v>50562</v>
      </c>
      <c r="I44" s="158"/>
      <c r="J44" s="158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 t="s">
        <v>167</v>
      </c>
      <c r="G45" s="63"/>
      <c r="H45" s="158">
        <v>15381</v>
      </c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>
        <v>35</v>
      </c>
      <c r="D46" s="12">
        <f>C46*1.5</f>
        <v>52.5</v>
      </c>
      <c r="F46" s="37"/>
      <c r="G46" s="63"/>
      <c r="H46" s="158"/>
      <c r="I46" s="158"/>
      <c r="J46" s="158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>
        <v>3</v>
      </c>
      <c r="D49" s="12">
        <f>C49*42</f>
        <v>126</v>
      </c>
      <c r="F49" s="139" t="s">
        <v>86</v>
      </c>
      <c r="G49" s="141">
        <f>H34+H35+H36+H37+H38+H39+H40+H41+G42+H44+H45+H46</f>
        <v>160403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>
        <v>26</v>
      </c>
      <c r="D50" s="12">
        <f>C50*1.5</f>
        <v>39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141</v>
      </c>
      <c r="G51" s="149">
        <f>G49-H29</f>
        <v>13.5</v>
      </c>
      <c r="H51" s="150"/>
      <c r="I51" s="150"/>
      <c r="J51" s="1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152"/>
      <c r="H52" s="153"/>
      <c r="I52" s="153"/>
      <c r="J52" s="1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30394.5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1EDA9-C529-4285-BDED-7C8EE31A162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5" t="s">
        <v>1</v>
      </c>
      <c r="O1" s="215"/>
      <c r="P1" s="94" t="s">
        <v>2</v>
      </c>
      <c r="Q1" s="9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6" t="s">
        <v>7</v>
      </c>
      <c r="B4" s="167"/>
      <c r="C4" s="167"/>
      <c r="D4" s="168"/>
      <c r="F4" s="216" t="s">
        <v>8</v>
      </c>
      <c r="G4" s="218">
        <v>2</v>
      </c>
      <c r="H4" s="220" t="s">
        <v>9</v>
      </c>
      <c r="I4" s="222">
        <v>45906</v>
      </c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1"/>
      <c r="B6" s="16" t="s">
        <v>15</v>
      </c>
      <c r="C6" s="10">
        <v>96</v>
      </c>
      <c r="D6" s="13">
        <f t="shared" ref="D6:D28" si="1">C6*L6</f>
        <v>70752</v>
      </c>
      <c r="F6" s="226" t="s">
        <v>16</v>
      </c>
      <c r="G6" s="228" t="s">
        <v>125</v>
      </c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1"/>
      <c r="B7" s="16" t="s">
        <v>18</v>
      </c>
      <c r="C7" s="10">
        <v>2</v>
      </c>
      <c r="D7" s="13">
        <f t="shared" si="1"/>
        <v>1450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1"/>
      <c r="B8" s="16" t="s">
        <v>20</v>
      </c>
      <c r="C8" s="10">
        <v>1</v>
      </c>
      <c r="D8" s="13">
        <f t="shared" si="1"/>
        <v>1033</v>
      </c>
      <c r="F8" s="234" t="s">
        <v>21</v>
      </c>
      <c r="G8" s="235" t="s">
        <v>114</v>
      </c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1"/>
      <c r="B9" s="16" t="s">
        <v>23</v>
      </c>
      <c r="C9" s="10">
        <v>31</v>
      </c>
      <c r="D9" s="13">
        <f t="shared" si="1"/>
        <v>21917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1"/>
      <c r="B10" t="s">
        <v>25</v>
      </c>
      <c r="C10" s="10"/>
      <c r="D10" s="13">
        <f t="shared" si="1"/>
        <v>0</v>
      </c>
      <c r="F10" s="226" t="s">
        <v>26</v>
      </c>
      <c r="G10" s="241" t="s">
        <v>115</v>
      </c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18" ht="15.75" x14ac:dyDescent="0.25">
      <c r="A11" s="161"/>
      <c r="B11" s="17" t="s">
        <v>28</v>
      </c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1"/>
      <c r="B12" s="17" t="s">
        <v>30</v>
      </c>
      <c r="C12" s="10"/>
      <c r="D12" s="48">
        <f t="shared" si="1"/>
        <v>0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1"/>
      <c r="B13" s="17" t="s">
        <v>32</v>
      </c>
      <c r="C13" s="10">
        <v>7</v>
      </c>
      <c r="D13" s="48">
        <f t="shared" si="1"/>
        <v>2149</v>
      </c>
      <c r="F13" s="247" t="s">
        <v>36</v>
      </c>
      <c r="G13" s="211"/>
      <c r="H13" s="202">
        <f>D29</f>
        <v>98240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1"/>
      <c r="B14" s="14" t="s">
        <v>35</v>
      </c>
      <c r="C14" s="10">
        <v>14</v>
      </c>
      <c r="D14" s="31">
        <f t="shared" si="1"/>
        <v>154</v>
      </c>
      <c r="F14" s="205" t="s">
        <v>39</v>
      </c>
      <c r="G14" s="206"/>
      <c r="H14" s="207">
        <f>D54</f>
        <v>26333.25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1"/>
      <c r="B15" s="14" t="s">
        <v>38</v>
      </c>
      <c r="C15" s="10"/>
      <c r="D15" s="31">
        <f t="shared" si="1"/>
        <v>0</v>
      </c>
      <c r="F15" s="210" t="s">
        <v>40</v>
      </c>
      <c r="G15" s="211"/>
      <c r="H15" s="212">
        <f>H13-H14</f>
        <v>71906.75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1"/>
      <c r="B17" t="s">
        <v>93</v>
      </c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1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3"/>
      <c r="I20" s="183"/>
      <c r="J20" s="18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 t="s">
        <v>104</v>
      </c>
      <c r="C22" s="10"/>
      <c r="D22" s="48">
        <f t="shared" si="1"/>
        <v>0</v>
      </c>
      <c r="F22" s="78" t="s">
        <v>171</v>
      </c>
      <c r="G22" s="74">
        <v>5675</v>
      </c>
      <c r="H22" s="188">
        <v>44220</v>
      </c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 t="s">
        <v>107</v>
      </c>
      <c r="C23" s="10"/>
      <c r="D23" s="48">
        <f t="shared" si="1"/>
        <v>0</v>
      </c>
      <c r="F23" s="25"/>
      <c r="G23" s="37"/>
      <c r="H23" s="189"/>
      <c r="I23" s="158"/>
      <c r="J23" s="15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 t="s">
        <v>131</v>
      </c>
      <c r="C24" s="10"/>
      <c r="D24" s="48">
        <f t="shared" si="1"/>
        <v>0</v>
      </c>
      <c r="F24" s="38"/>
      <c r="G24" s="37"/>
      <c r="H24" s="189"/>
      <c r="I24" s="158"/>
      <c r="J24" s="158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 t="s">
        <v>105</v>
      </c>
      <c r="C26" s="10"/>
      <c r="D26" s="48">
        <f t="shared" si="1"/>
        <v>0</v>
      </c>
      <c r="F26" s="65" t="s">
        <v>170</v>
      </c>
      <c r="G26" s="10">
        <v>4141</v>
      </c>
      <c r="H26" s="193">
        <v>1348</v>
      </c>
      <c r="I26" s="194"/>
      <c r="J26" s="19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 t="s">
        <v>109</v>
      </c>
      <c r="C27" s="10"/>
      <c r="D27" s="44">
        <f t="shared" si="1"/>
        <v>0</v>
      </c>
      <c r="F27" s="108" t="s">
        <v>162</v>
      </c>
      <c r="G27" s="10">
        <v>5287</v>
      </c>
      <c r="H27" s="196">
        <v>113620</v>
      </c>
      <c r="I27" s="197"/>
      <c r="J27" s="19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 t="s">
        <v>97</v>
      </c>
      <c r="C28" s="10">
        <v>1</v>
      </c>
      <c r="D28" s="48">
        <f t="shared" si="1"/>
        <v>785</v>
      </c>
      <c r="F28" s="95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98240</v>
      </c>
      <c r="F29" s="119" t="s">
        <v>55</v>
      </c>
      <c r="G29" s="181"/>
      <c r="H29" s="141">
        <f>H15-H16-H17-H18-H19-H20-H22-H23-H24+H26+H27</f>
        <v>142654.75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130</v>
      </c>
      <c r="H34" s="163">
        <f>F34*G34</f>
        <v>130000</v>
      </c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>
        <v>17</v>
      </c>
      <c r="H35" s="163">
        <f t="shared" ref="H35:H39" si="2">F35*G35</f>
        <v>8500</v>
      </c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/>
      <c r="D36" s="12">
        <f>C36*1.5</f>
        <v>0</v>
      </c>
      <c r="F36" s="12">
        <v>200</v>
      </c>
      <c r="G36" s="37"/>
      <c r="H36" s="163">
        <f>F36*G36</f>
        <v>0</v>
      </c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>
        <v>221</v>
      </c>
      <c r="D37" s="12">
        <f>C37*111</f>
        <v>24531</v>
      </c>
      <c r="F37" s="12">
        <v>100</v>
      </c>
      <c r="G37" s="39">
        <v>37</v>
      </c>
      <c r="H37" s="163">
        <f t="shared" si="2"/>
        <v>3700</v>
      </c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>
        <v>4</v>
      </c>
      <c r="D38" s="12">
        <f>C38*84</f>
        <v>336</v>
      </c>
      <c r="F38" s="30">
        <v>50</v>
      </c>
      <c r="G38" s="39">
        <v>9</v>
      </c>
      <c r="H38" s="163">
        <f t="shared" si="2"/>
        <v>450</v>
      </c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1</v>
      </c>
      <c r="H39" s="163">
        <f t="shared" si="2"/>
        <v>20</v>
      </c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>
        <v>9</v>
      </c>
      <c r="D40" s="12">
        <f>C40*111</f>
        <v>999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>
        <v>9</v>
      </c>
      <c r="D42" s="12">
        <f>C42*2.25</f>
        <v>20.25</v>
      </c>
      <c r="F42" s="39" t="s">
        <v>79</v>
      </c>
      <c r="G42" s="163">
        <v>42</v>
      </c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98" t="s">
        <v>83</v>
      </c>
      <c r="H43" s="155" t="s">
        <v>13</v>
      </c>
      <c r="I43" s="156"/>
      <c r="J43" s="157"/>
      <c r="K43" s="21"/>
      <c r="P43" s="4"/>
      <c r="Q43" s="4"/>
      <c r="R43" s="5"/>
    </row>
    <row r="44" spans="1:18" ht="15.75" x14ac:dyDescent="0.25">
      <c r="A44" s="134"/>
      <c r="B44" s="27" t="s">
        <v>66</v>
      </c>
      <c r="C44" s="10">
        <v>1</v>
      </c>
      <c r="D44" s="12">
        <f>C44*120</f>
        <v>120</v>
      </c>
      <c r="F44" s="37"/>
      <c r="G44" s="63"/>
      <c r="H44" s="158"/>
      <c r="I44" s="158"/>
      <c r="J44" s="158"/>
      <c r="K44" s="21"/>
      <c r="P44" s="4"/>
      <c r="Q44" s="4"/>
      <c r="R44" s="5"/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/>
      <c r="G45" s="63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/>
      <c r="D46" s="12">
        <f>C46*1.5</f>
        <v>0</v>
      </c>
      <c r="F46" s="37"/>
      <c r="G46" s="97"/>
      <c r="H46" s="159"/>
      <c r="I46" s="159"/>
      <c r="J46" s="159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>
        <v>1</v>
      </c>
      <c r="D48" s="12">
        <f>C48*78</f>
        <v>78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>
        <v>3</v>
      </c>
      <c r="D49" s="12">
        <f>C49*42</f>
        <v>126</v>
      </c>
      <c r="F49" s="139" t="s">
        <v>86</v>
      </c>
      <c r="G49" s="141">
        <f>H34+H35+H36+H37+H38+H39+H40+H41+G42+H44+H45+H46</f>
        <v>142712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>
        <v>11</v>
      </c>
      <c r="D50" s="12">
        <f>C50*1.5</f>
        <v>16.5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154</v>
      </c>
      <c r="G51" s="149">
        <f>G49-H29</f>
        <v>57.25</v>
      </c>
      <c r="H51" s="150"/>
      <c r="I51" s="150"/>
      <c r="J51" s="1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152"/>
      <c r="H52" s="153"/>
      <c r="I52" s="153"/>
      <c r="J52" s="1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26333.25</v>
      </c>
      <c r="F54" s="21"/>
      <c r="J54" s="34"/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38685-CE57-4DD4-8FF3-7183548F425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5" t="s">
        <v>1</v>
      </c>
      <c r="O1" s="215"/>
      <c r="P1" s="94" t="s">
        <v>2</v>
      </c>
      <c r="Q1" s="9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6" t="s">
        <v>7</v>
      </c>
      <c r="B4" s="167"/>
      <c r="C4" s="167"/>
      <c r="D4" s="168"/>
      <c r="F4" s="216" t="s">
        <v>8</v>
      </c>
      <c r="G4" s="218">
        <v>3</v>
      </c>
      <c r="H4" s="220" t="s">
        <v>9</v>
      </c>
      <c r="I4" s="222">
        <v>45906</v>
      </c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1"/>
      <c r="B6" s="16" t="s">
        <v>15</v>
      </c>
      <c r="C6" s="10">
        <v>170</v>
      </c>
      <c r="D6" s="13">
        <f t="shared" ref="D6:D28" si="1">C6*L6</f>
        <v>125290</v>
      </c>
      <c r="F6" s="226" t="s">
        <v>16</v>
      </c>
      <c r="G6" s="228" t="s">
        <v>111</v>
      </c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1"/>
      <c r="B7" s="16" t="s">
        <v>18</v>
      </c>
      <c r="C7" s="10"/>
      <c r="D7" s="13">
        <f t="shared" si="1"/>
        <v>0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1"/>
      <c r="B8" s="16" t="s">
        <v>20</v>
      </c>
      <c r="C8" s="10"/>
      <c r="D8" s="13">
        <f t="shared" si="1"/>
        <v>0</v>
      </c>
      <c r="F8" s="234" t="s">
        <v>21</v>
      </c>
      <c r="G8" s="235" t="s">
        <v>120</v>
      </c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1"/>
      <c r="B9" s="16" t="s">
        <v>23</v>
      </c>
      <c r="C9" s="10">
        <v>13</v>
      </c>
      <c r="D9" s="13">
        <f t="shared" si="1"/>
        <v>9191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1"/>
      <c r="B10" t="s">
        <v>25</v>
      </c>
      <c r="C10" s="10">
        <v>3</v>
      </c>
      <c r="D10" s="13">
        <f t="shared" si="1"/>
        <v>2916</v>
      </c>
      <c r="F10" s="226" t="s">
        <v>26</v>
      </c>
      <c r="G10" s="241" t="s">
        <v>147</v>
      </c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19" ht="15.75" x14ac:dyDescent="0.25">
      <c r="A11" s="161"/>
      <c r="B11" s="17" t="s">
        <v>28</v>
      </c>
      <c r="C11" s="10">
        <v>1</v>
      </c>
      <c r="D11" s="13">
        <f t="shared" si="1"/>
        <v>1125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1"/>
      <c r="B12" s="17" t="s">
        <v>30</v>
      </c>
      <c r="C12" s="10">
        <v>2</v>
      </c>
      <c r="D12" s="48">
        <f t="shared" si="1"/>
        <v>1904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1"/>
      <c r="B13" s="17" t="s">
        <v>32</v>
      </c>
      <c r="C13" s="10">
        <v>7</v>
      </c>
      <c r="D13" s="48">
        <f t="shared" si="1"/>
        <v>2149</v>
      </c>
      <c r="F13" s="247" t="s">
        <v>36</v>
      </c>
      <c r="G13" s="211"/>
      <c r="H13" s="202">
        <f>D29</f>
        <v>155334.5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1"/>
      <c r="B14" s="14" t="s">
        <v>35</v>
      </c>
      <c r="C14" s="10">
        <v>4</v>
      </c>
      <c r="D14" s="31">
        <f t="shared" si="1"/>
        <v>44</v>
      </c>
      <c r="F14" s="205" t="s">
        <v>39</v>
      </c>
      <c r="G14" s="206"/>
      <c r="H14" s="207">
        <f>D54</f>
        <v>31404.75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1"/>
      <c r="B15" s="14" t="s">
        <v>38</v>
      </c>
      <c r="C15" s="10"/>
      <c r="D15" s="31">
        <f t="shared" si="1"/>
        <v>0</v>
      </c>
      <c r="F15" s="210" t="s">
        <v>40</v>
      </c>
      <c r="G15" s="211"/>
      <c r="H15" s="212">
        <f>H13-H14</f>
        <v>123929.75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>
        <v>721</v>
      </c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1"/>
      <c r="B17" t="s">
        <v>113</v>
      </c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1"/>
      <c r="B20" s="46" t="s">
        <v>108</v>
      </c>
      <c r="C20" s="10">
        <v>10</v>
      </c>
      <c r="D20" s="13">
        <f t="shared" si="1"/>
        <v>11020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 t="s">
        <v>104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 t="s">
        <v>107</v>
      </c>
      <c r="C23" s="10">
        <v>1</v>
      </c>
      <c r="D23" s="48">
        <f t="shared" si="1"/>
        <v>1175</v>
      </c>
      <c r="F23" s="79"/>
      <c r="G23" s="80"/>
      <c r="H23" s="189"/>
      <c r="I23" s="158"/>
      <c r="J23" s="15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 t="s">
        <v>101</v>
      </c>
      <c r="C24" s="10"/>
      <c r="D24" s="48">
        <f t="shared" si="1"/>
        <v>0</v>
      </c>
      <c r="F24" s="38"/>
      <c r="G24" s="37"/>
      <c r="H24" s="189"/>
      <c r="I24" s="158"/>
      <c r="J24" s="15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 t="s">
        <v>123</v>
      </c>
      <c r="C25" s="10">
        <v>12</v>
      </c>
      <c r="D25" s="48">
        <f t="shared" si="1"/>
        <v>520.5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f>1005/24+1.5</f>
        <v>43.375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 t="s">
        <v>105</v>
      </c>
      <c r="C26" s="10"/>
      <c r="D26" s="48">
        <f t="shared" si="1"/>
        <v>0</v>
      </c>
      <c r="F26" s="65"/>
      <c r="G26" s="60"/>
      <c r="H26" s="193"/>
      <c r="I26" s="194"/>
      <c r="J26" s="19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 t="s">
        <v>109</v>
      </c>
      <c r="C27" s="10"/>
      <c r="D27" s="44">
        <f t="shared" si="1"/>
        <v>0</v>
      </c>
      <c r="F27" s="25"/>
      <c r="G27" s="81"/>
      <c r="H27" s="196"/>
      <c r="I27" s="197"/>
      <c r="J27" s="19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 t="s">
        <v>97</v>
      </c>
      <c r="C28" s="10"/>
      <c r="D28" s="48">
        <f t="shared" si="1"/>
        <v>0</v>
      </c>
      <c r="F28" s="95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155334.5</v>
      </c>
      <c r="F29" s="119" t="s">
        <v>55</v>
      </c>
      <c r="G29" s="181"/>
      <c r="H29" s="141">
        <f>H15-H16-H17-H18-H19-H20-H22-H23-H24+H26+H27</f>
        <v>123208.75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>
        <v>2</v>
      </c>
      <c r="D34" s="30">
        <f>C34*120</f>
        <v>240</v>
      </c>
      <c r="F34" s="12">
        <v>1000</v>
      </c>
      <c r="G34" s="75">
        <v>40</v>
      </c>
      <c r="H34" s="163">
        <f>F34*G34</f>
        <v>40000</v>
      </c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>
        <v>26</v>
      </c>
      <c r="H35" s="163">
        <f>F35*G35</f>
        <v>13000</v>
      </c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/>
      <c r="D36" s="12">
        <f>C36*1.5</f>
        <v>0</v>
      </c>
      <c r="F36" s="12">
        <v>200</v>
      </c>
      <c r="G36" s="37"/>
      <c r="H36" s="163">
        <f t="shared" ref="H36:H39" si="2">F36*G36</f>
        <v>0</v>
      </c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>
        <v>272</v>
      </c>
      <c r="D37" s="12">
        <f>C37*111</f>
        <v>30192</v>
      </c>
      <c r="F37" s="12">
        <v>100</v>
      </c>
      <c r="G37" s="39"/>
      <c r="H37" s="163">
        <f t="shared" si="2"/>
        <v>0</v>
      </c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>
        <v>4</v>
      </c>
      <c r="D38" s="12">
        <f>C38*84</f>
        <v>336</v>
      </c>
      <c r="F38" s="30">
        <v>50</v>
      </c>
      <c r="G38" s="39"/>
      <c r="H38" s="163">
        <f t="shared" si="2"/>
        <v>0</v>
      </c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>
        <v>5</v>
      </c>
      <c r="D39" s="31">
        <f>C39*4.5</f>
        <v>22.5</v>
      </c>
      <c r="F39" s="12">
        <v>20</v>
      </c>
      <c r="G39" s="37"/>
      <c r="H39" s="163">
        <f t="shared" si="2"/>
        <v>0</v>
      </c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>
        <v>9</v>
      </c>
      <c r="D42" s="12">
        <f>C42*2.25</f>
        <v>20.25</v>
      </c>
      <c r="F42" s="39" t="s">
        <v>79</v>
      </c>
      <c r="G42" s="163">
        <v>41</v>
      </c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98" t="s">
        <v>83</v>
      </c>
      <c r="H43" s="155" t="s">
        <v>13</v>
      </c>
      <c r="I43" s="156"/>
      <c r="J43" s="157"/>
      <c r="K43" s="21"/>
      <c r="P43" s="4"/>
      <c r="Q43" s="4"/>
      <c r="R43" s="5"/>
    </row>
    <row r="44" spans="1:18" ht="15.75" x14ac:dyDescent="0.25">
      <c r="A44" s="134"/>
      <c r="B44" s="27" t="s">
        <v>66</v>
      </c>
      <c r="C44" s="10"/>
      <c r="D44" s="12">
        <f>C44*120</f>
        <v>0</v>
      </c>
      <c r="F44" s="37" t="s">
        <v>168</v>
      </c>
      <c r="G44" s="77" t="s">
        <v>169</v>
      </c>
      <c r="H44" s="158">
        <v>70148</v>
      </c>
      <c r="I44" s="158"/>
      <c r="J44" s="158"/>
      <c r="K44" s="21"/>
      <c r="P44" s="4"/>
      <c r="Q44" s="4"/>
      <c r="R44" s="5"/>
    </row>
    <row r="45" spans="1:18" ht="15.75" x14ac:dyDescent="0.25">
      <c r="A45" s="134"/>
      <c r="B45" s="27" t="s">
        <v>68</v>
      </c>
      <c r="C45" s="33">
        <v>1</v>
      </c>
      <c r="D45" s="12">
        <f>C45*84</f>
        <v>84</v>
      </c>
      <c r="F45" s="37"/>
      <c r="G45" s="77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>
        <v>12</v>
      </c>
      <c r="D46" s="12">
        <f>C46*1.5</f>
        <v>18</v>
      </c>
      <c r="F46" s="37"/>
      <c r="G46" s="63"/>
      <c r="H46" s="159"/>
      <c r="I46" s="159"/>
      <c r="J46" s="159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>
        <v>4</v>
      </c>
      <c r="D49" s="12">
        <f>C49*42</f>
        <v>168</v>
      </c>
      <c r="F49" s="139" t="s">
        <v>86</v>
      </c>
      <c r="G49" s="141">
        <f>H34+H35+H36+H37+H38+H39+H40+H41+G42+H44+H45+H46</f>
        <v>123189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>
        <v>4</v>
      </c>
      <c r="D50" s="12">
        <f>C50*1.5</f>
        <v>6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133</v>
      </c>
      <c r="G51" s="249">
        <f>G49-H29</f>
        <v>-19.75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31404.75</v>
      </c>
      <c r="F54" s="21"/>
      <c r="J54" s="34"/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F5-4D82-47D6-949A-6F48C3847FE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5" t="s">
        <v>1</v>
      </c>
      <c r="O1" s="215"/>
      <c r="P1" s="94" t="s">
        <v>2</v>
      </c>
      <c r="Q1" s="9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6" t="s">
        <v>7</v>
      </c>
      <c r="B4" s="167"/>
      <c r="C4" s="167"/>
      <c r="D4" s="168"/>
      <c r="F4" s="216" t="s">
        <v>8</v>
      </c>
      <c r="G4" s="218"/>
      <c r="H4" s="220" t="s">
        <v>9</v>
      </c>
      <c r="I4" s="222"/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1"/>
      <c r="B6" s="16"/>
      <c r="C6" s="10"/>
      <c r="D6" s="13">
        <f t="shared" ref="D6:D28" si="1">C6*L6</f>
        <v>0</v>
      </c>
      <c r="F6" s="226" t="s">
        <v>16</v>
      </c>
      <c r="G6" s="228"/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1"/>
      <c r="B7" s="16"/>
      <c r="C7" s="10"/>
      <c r="D7" s="13">
        <f t="shared" si="1"/>
        <v>0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1"/>
      <c r="B8" s="16"/>
      <c r="C8" s="10"/>
      <c r="D8" s="13">
        <f t="shared" si="1"/>
        <v>0</v>
      </c>
      <c r="F8" s="234" t="s">
        <v>21</v>
      </c>
      <c r="G8" s="235"/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1"/>
      <c r="B9" s="16"/>
      <c r="C9" s="10"/>
      <c r="D9" s="13">
        <f t="shared" si="1"/>
        <v>0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1"/>
      <c r="C10" s="10"/>
      <c r="D10" s="13">
        <f t="shared" si="1"/>
        <v>0</v>
      </c>
      <c r="F10" s="226" t="s">
        <v>26</v>
      </c>
      <c r="G10" s="241"/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19" ht="15.75" x14ac:dyDescent="0.25">
      <c r="A11" s="161"/>
      <c r="B11" s="17"/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1"/>
      <c r="B12" s="17"/>
      <c r="C12" s="10"/>
      <c r="D12" s="48">
        <f t="shared" si="1"/>
        <v>0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1"/>
      <c r="B13" s="17"/>
      <c r="C13" s="10"/>
      <c r="D13" s="48">
        <f t="shared" si="1"/>
        <v>0</v>
      </c>
      <c r="F13" s="247" t="s">
        <v>36</v>
      </c>
      <c r="G13" s="211"/>
      <c r="H13" s="202">
        <f>D29</f>
        <v>0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1"/>
      <c r="B14" s="14"/>
      <c r="C14" s="10"/>
      <c r="D14" s="31">
        <f t="shared" si="1"/>
        <v>0</v>
      </c>
      <c r="F14" s="205" t="s">
        <v>39</v>
      </c>
      <c r="G14" s="206"/>
      <c r="H14" s="207">
        <f>D54</f>
        <v>0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1"/>
      <c r="B15" s="14"/>
      <c r="C15" s="10"/>
      <c r="D15" s="31">
        <f t="shared" si="1"/>
        <v>0</v>
      </c>
      <c r="F15" s="210" t="s">
        <v>40</v>
      </c>
      <c r="G15" s="211"/>
      <c r="H15" s="212">
        <f>H13-H14</f>
        <v>0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1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1"/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/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/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1"/>
      <c r="B20" s="46"/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/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/>
      <c r="C23" s="10"/>
      <c r="D23" s="48">
        <f t="shared" si="1"/>
        <v>0</v>
      </c>
      <c r="F23" s="79"/>
      <c r="G23" s="80"/>
      <c r="H23" s="189"/>
      <c r="I23" s="158"/>
      <c r="J23" s="15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/>
      <c r="C24" s="10"/>
      <c r="D24" s="48">
        <f t="shared" si="1"/>
        <v>0</v>
      </c>
      <c r="F24" s="38"/>
      <c r="G24" s="37"/>
      <c r="H24" s="189"/>
      <c r="I24" s="158"/>
      <c r="J24" s="15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/>
      <c r="C26" s="10"/>
      <c r="D26" s="48">
        <f t="shared" si="1"/>
        <v>0</v>
      </c>
      <c r="F26" s="65"/>
      <c r="G26" s="60"/>
      <c r="H26" s="193"/>
      <c r="I26" s="194"/>
      <c r="J26" s="19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/>
      <c r="C27" s="10"/>
      <c r="D27" s="44">
        <f t="shared" si="1"/>
        <v>0</v>
      </c>
      <c r="F27" s="25"/>
      <c r="G27" s="81"/>
      <c r="H27" s="196"/>
      <c r="I27" s="197"/>
      <c r="J27" s="19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/>
      <c r="C28" s="10"/>
      <c r="D28" s="48">
        <f t="shared" si="1"/>
        <v>0</v>
      </c>
      <c r="F28" s="95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19" t="s">
        <v>55</v>
      </c>
      <c r="G29" s="181"/>
      <c r="H29" s="141">
        <f>H15-H16-H17-H18-H19-H20-H22-H23-H24+H26+H27</f>
        <v>0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3"/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/>
      <c r="H35" s="163"/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/>
      <c r="D36" s="12">
        <f>C36*1.5</f>
        <v>0</v>
      </c>
      <c r="F36" s="12">
        <v>200</v>
      </c>
      <c r="G36" s="37"/>
      <c r="H36" s="163"/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3"/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/>
      <c r="D38" s="12">
        <f>C38*84</f>
        <v>0</v>
      </c>
      <c r="F38" s="30">
        <v>50</v>
      </c>
      <c r="G38" s="39"/>
      <c r="H38" s="163"/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/>
      <c r="D39" s="31">
        <f>C39*4.5</f>
        <v>0</v>
      </c>
      <c r="F39" s="12">
        <v>20</v>
      </c>
      <c r="G39" s="37"/>
      <c r="H39" s="163"/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/>
      <c r="D41" s="12">
        <f>C41*84</f>
        <v>0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/>
      <c r="D42" s="12">
        <f>C42*2.25</f>
        <v>0</v>
      </c>
      <c r="F42" s="39" t="s">
        <v>79</v>
      </c>
      <c r="G42" s="163"/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98" t="s">
        <v>83</v>
      </c>
      <c r="H43" s="155" t="s">
        <v>13</v>
      </c>
      <c r="I43" s="156"/>
      <c r="J43" s="157"/>
      <c r="K43" s="21"/>
      <c r="P43" s="4"/>
      <c r="Q43" s="4"/>
      <c r="R43" s="5"/>
    </row>
    <row r="44" spans="1:18" ht="15.75" x14ac:dyDescent="0.25">
      <c r="A44" s="134"/>
      <c r="B44" s="27" t="s">
        <v>66</v>
      </c>
      <c r="C44" s="10"/>
      <c r="D44" s="12">
        <f>C44*120</f>
        <v>0</v>
      </c>
      <c r="F44" s="37"/>
      <c r="G44" s="77"/>
      <c r="H44" s="158"/>
      <c r="I44" s="158"/>
      <c r="J44" s="158"/>
      <c r="K44" s="21"/>
      <c r="P44" s="4"/>
      <c r="Q44" s="4"/>
      <c r="R44" s="5"/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/>
      <c r="G45" s="77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/>
      <c r="D46" s="12">
        <f>C46*1.5</f>
        <v>0</v>
      </c>
      <c r="F46" s="37"/>
      <c r="G46" s="63"/>
      <c r="H46" s="159"/>
      <c r="I46" s="159"/>
      <c r="J46" s="159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/>
      <c r="D48" s="12">
        <f>C48*78</f>
        <v>0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/>
      <c r="D49" s="12">
        <f>C49*42</f>
        <v>0</v>
      </c>
      <c r="F49" s="139" t="s">
        <v>86</v>
      </c>
      <c r="G49" s="141">
        <f>H34+H35+H36+H37+H38+H39+H40+H41+G42+H44+H45+H46</f>
        <v>0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/>
      <c r="D50" s="12">
        <f>C50*1.5</f>
        <v>0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143</v>
      </c>
      <c r="G51" s="149">
        <f>G49-H29</f>
        <v>0</v>
      </c>
      <c r="H51" s="150"/>
      <c r="I51" s="150"/>
      <c r="J51" s="1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152"/>
      <c r="H52" s="153"/>
      <c r="I52" s="153"/>
      <c r="J52" s="1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0</v>
      </c>
      <c r="F54" s="21"/>
      <c r="J54" s="34"/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E11-E684-447F-84CD-FD513E44AF08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15" t="s">
        <v>1</v>
      </c>
      <c r="O1" s="215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66" t="s">
        <v>7</v>
      </c>
      <c r="B4" s="167"/>
      <c r="C4" s="167"/>
      <c r="D4" s="168"/>
      <c r="F4" s="216" t="s">
        <v>8</v>
      </c>
      <c r="G4" s="218">
        <v>1</v>
      </c>
      <c r="H4" s="220" t="s">
        <v>9</v>
      </c>
      <c r="I4" s="222">
        <v>45908</v>
      </c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1"/>
      <c r="B6" s="16" t="s">
        <v>15</v>
      </c>
      <c r="C6" s="112">
        <v>185</v>
      </c>
      <c r="D6" s="13">
        <f t="shared" ref="D6:D28" si="1">C6*L6</f>
        <v>136345</v>
      </c>
      <c r="F6" s="226" t="s">
        <v>16</v>
      </c>
      <c r="G6" s="228" t="s">
        <v>126</v>
      </c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1"/>
      <c r="B7" s="16" t="s">
        <v>18</v>
      </c>
      <c r="C7" s="112">
        <v>10</v>
      </c>
      <c r="D7" s="13">
        <f t="shared" si="1"/>
        <v>7250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1"/>
      <c r="B8" s="16" t="s">
        <v>20</v>
      </c>
      <c r="C8" s="112">
        <v>2</v>
      </c>
      <c r="D8" s="13">
        <f t="shared" si="1"/>
        <v>2066</v>
      </c>
      <c r="F8" s="234" t="s">
        <v>21</v>
      </c>
      <c r="G8" s="235" t="s">
        <v>112</v>
      </c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1"/>
      <c r="B9" s="16" t="s">
        <v>23</v>
      </c>
      <c r="C9" s="112">
        <v>215</v>
      </c>
      <c r="D9" s="13">
        <f t="shared" si="1"/>
        <v>152005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1"/>
      <c r="B10" t="s">
        <v>25</v>
      </c>
      <c r="C10" s="112">
        <v>4</v>
      </c>
      <c r="D10" s="13">
        <f t="shared" si="1"/>
        <v>3888</v>
      </c>
      <c r="F10" s="226" t="s">
        <v>26</v>
      </c>
      <c r="G10" s="241" t="s">
        <v>130</v>
      </c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20" ht="15.75" x14ac:dyDescent="0.25">
      <c r="A11" s="161"/>
      <c r="B11" s="17" t="s">
        <v>28</v>
      </c>
      <c r="C11" s="112">
        <v>2</v>
      </c>
      <c r="D11" s="13">
        <f t="shared" si="1"/>
        <v>2250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1"/>
      <c r="B12" s="17" t="s">
        <v>30</v>
      </c>
      <c r="C12" s="112">
        <v>4</v>
      </c>
      <c r="D12" s="48">
        <f t="shared" si="1"/>
        <v>3808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1"/>
      <c r="B13" s="17" t="s">
        <v>32</v>
      </c>
      <c r="C13" s="112">
        <v>15</v>
      </c>
      <c r="D13" s="48">
        <f t="shared" si="1"/>
        <v>4605</v>
      </c>
      <c r="F13" s="247" t="s">
        <v>36</v>
      </c>
      <c r="G13" s="211"/>
      <c r="H13" s="202">
        <f>D29</f>
        <v>328219.5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1"/>
      <c r="B14" s="14" t="s">
        <v>35</v>
      </c>
      <c r="C14" s="112">
        <v>3</v>
      </c>
      <c r="D14" s="31">
        <f t="shared" si="1"/>
        <v>33</v>
      </c>
      <c r="F14" s="205" t="s">
        <v>39</v>
      </c>
      <c r="G14" s="206"/>
      <c r="H14" s="207">
        <f>D54</f>
        <v>213686.25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1"/>
      <c r="B15" s="14" t="s">
        <v>38</v>
      </c>
      <c r="C15" s="112"/>
      <c r="D15" s="31">
        <f t="shared" si="1"/>
        <v>0</v>
      </c>
      <c r="F15" s="210" t="s">
        <v>40</v>
      </c>
      <c r="G15" s="211"/>
      <c r="H15" s="212">
        <f>H13-H14</f>
        <v>114533.25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1"/>
      <c r="B16" s="18" t="s">
        <v>94</v>
      </c>
      <c r="C16" s="112"/>
      <c r="D16" s="48">
        <f t="shared" si="1"/>
        <v>0</v>
      </c>
      <c r="F16" s="68" t="s">
        <v>42</v>
      </c>
      <c r="G16" s="67" t="s">
        <v>43</v>
      </c>
      <c r="H16" s="172">
        <f>1935</f>
        <v>1935</v>
      </c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1"/>
      <c r="B17" t="s">
        <v>135</v>
      </c>
      <c r="C17" s="112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 t="s">
        <v>95</v>
      </c>
      <c r="C18" s="112">
        <v>1</v>
      </c>
      <c r="D18" s="48">
        <f t="shared" si="1"/>
        <v>620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 t="s">
        <v>137</v>
      </c>
      <c r="C19" s="112"/>
      <c r="D19" s="48">
        <f t="shared" si="1"/>
        <v>0</v>
      </c>
      <c r="F19" s="57"/>
      <c r="G19" s="69" t="s">
        <v>50</v>
      </c>
      <c r="H19" s="183"/>
      <c r="I19" s="183"/>
      <c r="J19" s="183"/>
      <c r="L19" s="6">
        <v>1102</v>
      </c>
      <c r="Q19" s="4"/>
      <c r="R19" s="5">
        <f t="shared" si="0"/>
        <v>0</v>
      </c>
    </row>
    <row r="20" spans="1:18" ht="15.75" x14ac:dyDescent="0.25">
      <c r="A20" s="161"/>
      <c r="B20" s="84" t="s">
        <v>136</v>
      </c>
      <c r="C20" s="112">
        <v>1</v>
      </c>
      <c r="D20" s="13">
        <f t="shared" si="1"/>
        <v>1175</v>
      </c>
      <c r="F20" s="58"/>
      <c r="G20" s="71" t="s">
        <v>122</v>
      </c>
      <c r="H20" s="172"/>
      <c r="I20" s="172"/>
      <c r="J20" s="17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 t="s">
        <v>138</v>
      </c>
      <c r="C21" s="112">
        <f>5+4</f>
        <v>9</v>
      </c>
      <c r="D21" s="48">
        <f t="shared" si="1"/>
        <v>5850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 t="s">
        <v>139</v>
      </c>
      <c r="C22" s="112"/>
      <c r="D22" s="48">
        <f t="shared" si="1"/>
        <v>0</v>
      </c>
      <c r="F22" s="78" t="s">
        <v>174</v>
      </c>
      <c r="G22" s="74">
        <v>5851</v>
      </c>
      <c r="H22" s="188">
        <v>103785</v>
      </c>
      <c r="I22" s="188"/>
      <c r="J22" s="188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 t="s">
        <v>123</v>
      </c>
      <c r="C23" s="112"/>
      <c r="D23" s="48">
        <f t="shared" si="1"/>
        <v>0</v>
      </c>
      <c r="F23" s="78"/>
      <c r="G23" s="80"/>
      <c r="H23" s="255"/>
      <c r="I23" s="256"/>
      <c r="J23" s="256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 t="s">
        <v>124</v>
      </c>
      <c r="C24" s="112">
        <v>12</v>
      </c>
      <c r="D24" s="48">
        <f t="shared" si="1"/>
        <v>474.5</v>
      </c>
      <c r="F24" s="78"/>
      <c r="G24" s="80"/>
      <c r="H24" s="255"/>
      <c r="I24" s="256"/>
      <c r="J24" s="256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 t="s">
        <v>140</v>
      </c>
      <c r="C25" s="112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 t="s">
        <v>110</v>
      </c>
      <c r="C26" s="112"/>
      <c r="D26" s="48">
        <f t="shared" si="1"/>
        <v>0</v>
      </c>
      <c r="F26" s="76" t="s">
        <v>174</v>
      </c>
      <c r="G26" s="66">
        <v>5603</v>
      </c>
      <c r="H26" s="158">
        <v>84657</v>
      </c>
      <c r="I26" s="158"/>
      <c r="J26" s="158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 t="s">
        <v>119</v>
      </c>
      <c r="C27" s="112"/>
      <c r="D27" s="44">
        <f t="shared" si="1"/>
        <v>0</v>
      </c>
      <c r="F27" s="72" t="s">
        <v>175</v>
      </c>
      <c r="G27" s="105">
        <v>5634</v>
      </c>
      <c r="H27" s="257">
        <v>66997</v>
      </c>
      <c r="I27" s="258"/>
      <c r="J27" s="25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 t="s">
        <v>97</v>
      </c>
      <c r="C28" s="112">
        <v>10</v>
      </c>
      <c r="D28" s="48">
        <f t="shared" si="1"/>
        <v>7850</v>
      </c>
      <c r="F28" s="109" t="s">
        <v>172</v>
      </c>
      <c r="G28" s="106">
        <v>5793</v>
      </c>
      <c r="H28" s="257">
        <v>22825</v>
      </c>
      <c r="I28" s="258"/>
      <c r="J28" s="25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328219.5</v>
      </c>
      <c r="F29" s="119" t="s">
        <v>55</v>
      </c>
      <c r="G29" s="181"/>
      <c r="H29" s="141">
        <f>H15-H16-H17-H18-H19-H20-H22-H23-H24+H26+H27+H28</f>
        <v>183292.25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>
        <v>23</v>
      </c>
      <c r="D34" s="30">
        <f>C34*120</f>
        <v>2760</v>
      </c>
      <c r="F34" s="12">
        <v>1000</v>
      </c>
      <c r="G34" s="40">
        <v>169</v>
      </c>
      <c r="H34" s="163">
        <f t="shared" ref="H34:H39" si="2">F34*G34</f>
        <v>169000</v>
      </c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>
        <v>2</v>
      </c>
      <c r="D35" s="30">
        <f>C35*84</f>
        <v>168</v>
      </c>
      <c r="F35" s="59">
        <v>500</v>
      </c>
      <c r="G35" s="41">
        <v>81</v>
      </c>
      <c r="H35" s="163">
        <f t="shared" si="2"/>
        <v>40500</v>
      </c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>
        <v>24</v>
      </c>
      <c r="D36" s="12">
        <f>C36*1.5</f>
        <v>36</v>
      </c>
      <c r="F36" s="12">
        <v>200</v>
      </c>
      <c r="G36" s="37">
        <v>1</v>
      </c>
      <c r="H36" s="163">
        <f t="shared" si="2"/>
        <v>200</v>
      </c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>
        <v>1765</v>
      </c>
      <c r="D37" s="12">
        <f>C37*111</f>
        <v>195915</v>
      </c>
      <c r="F37" s="12">
        <v>100</v>
      </c>
      <c r="G37" s="39">
        <v>19</v>
      </c>
      <c r="H37" s="163">
        <f t="shared" si="2"/>
        <v>1900</v>
      </c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>
        <v>25</v>
      </c>
      <c r="D38" s="12">
        <f>C38*84</f>
        <v>2100</v>
      </c>
      <c r="F38" s="30">
        <v>50</v>
      </c>
      <c r="G38" s="39">
        <v>13</v>
      </c>
      <c r="H38" s="163">
        <f t="shared" si="2"/>
        <v>650</v>
      </c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>
        <v>7</v>
      </c>
      <c r="D39" s="31">
        <f>C39*4.5</f>
        <v>31.5</v>
      </c>
      <c r="F39" s="12">
        <v>20</v>
      </c>
      <c r="G39" s="37"/>
      <c r="H39" s="163">
        <f t="shared" si="2"/>
        <v>0</v>
      </c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>
        <v>51</v>
      </c>
      <c r="D40" s="12">
        <f>C40*111</f>
        <v>5661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>
        <v>5</v>
      </c>
      <c r="D41" s="12">
        <f>C41*84</f>
        <v>420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>
        <v>9</v>
      </c>
      <c r="D42" s="12">
        <f>C42*2.25</f>
        <v>20.25</v>
      </c>
      <c r="F42" s="39" t="s">
        <v>79</v>
      </c>
      <c r="G42" s="163">
        <v>172</v>
      </c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105" t="s">
        <v>83</v>
      </c>
      <c r="H43" s="155" t="s">
        <v>13</v>
      </c>
      <c r="I43" s="156"/>
      <c r="J43" s="157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4"/>
      <c r="B44" s="27" t="s">
        <v>66</v>
      </c>
      <c r="C44" s="10">
        <v>25</v>
      </c>
      <c r="D44" s="12">
        <f>C44*120</f>
        <v>3000</v>
      </c>
      <c r="F44" s="37" t="s">
        <v>167</v>
      </c>
      <c r="G44" s="63"/>
      <c r="H44" s="158">
        <v>3900</v>
      </c>
      <c r="I44" s="158"/>
      <c r="J44" s="158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4"/>
      <c r="B45" s="27" t="s">
        <v>68</v>
      </c>
      <c r="C45" s="33">
        <v>8</v>
      </c>
      <c r="D45" s="12">
        <f>C45*84</f>
        <v>672</v>
      </c>
      <c r="F45" s="37"/>
      <c r="G45" s="63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>
        <v>35</v>
      </c>
      <c r="D46" s="12">
        <f>C46*1.5</f>
        <v>52.5</v>
      </c>
      <c r="F46" s="37"/>
      <c r="G46" s="63"/>
      <c r="H46" s="158"/>
      <c r="I46" s="158"/>
      <c r="J46" s="158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>
        <v>24</v>
      </c>
      <c r="D48" s="12">
        <f>C48*78</f>
        <v>1872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>
        <v>22</v>
      </c>
      <c r="D49" s="12">
        <f>C49*42</f>
        <v>924</v>
      </c>
      <c r="F49" s="139" t="s">
        <v>86</v>
      </c>
      <c r="G49" s="141">
        <f>H34+H35+H36+H37+H38+H39+H40+H41+G42+H44+H45+H46</f>
        <v>216322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>
        <v>36</v>
      </c>
      <c r="D50" s="12">
        <f>C50*1.5</f>
        <v>54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141</v>
      </c>
      <c r="G51" s="149">
        <f>G49-H29</f>
        <v>33029.75</v>
      </c>
      <c r="H51" s="150"/>
      <c r="I51" s="150"/>
      <c r="J51" s="1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152"/>
      <c r="H52" s="153"/>
      <c r="I52" s="153"/>
      <c r="J52" s="1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213686.25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6D145-095C-42F1-BCFE-3EE31B1F78B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5" t="s">
        <v>1</v>
      </c>
      <c r="O1" s="215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6" t="s">
        <v>7</v>
      </c>
      <c r="B4" s="167"/>
      <c r="C4" s="167"/>
      <c r="D4" s="168"/>
      <c r="F4" s="216" t="s">
        <v>8</v>
      </c>
      <c r="G4" s="218">
        <v>2</v>
      </c>
      <c r="H4" s="220" t="s">
        <v>9</v>
      </c>
      <c r="I4" s="222">
        <v>45908</v>
      </c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1"/>
      <c r="B6" s="16" t="s">
        <v>15</v>
      </c>
      <c r="C6" s="10">
        <v>218</v>
      </c>
      <c r="D6" s="13">
        <f t="shared" ref="D6:D28" si="1">C6*L6</f>
        <v>160666</v>
      </c>
      <c r="F6" s="226" t="s">
        <v>16</v>
      </c>
      <c r="G6" s="228" t="s">
        <v>125</v>
      </c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1"/>
      <c r="B7" s="16" t="s">
        <v>18</v>
      </c>
      <c r="C7" s="10">
        <v>2</v>
      </c>
      <c r="D7" s="13">
        <f t="shared" si="1"/>
        <v>1450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1"/>
      <c r="B8" s="16" t="s">
        <v>20</v>
      </c>
      <c r="C8" s="10"/>
      <c r="D8" s="13">
        <f t="shared" si="1"/>
        <v>0</v>
      </c>
      <c r="F8" s="234" t="s">
        <v>21</v>
      </c>
      <c r="G8" s="235" t="s">
        <v>114</v>
      </c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1"/>
      <c r="B9" s="16" t="s">
        <v>23</v>
      </c>
      <c r="C9" s="10">
        <v>21</v>
      </c>
      <c r="D9" s="13">
        <f t="shared" si="1"/>
        <v>14847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1"/>
      <c r="B10" t="s">
        <v>25</v>
      </c>
      <c r="C10" s="10">
        <v>1</v>
      </c>
      <c r="D10" s="13">
        <f t="shared" si="1"/>
        <v>972</v>
      </c>
      <c r="F10" s="226" t="s">
        <v>26</v>
      </c>
      <c r="G10" s="241" t="s">
        <v>115</v>
      </c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18" ht="15.75" x14ac:dyDescent="0.25">
      <c r="A11" s="161"/>
      <c r="B11" s="17" t="s">
        <v>28</v>
      </c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1"/>
      <c r="B12" s="17" t="s">
        <v>30</v>
      </c>
      <c r="C12" s="10">
        <v>1</v>
      </c>
      <c r="D12" s="48">
        <f t="shared" si="1"/>
        <v>952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1"/>
      <c r="B13" s="17" t="s">
        <v>32</v>
      </c>
      <c r="C13" s="10">
        <v>4</v>
      </c>
      <c r="D13" s="48">
        <f t="shared" si="1"/>
        <v>1228</v>
      </c>
      <c r="F13" s="247" t="s">
        <v>36</v>
      </c>
      <c r="G13" s="211"/>
      <c r="H13" s="202">
        <f>D29</f>
        <v>183431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1"/>
      <c r="B14" s="14" t="s">
        <v>35</v>
      </c>
      <c r="C14" s="10">
        <v>16</v>
      </c>
      <c r="D14" s="31">
        <f t="shared" si="1"/>
        <v>176</v>
      </c>
      <c r="F14" s="205" t="s">
        <v>39</v>
      </c>
      <c r="G14" s="206"/>
      <c r="H14" s="207">
        <f>D54</f>
        <v>28174.5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1"/>
      <c r="B15" s="14" t="s">
        <v>38</v>
      </c>
      <c r="C15" s="10"/>
      <c r="D15" s="31">
        <f t="shared" si="1"/>
        <v>0</v>
      </c>
      <c r="F15" s="210" t="s">
        <v>40</v>
      </c>
      <c r="G15" s="211"/>
      <c r="H15" s="212">
        <f>H13-H14</f>
        <v>155256.5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>
        <f>688</f>
        <v>688</v>
      </c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1"/>
      <c r="B17" t="s">
        <v>93</v>
      </c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1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3"/>
      <c r="I20" s="183"/>
      <c r="J20" s="18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 t="s">
        <v>104</v>
      </c>
      <c r="C22" s="10"/>
      <c r="D22" s="48">
        <f t="shared" si="1"/>
        <v>0</v>
      </c>
      <c r="F22" s="73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 t="s">
        <v>107</v>
      </c>
      <c r="C23" s="10"/>
      <c r="D23" s="48">
        <f t="shared" si="1"/>
        <v>0</v>
      </c>
      <c r="F23" s="25"/>
      <c r="G23" s="37"/>
      <c r="H23" s="189"/>
      <c r="I23" s="158"/>
      <c r="J23" s="15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 t="s">
        <v>131</v>
      </c>
      <c r="C24" s="10"/>
      <c r="D24" s="48">
        <f t="shared" si="1"/>
        <v>0</v>
      </c>
      <c r="F24" s="38"/>
      <c r="G24" s="37"/>
      <c r="H24" s="189"/>
      <c r="I24" s="158"/>
      <c r="J24" s="158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 t="s">
        <v>105</v>
      </c>
      <c r="C26" s="10"/>
      <c r="D26" s="48">
        <f t="shared" si="1"/>
        <v>0</v>
      </c>
      <c r="F26" s="65"/>
      <c r="G26" s="10"/>
      <c r="H26" s="193"/>
      <c r="I26" s="194"/>
      <c r="J26" s="19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 t="s">
        <v>109</v>
      </c>
      <c r="C27" s="10"/>
      <c r="D27" s="44">
        <f t="shared" si="1"/>
        <v>0</v>
      </c>
      <c r="F27" s="14"/>
      <c r="G27" s="14"/>
      <c r="H27" s="196"/>
      <c r="I27" s="197"/>
      <c r="J27" s="19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 t="s">
        <v>97</v>
      </c>
      <c r="C28" s="10">
        <v>4</v>
      </c>
      <c r="D28" s="48">
        <f t="shared" si="1"/>
        <v>3140</v>
      </c>
      <c r="F28" s="102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183431</v>
      </c>
      <c r="F29" s="119" t="s">
        <v>55</v>
      </c>
      <c r="G29" s="181"/>
      <c r="H29" s="141">
        <f>H15-H16-H17-H18-H19-H20-H22-H23-H24+H26+H27</f>
        <v>154568.5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126</v>
      </c>
      <c r="H34" s="163">
        <f>F34*G34</f>
        <v>126000</v>
      </c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47</v>
      </c>
      <c r="H35" s="163">
        <f t="shared" ref="H35:H39" si="2">F35*G35</f>
        <v>23500</v>
      </c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>
        <v>23</v>
      </c>
      <c r="D36" s="12">
        <f>C36*1.5</f>
        <v>34.5</v>
      </c>
      <c r="F36" s="12">
        <v>200</v>
      </c>
      <c r="G36" s="37"/>
      <c r="H36" s="163">
        <f>F36*G36</f>
        <v>0</v>
      </c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>
        <v>241</v>
      </c>
      <c r="D37" s="12">
        <f>C37*111</f>
        <v>26751</v>
      </c>
      <c r="F37" s="12">
        <v>100</v>
      </c>
      <c r="G37" s="39">
        <v>6</v>
      </c>
      <c r="H37" s="163">
        <f t="shared" si="2"/>
        <v>600</v>
      </c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>
        <v>5</v>
      </c>
      <c r="D38" s="12">
        <f>C38*84</f>
        <v>420</v>
      </c>
      <c r="F38" s="30">
        <v>50</v>
      </c>
      <c r="G38" s="39">
        <v>3</v>
      </c>
      <c r="H38" s="163">
        <f t="shared" si="2"/>
        <v>150</v>
      </c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/>
      <c r="D39" s="31">
        <f>C39*4.5</f>
        <v>0</v>
      </c>
      <c r="F39" s="12">
        <v>20</v>
      </c>
      <c r="G39" s="37"/>
      <c r="H39" s="163">
        <f t="shared" si="2"/>
        <v>0</v>
      </c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/>
      <c r="D41" s="12">
        <f>C41*84</f>
        <v>0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>
        <v>12</v>
      </c>
      <c r="D42" s="12">
        <f>C42*2.25</f>
        <v>27</v>
      </c>
      <c r="F42" s="39" t="s">
        <v>79</v>
      </c>
      <c r="G42" s="163">
        <v>2948</v>
      </c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105" t="s">
        <v>83</v>
      </c>
      <c r="H43" s="155" t="s">
        <v>13</v>
      </c>
      <c r="I43" s="156"/>
      <c r="J43" s="157"/>
      <c r="K43" s="21"/>
      <c r="P43" s="4"/>
      <c r="Q43" s="4"/>
      <c r="R43" s="5"/>
    </row>
    <row r="44" spans="1:18" ht="15.75" x14ac:dyDescent="0.25">
      <c r="A44" s="134"/>
      <c r="B44" s="27" t="s">
        <v>66</v>
      </c>
      <c r="C44" s="10">
        <v>2</v>
      </c>
      <c r="D44" s="12">
        <f>C44*120</f>
        <v>240</v>
      </c>
      <c r="F44" s="37"/>
      <c r="G44" s="63"/>
      <c r="H44" s="158"/>
      <c r="I44" s="158"/>
      <c r="J44" s="158"/>
      <c r="K44" s="21"/>
      <c r="P44" s="4"/>
      <c r="Q44" s="4"/>
      <c r="R44" s="5"/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/>
      <c r="G45" s="63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/>
      <c r="D46" s="12">
        <f>C46*1.5</f>
        <v>0</v>
      </c>
      <c r="F46" s="37"/>
      <c r="G46" s="104"/>
      <c r="H46" s="159"/>
      <c r="I46" s="159"/>
      <c r="J46" s="159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>
        <v>2</v>
      </c>
      <c r="D49" s="12">
        <f>C49*42</f>
        <v>84</v>
      </c>
      <c r="F49" s="139" t="s">
        <v>86</v>
      </c>
      <c r="G49" s="141">
        <f>H34+H35+H36+H37+H38+H39+H40+H41+G42+H44+H45+H46</f>
        <v>153198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/>
      <c r="D50" s="12">
        <f>C50*1.5</f>
        <v>0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142</v>
      </c>
      <c r="G51" s="249">
        <f>G49-H29</f>
        <v>-1370.5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28174.5</v>
      </c>
      <c r="F54" s="21"/>
      <c r="J54" s="34"/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0B82-7E22-499A-9E13-29A500850324}">
  <dimension ref="A1:S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5" t="s">
        <v>1</v>
      </c>
      <c r="O1" s="215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6" t="s">
        <v>7</v>
      </c>
      <c r="B4" s="167"/>
      <c r="C4" s="167"/>
      <c r="D4" s="168"/>
      <c r="F4" s="216" t="s">
        <v>8</v>
      </c>
      <c r="G4" s="218">
        <v>3</v>
      </c>
      <c r="H4" s="220" t="s">
        <v>9</v>
      </c>
      <c r="I4" s="222">
        <v>45908</v>
      </c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1"/>
      <c r="B6" s="16" t="s">
        <v>15</v>
      </c>
      <c r="C6" s="10">
        <v>242</v>
      </c>
      <c r="D6" s="13">
        <f t="shared" ref="D6:D28" si="1">C6*L6</f>
        <v>178354</v>
      </c>
      <c r="F6" s="226" t="s">
        <v>16</v>
      </c>
      <c r="G6" s="228" t="s">
        <v>111</v>
      </c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1"/>
      <c r="B7" s="16" t="s">
        <v>18</v>
      </c>
      <c r="C7" s="10">
        <v>6</v>
      </c>
      <c r="D7" s="13">
        <f t="shared" si="1"/>
        <v>4350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1"/>
      <c r="B8" s="16" t="s">
        <v>20</v>
      </c>
      <c r="C8" s="10"/>
      <c r="D8" s="13">
        <f t="shared" si="1"/>
        <v>0</v>
      </c>
      <c r="F8" s="234" t="s">
        <v>21</v>
      </c>
      <c r="G8" s="235" t="s">
        <v>120</v>
      </c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1"/>
      <c r="B9" s="16" t="s">
        <v>23</v>
      </c>
      <c r="C9" s="10">
        <v>10</v>
      </c>
      <c r="D9" s="13">
        <f t="shared" si="1"/>
        <v>7070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1"/>
      <c r="B10" t="s">
        <v>25</v>
      </c>
      <c r="C10" s="10"/>
      <c r="D10" s="13">
        <f t="shared" si="1"/>
        <v>0</v>
      </c>
      <c r="F10" s="226" t="s">
        <v>26</v>
      </c>
      <c r="G10" s="241" t="s">
        <v>147</v>
      </c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19" ht="15.75" x14ac:dyDescent="0.25">
      <c r="A11" s="161"/>
      <c r="B11" s="17" t="s">
        <v>28</v>
      </c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1"/>
      <c r="B12" s="17" t="s">
        <v>30</v>
      </c>
      <c r="C12" s="10">
        <v>1</v>
      </c>
      <c r="D12" s="48">
        <f t="shared" si="1"/>
        <v>952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1"/>
      <c r="B13" s="17" t="s">
        <v>32</v>
      </c>
      <c r="C13" s="10">
        <v>9</v>
      </c>
      <c r="D13" s="48">
        <f t="shared" si="1"/>
        <v>2763</v>
      </c>
      <c r="F13" s="247" t="s">
        <v>36</v>
      </c>
      <c r="G13" s="211"/>
      <c r="H13" s="202">
        <f>D29</f>
        <v>195312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1"/>
      <c r="B14" s="14" t="s">
        <v>35</v>
      </c>
      <c r="C14" s="10">
        <v>23</v>
      </c>
      <c r="D14" s="31">
        <f t="shared" si="1"/>
        <v>253</v>
      </c>
      <c r="F14" s="205" t="s">
        <v>39</v>
      </c>
      <c r="G14" s="206"/>
      <c r="H14" s="207">
        <f>D54</f>
        <v>73222.5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1"/>
      <c r="B15" s="14" t="s">
        <v>38</v>
      </c>
      <c r="C15" s="10"/>
      <c r="D15" s="31">
        <f t="shared" si="1"/>
        <v>0</v>
      </c>
      <c r="F15" s="210" t="s">
        <v>40</v>
      </c>
      <c r="G15" s="211"/>
      <c r="H15" s="212">
        <f>H13-H14</f>
        <v>122089.5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>
        <f>498+312</f>
        <v>810</v>
      </c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1"/>
      <c r="B17" t="s">
        <v>113</v>
      </c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59">
        <v>50</v>
      </c>
      <c r="I19" s="259"/>
      <c r="J19" s="25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1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 t="s">
        <v>104</v>
      </c>
      <c r="C22" s="10"/>
      <c r="D22" s="48">
        <f t="shared" si="1"/>
        <v>0</v>
      </c>
      <c r="F22" s="111" t="s">
        <v>176</v>
      </c>
      <c r="G22" s="74">
        <v>5476</v>
      </c>
      <c r="H22" s="188">
        <v>67913</v>
      </c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 t="s">
        <v>107</v>
      </c>
      <c r="C23" s="10"/>
      <c r="D23" s="48">
        <f t="shared" si="1"/>
        <v>0</v>
      </c>
      <c r="F23" s="79"/>
      <c r="G23" s="80"/>
      <c r="H23" s="189"/>
      <c r="I23" s="158"/>
      <c r="J23" s="15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 t="s">
        <v>101</v>
      </c>
      <c r="C24" s="10"/>
      <c r="D24" s="48">
        <f t="shared" si="1"/>
        <v>0</v>
      </c>
      <c r="F24" s="38"/>
      <c r="G24" s="37"/>
      <c r="H24" s="189"/>
      <c r="I24" s="158"/>
      <c r="J24" s="15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 t="s">
        <v>105</v>
      </c>
      <c r="C26" s="10"/>
      <c r="D26" s="48">
        <f t="shared" si="1"/>
        <v>0</v>
      </c>
      <c r="F26" s="110"/>
      <c r="G26" s="60"/>
      <c r="H26" s="193"/>
      <c r="I26" s="194"/>
      <c r="J26" s="19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 t="s">
        <v>109</v>
      </c>
      <c r="C27" s="10"/>
      <c r="D27" s="44">
        <f t="shared" si="1"/>
        <v>0</v>
      </c>
      <c r="F27" s="25"/>
      <c r="G27" s="81"/>
      <c r="H27" s="196"/>
      <c r="I27" s="197"/>
      <c r="J27" s="19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 t="s">
        <v>97</v>
      </c>
      <c r="C28" s="10">
        <v>2</v>
      </c>
      <c r="D28" s="48">
        <f t="shared" si="1"/>
        <v>1570</v>
      </c>
      <c r="F28" s="102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195312</v>
      </c>
      <c r="F29" s="119" t="s">
        <v>55</v>
      </c>
      <c r="G29" s="181"/>
      <c r="H29" s="141">
        <f>H15-H16-H17-H18-H19-H20-H22-H23-H24+H26+H27</f>
        <v>53316.5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36</v>
      </c>
      <c r="H34" s="163">
        <f>F34*G34</f>
        <v>36000</v>
      </c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>
        <v>24</v>
      </c>
      <c r="H35" s="163">
        <f>F35*G35</f>
        <v>12000</v>
      </c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/>
      <c r="D36" s="12">
        <f>C36*1.5</f>
        <v>0</v>
      </c>
      <c r="F36" s="12">
        <v>200</v>
      </c>
      <c r="G36" s="37">
        <v>2</v>
      </c>
      <c r="H36" s="163">
        <f t="shared" ref="H36:H39" si="2">F36*G36</f>
        <v>400</v>
      </c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>
        <v>642</v>
      </c>
      <c r="D37" s="12">
        <f>C37*111</f>
        <v>71262</v>
      </c>
      <c r="F37" s="12">
        <v>100</v>
      </c>
      <c r="G37" s="39">
        <v>45</v>
      </c>
      <c r="H37" s="163">
        <f t="shared" si="2"/>
        <v>4500</v>
      </c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/>
      <c r="D38" s="12">
        <f>C38*84</f>
        <v>0</v>
      </c>
      <c r="F38" s="30">
        <v>50</v>
      </c>
      <c r="G38" s="39">
        <v>2</v>
      </c>
      <c r="H38" s="163">
        <f t="shared" si="2"/>
        <v>100</v>
      </c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>
        <v>5</v>
      </c>
      <c r="D39" s="31">
        <f>C39*4.5</f>
        <v>22.5</v>
      </c>
      <c r="F39" s="12">
        <v>20</v>
      </c>
      <c r="G39" s="37"/>
      <c r="H39" s="163">
        <f t="shared" si="2"/>
        <v>0</v>
      </c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>
        <v>9</v>
      </c>
      <c r="D40" s="12">
        <f>C40*111</f>
        <v>999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>
        <v>2</v>
      </c>
      <c r="D42" s="12">
        <f>C42*2.25</f>
        <v>4.5</v>
      </c>
      <c r="F42" s="39" t="s">
        <v>79</v>
      </c>
      <c r="G42" s="163">
        <v>55</v>
      </c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105" t="s">
        <v>83</v>
      </c>
      <c r="H43" s="155" t="s">
        <v>13</v>
      </c>
      <c r="I43" s="156"/>
      <c r="J43" s="157"/>
      <c r="K43" s="21"/>
      <c r="P43" s="4"/>
      <c r="Q43" s="4"/>
      <c r="R43" s="5"/>
    </row>
    <row r="44" spans="1:18" ht="15.75" x14ac:dyDescent="0.25">
      <c r="A44" s="134"/>
      <c r="B44" s="27" t="s">
        <v>66</v>
      </c>
      <c r="C44" s="10">
        <v>1</v>
      </c>
      <c r="D44" s="12">
        <f>C44*120</f>
        <v>120</v>
      </c>
      <c r="F44" s="37"/>
      <c r="G44" s="77"/>
      <c r="H44" s="158"/>
      <c r="I44" s="158"/>
      <c r="J44" s="158"/>
      <c r="K44" s="21"/>
      <c r="P44" s="4"/>
      <c r="Q44" s="4"/>
      <c r="R44" s="5"/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/>
      <c r="G45" s="77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/>
      <c r="D46" s="12">
        <f>C46*1.5</f>
        <v>0</v>
      </c>
      <c r="F46" s="37"/>
      <c r="G46" s="63"/>
      <c r="H46" s="159"/>
      <c r="I46" s="159"/>
      <c r="J46" s="159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>
        <v>6</v>
      </c>
      <c r="D49" s="12">
        <f>C49*42</f>
        <v>252</v>
      </c>
      <c r="F49" s="139" t="s">
        <v>86</v>
      </c>
      <c r="G49" s="141">
        <f>H34+H35+H36+H37+H38+H39+H40+H41+G42+H44+H45+H46</f>
        <v>53055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>
        <v>7</v>
      </c>
      <c r="D50" s="12">
        <f>C50*1.5</f>
        <v>10.5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133</v>
      </c>
      <c r="G51" s="249">
        <f>G49-H29</f>
        <v>-261.5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73222.5</v>
      </c>
      <c r="F54" s="21"/>
      <c r="J54" s="34"/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485FF-6699-408A-A28F-9D818940552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5" t="s">
        <v>1</v>
      </c>
      <c r="O1" s="215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6" t="s">
        <v>7</v>
      </c>
      <c r="B4" s="167"/>
      <c r="C4" s="167"/>
      <c r="D4" s="168"/>
      <c r="F4" s="216" t="s">
        <v>8</v>
      </c>
      <c r="G4" s="218"/>
      <c r="H4" s="220" t="s">
        <v>9</v>
      </c>
      <c r="I4" s="222"/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1"/>
      <c r="B6" s="16"/>
      <c r="C6" s="10"/>
      <c r="D6" s="13">
        <f t="shared" ref="D6:D28" si="1">C6*L6</f>
        <v>0</v>
      </c>
      <c r="F6" s="226" t="s">
        <v>16</v>
      </c>
      <c r="G6" s="228"/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1"/>
      <c r="B7" s="16"/>
      <c r="C7" s="10"/>
      <c r="D7" s="13">
        <f t="shared" si="1"/>
        <v>0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1"/>
      <c r="B8" s="16"/>
      <c r="C8" s="10"/>
      <c r="D8" s="13">
        <f t="shared" si="1"/>
        <v>0</v>
      </c>
      <c r="F8" s="234" t="s">
        <v>21</v>
      </c>
      <c r="G8" s="235"/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1"/>
      <c r="B9" s="16"/>
      <c r="C9" s="10"/>
      <c r="D9" s="13">
        <f t="shared" si="1"/>
        <v>0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1"/>
      <c r="C10" s="10"/>
      <c r="D10" s="13">
        <f t="shared" si="1"/>
        <v>0</v>
      </c>
      <c r="F10" s="226" t="s">
        <v>26</v>
      </c>
      <c r="G10" s="241"/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19" ht="15.75" x14ac:dyDescent="0.25">
      <c r="A11" s="161"/>
      <c r="B11" s="17"/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1"/>
      <c r="B12" s="17"/>
      <c r="C12" s="10"/>
      <c r="D12" s="48">
        <f t="shared" si="1"/>
        <v>0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1"/>
      <c r="B13" s="17"/>
      <c r="C13" s="10"/>
      <c r="D13" s="48">
        <f t="shared" si="1"/>
        <v>0</v>
      </c>
      <c r="F13" s="247" t="s">
        <v>36</v>
      </c>
      <c r="G13" s="211"/>
      <c r="H13" s="202">
        <f>D29</f>
        <v>0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1"/>
      <c r="B14" s="14"/>
      <c r="C14" s="10"/>
      <c r="D14" s="31">
        <f t="shared" si="1"/>
        <v>0</v>
      </c>
      <c r="F14" s="205" t="s">
        <v>39</v>
      </c>
      <c r="G14" s="206"/>
      <c r="H14" s="207">
        <f>D54</f>
        <v>0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1"/>
      <c r="B15" s="14"/>
      <c r="C15" s="10"/>
      <c r="D15" s="31">
        <f t="shared" si="1"/>
        <v>0</v>
      </c>
      <c r="F15" s="210" t="s">
        <v>40</v>
      </c>
      <c r="G15" s="211"/>
      <c r="H15" s="212">
        <f>H13-H14</f>
        <v>0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1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1"/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/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/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1"/>
      <c r="B20" s="46"/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/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/>
      <c r="C23" s="10"/>
      <c r="D23" s="48">
        <f t="shared" si="1"/>
        <v>0</v>
      </c>
      <c r="F23" s="79"/>
      <c r="G23" s="80"/>
      <c r="H23" s="189"/>
      <c r="I23" s="158"/>
      <c r="J23" s="15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/>
      <c r="C24" s="10"/>
      <c r="D24" s="48">
        <f t="shared" si="1"/>
        <v>0</v>
      </c>
      <c r="F24" s="38"/>
      <c r="G24" s="37"/>
      <c r="H24" s="189"/>
      <c r="I24" s="158"/>
      <c r="J24" s="15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/>
      <c r="C26" s="10"/>
      <c r="D26" s="48">
        <f t="shared" si="1"/>
        <v>0</v>
      </c>
      <c r="F26" s="65"/>
      <c r="G26" s="60"/>
      <c r="H26" s="193"/>
      <c r="I26" s="194"/>
      <c r="J26" s="19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/>
      <c r="C27" s="10"/>
      <c r="D27" s="44">
        <f t="shared" si="1"/>
        <v>0</v>
      </c>
      <c r="F27" s="25"/>
      <c r="G27" s="81"/>
      <c r="H27" s="196"/>
      <c r="I27" s="197"/>
      <c r="J27" s="19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/>
      <c r="C28" s="10"/>
      <c r="D28" s="48">
        <f t="shared" si="1"/>
        <v>0</v>
      </c>
      <c r="F28" s="102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19" t="s">
        <v>55</v>
      </c>
      <c r="G29" s="181"/>
      <c r="H29" s="141">
        <f>H15-H16-H17-H18-H19-H20-H22-H23-H24+H26+H27</f>
        <v>0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3"/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/>
      <c r="H35" s="163"/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/>
      <c r="D36" s="12">
        <f>C36*1.5</f>
        <v>0</v>
      </c>
      <c r="F36" s="12">
        <v>200</v>
      </c>
      <c r="G36" s="37"/>
      <c r="H36" s="163"/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3"/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/>
      <c r="D38" s="12">
        <f>C38*84</f>
        <v>0</v>
      </c>
      <c r="F38" s="30">
        <v>50</v>
      </c>
      <c r="G38" s="39"/>
      <c r="H38" s="163"/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/>
      <c r="D39" s="31">
        <f>C39*4.5</f>
        <v>0</v>
      </c>
      <c r="F39" s="12">
        <v>20</v>
      </c>
      <c r="G39" s="37"/>
      <c r="H39" s="163"/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/>
      <c r="D41" s="12">
        <f>C41*84</f>
        <v>0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/>
      <c r="D42" s="12">
        <f>C42*2.25</f>
        <v>0</v>
      </c>
      <c r="F42" s="39" t="s">
        <v>79</v>
      </c>
      <c r="G42" s="163"/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105" t="s">
        <v>83</v>
      </c>
      <c r="H43" s="155" t="s">
        <v>13</v>
      </c>
      <c r="I43" s="156"/>
      <c r="J43" s="157"/>
      <c r="K43" s="21"/>
      <c r="P43" s="4"/>
      <c r="Q43" s="4"/>
      <c r="R43" s="5"/>
    </row>
    <row r="44" spans="1:18" ht="15.75" x14ac:dyDescent="0.25">
      <c r="A44" s="134"/>
      <c r="B44" s="27" t="s">
        <v>66</v>
      </c>
      <c r="C44" s="10"/>
      <c r="D44" s="12">
        <f>C44*120</f>
        <v>0</v>
      </c>
      <c r="F44" s="37"/>
      <c r="G44" s="77"/>
      <c r="H44" s="158"/>
      <c r="I44" s="158"/>
      <c r="J44" s="158"/>
      <c r="K44" s="21"/>
      <c r="P44" s="4"/>
      <c r="Q44" s="4"/>
      <c r="R44" s="5"/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/>
      <c r="G45" s="77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/>
      <c r="D46" s="12">
        <f>C46*1.5</f>
        <v>0</v>
      </c>
      <c r="F46" s="37"/>
      <c r="G46" s="63"/>
      <c r="H46" s="159"/>
      <c r="I46" s="159"/>
      <c r="J46" s="159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/>
      <c r="D48" s="12">
        <f>C48*78</f>
        <v>0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/>
      <c r="D49" s="12">
        <f>C49*42</f>
        <v>0</v>
      </c>
      <c r="F49" s="139" t="s">
        <v>86</v>
      </c>
      <c r="G49" s="141">
        <f>H34+H35+H36+H37+H38+H39+H40+H41+G42+H44+H45+H46</f>
        <v>0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/>
      <c r="D50" s="12">
        <f>C50*1.5</f>
        <v>0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143</v>
      </c>
      <c r="G51" s="149">
        <f>G49-H29</f>
        <v>0</v>
      </c>
      <c r="H51" s="150"/>
      <c r="I51" s="150"/>
      <c r="J51" s="1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152"/>
      <c r="H52" s="153"/>
      <c r="I52" s="153"/>
      <c r="J52" s="1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0</v>
      </c>
      <c r="F54" s="21"/>
      <c r="J54" s="34"/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0A90F-F7B7-4368-B0AE-EA5F547E89C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5" t="s">
        <v>1</v>
      </c>
      <c r="O1" s="215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6" t="s">
        <v>7</v>
      </c>
      <c r="B4" s="167"/>
      <c r="C4" s="167"/>
      <c r="D4" s="168"/>
      <c r="F4" s="216" t="s">
        <v>8</v>
      </c>
      <c r="G4" s="218">
        <v>2</v>
      </c>
      <c r="H4" s="220" t="s">
        <v>9</v>
      </c>
      <c r="I4" s="222">
        <v>45901</v>
      </c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1"/>
      <c r="B6" s="16" t="s">
        <v>15</v>
      </c>
      <c r="C6" s="10">
        <v>181</v>
      </c>
      <c r="D6" s="13">
        <f t="shared" ref="D6:D28" si="1">C6*L6</f>
        <v>133397</v>
      </c>
      <c r="F6" s="226" t="s">
        <v>16</v>
      </c>
      <c r="G6" s="228" t="s">
        <v>125</v>
      </c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1"/>
      <c r="B7" s="16" t="s">
        <v>18</v>
      </c>
      <c r="C7" s="10">
        <v>4</v>
      </c>
      <c r="D7" s="13">
        <f t="shared" si="1"/>
        <v>2900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1"/>
      <c r="B8" s="16" t="s">
        <v>20</v>
      </c>
      <c r="C8" s="10"/>
      <c r="D8" s="13">
        <f t="shared" si="1"/>
        <v>0</v>
      </c>
      <c r="F8" s="234" t="s">
        <v>21</v>
      </c>
      <c r="G8" s="235" t="s">
        <v>114</v>
      </c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1"/>
      <c r="B9" s="16" t="s">
        <v>23</v>
      </c>
      <c r="C9" s="10">
        <v>13</v>
      </c>
      <c r="D9" s="13">
        <f t="shared" si="1"/>
        <v>9191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1"/>
      <c r="B10" t="s">
        <v>25</v>
      </c>
      <c r="C10" s="10"/>
      <c r="D10" s="13">
        <f t="shared" si="1"/>
        <v>0</v>
      </c>
      <c r="F10" s="226" t="s">
        <v>26</v>
      </c>
      <c r="G10" s="241" t="s">
        <v>115</v>
      </c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18" ht="15.75" x14ac:dyDescent="0.25">
      <c r="A11" s="161"/>
      <c r="B11" s="17" t="s">
        <v>28</v>
      </c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1"/>
      <c r="B12" s="17" t="s">
        <v>30</v>
      </c>
      <c r="C12" s="10"/>
      <c r="D12" s="48">
        <f t="shared" si="1"/>
        <v>0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1"/>
      <c r="B13" s="17" t="s">
        <v>32</v>
      </c>
      <c r="C13" s="10">
        <v>5</v>
      </c>
      <c r="D13" s="48">
        <f t="shared" si="1"/>
        <v>1535</v>
      </c>
      <c r="F13" s="247" t="s">
        <v>36</v>
      </c>
      <c r="G13" s="211"/>
      <c r="H13" s="202">
        <f>D29</f>
        <v>151025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1"/>
      <c r="B14" s="14" t="s">
        <v>35</v>
      </c>
      <c r="C14" s="10">
        <v>7</v>
      </c>
      <c r="D14" s="31">
        <f t="shared" si="1"/>
        <v>77</v>
      </c>
      <c r="F14" s="205" t="s">
        <v>39</v>
      </c>
      <c r="G14" s="206"/>
      <c r="H14" s="207">
        <f>D54</f>
        <v>22636.5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1"/>
      <c r="B15" s="14" t="s">
        <v>38</v>
      </c>
      <c r="C15" s="10"/>
      <c r="D15" s="31">
        <f t="shared" si="1"/>
        <v>0</v>
      </c>
      <c r="F15" s="210" t="s">
        <v>40</v>
      </c>
      <c r="G15" s="211"/>
      <c r="H15" s="212">
        <f>H13-H14</f>
        <v>128388.5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>
        <f>648+584</f>
        <v>1232</v>
      </c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1"/>
      <c r="B17" t="s">
        <v>93</v>
      </c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1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3"/>
      <c r="I20" s="183"/>
      <c r="J20" s="18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 t="s">
        <v>104</v>
      </c>
      <c r="C22" s="10"/>
      <c r="D22" s="48">
        <f t="shared" si="1"/>
        <v>0</v>
      </c>
      <c r="F22" s="73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 t="s">
        <v>107</v>
      </c>
      <c r="C23" s="10"/>
      <c r="D23" s="48">
        <f t="shared" si="1"/>
        <v>0</v>
      </c>
      <c r="F23" s="25"/>
      <c r="G23" s="37"/>
      <c r="H23" s="189"/>
      <c r="I23" s="158"/>
      <c r="J23" s="15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 t="s">
        <v>131</v>
      </c>
      <c r="C24" s="10"/>
      <c r="D24" s="48">
        <f t="shared" si="1"/>
        <v>0</v>
      </c>
      <c r="F24" s="38"/>
      <c r="G24" s="37"/>
      <c r="H24" s="189"/>
      <c r="I24" s="158"/>
      <c r="J24" s="158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 t="s">
        <v>105</v>
      </c>
      <c r="C26" s="10"/>
      <c r="D26" s="48">
        <f t="shared" si="1"/>
        <v>0</v>
      </c>
      <c r="F26" s="65"/>
      <c r="G26" s="10"/>
      <c r="H26" s="193"/>
      <c r="I26" s="194"/>
      <c r="J26" s="19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 t="s">
        <v>109</v>
      </c>
      <c r="C27" s="10"/>
      <c r="D27" s="44">
        <f t="shared" si="1"/>
        <v>0</v>
      </c>
      <c r="F27" s="14"/>
      <c r="G27" s="14"/>
      <c r="H27" s="196"/>
      <c r="I27" s="197"/>
      <c r="J27" s="19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 t="s">
        <v>97</v>
      </c>
      <c r="C28" s="10">
        <v>5</v>
      </c>
      <c r="D28" s="48">
        <f t="shared" si="1"/>
        <v>3925</v>
      </c>
      <c r="F28" s="55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151025</v>
      </c>
      <c r="F29" s="119" t="s">
        <v>55</v>
      </c>
      <c r="G29" s="181"/>
      <c r="H29" s="141">
        <f>H15-H16-H17-H18-H19-H20-H22-H23-H24+H26+H27</f>
        <v>127156.5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121</v>
      </c>
      <c r="H34" s="163">
        <f>F34*G34</f>
        <v>121000</v>
      </c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>
        <v>9</v>
      </c>
      <c r="H35" s="163">
        <f t="shared" ref="H35:H39" si="2">F35*G35</f>
        <v>4500</v>
      </c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/>
      <c r="D36" s="12">
        <f>C36*1.5</f>
        <v>0</v>
      </c>
      <c r="F36" s="12">
        <v>200</v>
      </c>
      <c r="G36" s="37"/>
      <c r="H36" s="163">
        <f>F36*G36</f>
        <v>0</v>
      </c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>
        <v>196</v>
      </c>
      <c r="D37" s="12">
        <f>C37*111</f>
        <v>21756</v>
      </c>
      <c r="F37" s="12">
        <v>100</v>
      </c>
      <c r="G37" s="39">
        <v>6</v>
      </c>
      <c r="H37" s="163">
        <f t="shared" si="2"/>
        <v>600</v>
      </c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2</v>
      </c>
      <c r="H38" s="163">
        <f t="shared" si="2"/>
        <v>100</v>
      </c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>
        <v>3</v>
      </c>
      <c r="D39" s="31">
        <f>C39*4.5</f>
        <v>13.5</v>
      </c>
      <c r="F39" s="12">
        <v>20</v>
      </c>
      <c r="G39" s="37">
        <v>1</v>
      </c>
      <c r="H39" s="163">
        <f t="shared" si="2"/>
        <v>20</v>
      </c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>
        <v>3</v>
      </c>
      <c r="D40" s="12">
        <f>C40*111</f>
        <v>333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>
        <v>10</v>
      </c>
      <c r="D42" s="12">
        <f>C42*2.25</f>
        <v>22.5</v>
      </c>
      <c r="F42" s="39" t="s">
        <v>79</v>
      </c>
      <c r="G42" s="163">
        <v>3</v>
      </c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85" t="s">
        <v>83</v>
      </c>
      <c r="H43" s="155" t="s">
        <v>13</v>
      </c>
      <c r="I43" s="156"/>
      <c r="J43" s="157"/>
      <c r="K43" s="21"/>
      <c r="P43" s="4"/>
      <c r="Q43" s="4"/>
      <c r="R43" s="5"/>
    </row>
    <row r="44" spans="1:18" ht="15.75" x14ac:dyDescent="0.25">
      <c r="A44" s="134"/>
      <c r="B44" s="27" t="s">
        <v>66</v>
      </c>
      <c r="C44" s="10"/>
      <c r="D44" s="12">
        <f>C44*120</f>
        <v>0</v>
      </c>
      <c r="F44" s="37"/>
      <c r="G44" s="63"/>
      <c r="H44" s="158"/>
      <c r="I44" s="158"/>
      <c r="J44" s="158"/>
      <c r="K44" s="21"/>
      <c r="P44" s="4"/>
      <c r="Q44" s="4"/>
      <c r="R44" s="5"/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/>
      <c r="G45" s="63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/>
      <c r="D46" s="12">
        <f>C46*1.5</f>
        <v>0</v>
      </c>
      <c r="F46" s="37"/>
      <c r="G46" s="86"/>
      <c r="H46" s="159"/>
      <c r="I46" s="159"/>
      <c r="J46" s="159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>
        <v>1</v>
      </c>
      <c r="D48" s="12">
        <f>C48*78</f>
        <v>78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>
        <v>2</v>
      </c>
      <c r="D49" s="12">
        <f>C49*42</f>
        <v>84</v>
      </c>
      <c r="F49" s="139" t="s">
        <v>86</v>
      </c>
      <c r="G49" s="141">
        <f>H34+H35+H36+H37+H38+H39+H40+H41+G42+H44+H45+H46</f>
        <v>126223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>
        <v>9</v>
      </c>
      <c r="D50" s="12">
        <f>C50*1.5</f>
        <v>13.5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142</v>
      </c>
      <c r="G51" s="249">
        <f>G49-H29</f>
        <v>-933.5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22636.5</v>
      </c>
      <c r="F54" s="21"/>
      <c r="J54" s="34"/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5BEAF-0800-4B10-9943-53707767FAEF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15" t="s">
        <v>1</v>
      </c>
      <c r="O1" s="215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66" t="s">
        <v>7</v>
      </c>
      <c r="B4" s="167"/>
      <c r="C4" s="167"/>
      <c r="D4" s="168"/>
      <c r="F4" s="216" t="s">
        <v>8</v>
      </c>
      <c r="G4" s="218">
        <v>1</v>
      </c>
      <c r="H4" s="220" t="s">
        <v>9</v>
      </c>
      <c r="I4" s="222">
        <v>45909</v>
      </c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1"/>
      <c r="B6" s="16" t="s">
        <v>15</v>
      </c>
      <c r="C6" s="10">
        <v>239</v>
      </c>
      <c r="D6" s="13">
        <f t="shared" ref="D6:D28" si="1">C6*L6</f>
        <v>176143</v>
      </c>
      <c r="F6" s="226" t="s">
        <v>16</v>
      </c>
      <c r="G6" s="228" t="s">
        <v>126</v>
      </c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1"/>
      <c r="B7" s="16" t="s">
        <v>18</v>
      </c>
      <c r="C7" s="10">
        <v>2</v>
      </c>
      <c r="D7" s="13">
        <f t="shared" si="1"/>
        <v>1450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1"/>
      <c r="B8" s="16" t="s">
        <v>20</v>
      </c>
      <c r="C8" s="10"/>
      <c r="D8" s="13">
        <f t="shared" si="1"/>
        <v>0</v>
      </c>
      <c r="F8" s="234" t="s">
        <v>21</v>
      </c>
      <c r="G8" s="235" t="s">
        <v>112</v>
      </c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1"/>
      <c r="B9" s="16" t="s">
        <v>23</v>
      </c>
      <c r="C9" s="10"/>
      <c r="D9" s="13">
        <f t="shared" si="1"/>
        <v>0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1"/>
      <c r="B10" t="s">
        <v>25</v>
      </c>
      <c r="C10" s="10"/>
      <c r="D10" s="13">
        <f t="shared" si="1"/>
        <v>0</v>
      </c>
      <c r="F10" s="226" t="s">
        <v>26</v>
      </c>
      <c r="G10" s="241" t="s">
        <v>130</v>
      </c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20" ht="15.75" x14ac:dyDescent="0.25">
      <c r="A11" s="161"/>
      <c r="B11" s="17" t="s">
        <v>28</v>
      </c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1"/>
      <c r="B12" s="17" t="s">
        <v>30</v>
      </c>
      <c r="C12" s="10"/>
      <c r="D12" s="48">
        <f t="shared" si="1"/>
        <v>0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1"/>
      <c r="B13" s="17" t="s">
        <v>32</v>
      </c>
      <c r="C13" s="10">
        <v>5</v>
      </c>
      <c r="D13" s="48">
        <f t="shared" si="1"/>
        <v>1535</v>
      </c>
      <c r="F13" s="247" t="s">
        <v>36</v>
      </c>
      <c r="G13" s="211"/>
      <c r="H13" s="202">
        <f>D29</f>
        <v>179161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1"/>
      <c r="B14" s="14" t="s">
        <v>35</v>
      </c>
      <c r="C14" s="10">
        <v>3</v>
      </c>
      <c r="D14" s="31">
        <f t="shared" si="1"/>
        <v>33</v>
      </c>
      <c r="F14" s="205" t="s">
        <v>39</v>
      </c>
      <c r="G14" s="206"/>
      <c r="H14" s="207">
        <f>D54</f>
        <v>106446.75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1"/>
      <c r="B15" s="14" t="s">
        <v>38</v>
      </c>
      <c r="C15" s="10"/>
      <c r="D15" s="31">
        <f t="shared" si="1"/>
        <v>0</v>
      </c>
      <c r="F15" s="210" t="s">
        <v>40</v>
      </c>
      <c r="G15" s="211"/>
      <c r="H15" s="212">
        <f>H13-H14</f>
        <v>72714.25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>
        <f>1989</f>
        <v>1989</v>
      </c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1"/>
      <c r="B17" t="s">
        <v>135</v>
      </c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3"/>
      <c r="I19" s="183"/>
      <c r="J19" s="183"/>
      <c r="L19" s="6">
        <v>1102</v>
      </c>
      <c r="Q19" s="4"/>
      <c r="R19" s="5">
        <f t="shared" si="0"/>
        <v>0</v>
      </c>
    </row>
    <row r="20" spans="1:18" ht="15.75" x14ac:dyDescent="0.25">
      <c r="A20" s="161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 t="s">
        <v>139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 t="s">
        <v>123</v>
      </c>
      <c r="C23" s="10"/>
      <c r="D23" s="48">
        <f t="shared" si="1"/>
        <v>0</v>
      </c>
      <c r="F23" s="78"/>
      <c r="G23" s="80"/>
      <c r="H23" s="255"/>
      <c r="I23" s="256"/>
      <c r="J23" s="256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 t="s">
        <v>124</v>
      </c>
      <c r="C24" s="10"/>
      <c r="D24" s="48">
        <f t="shared" si="1"/>
        <v>0</v>
      </c>
      <c r="F24" s="78"/>
      <c r="G24" s="80"/>
      <c r="H24" s="255"/>
      <c r="I24" s="256"/>
      <c r="J24" s="256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 t="s">
        <v>110</v>
      </c>
      <c r="C26" s="10"/>
      <c r="D26" s="48">
        <f t="shared" si="1"/>
        <v>0</v>
      </c>
      <c r="F26" s="76" t="s">
        <v>175</v>
      </c>
      <c r="G26" s="66">
        <v>5634</v>
      </c>
      <c r="H26" s="158">
        <v>62600</v>
      </c>
      <c r="I26" s="158"/>
      <c r="J26" s="158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 t="s">
        <v>119</v>
      </c>
      <c r="C27" s="10"/>
      <c r="D27" s="44">
        <f t="shared" si="1"/>
        <v>0</v>
      </c>
      <c r="F27" s="72"/>
      <c r="G27" s="105"/>
      <c r="H27" s="257"/>
      <c r="I27" s="258"/>
      <c r="J27" s="25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 t="s">
        <v>97</v>
      </c>
      <c r="C28" s="10"/>
      <c r="D28" s="48">
        <f t="shared" si="1"/>
        <v>0</v>
      </c>
      <c r="F28" s="102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179161</v>
      </c>
      <c r="F29" s="119" t="s">
        <v>55</v>
      </c>
      <c r="G29" s="181"/>
      <c r="H29" s="141">
        <f>H15-H16-H17-H18-H19-H20-H22-H23-H24+H26+H27+H28</f>
        <v>133325.25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56</v>
      </c>
      <c r="H34" s="163">
        <f t="shared" ref="H34:H39" si="2">F34*G34</f>
        <v>56000</v>
      </c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>
        <v>28</v>
      </c>
      <c r="H35" s="163">
        <f t="shared" si="2"/>
        <v>14000</v>
      </c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/>
      <c r="D36" s="12">
        <f>C36*1.5</f>
        <v>0</v>
      </c>
      <c r="F36" s="12">
        <v>200</v>
      </c>
      <c r="G36" s="37"/>
      <c r="H36" s="163">
        <f t="shared" si="2"/>
        <v>0</v>
      </c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>
        <v>940</v>
      </c>
      <c r="D37" s="12">
        <f>C37*111</f>
        <v>104340</v>
      </c>
      <c r="F37" s="12">
        <v>100</v>
      </c>
      <c r="G37" s="39">
        <v>34</v>
      </c>
      <c r="H37" s="163">
        <f t="shared" si="2"/>
        <v>3400</v>
      </c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12</v>
      </c>
      <c r="H38" s="163">
        <f t="shared" si="2"/>
        <v>600</v>
      </c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>
        <v>1</v>
      </c>
      <c r="D39" s="31">
        <f>C39*4.5</f>
        <v>4.5</v>
      </c>
      <c r="F39" s="12">
        <v>20</v>
      </c>
      <c r="G39" s="37"/>
      <c r="H39" s="163">
        <f t="shared" si="2"/>
        <v>0</v>
      </c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>
        <v>6</v>
      </c>
      <c r="D40" s="12">
        <f>C40*111</f>
        <v>666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/>
      <c r="D41" s="12">
        <f>C41*84</f>
        <v>0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>
        <v>7</v>
      </c>
      <c r="D42" s="12">
        <f>C42*2.25</f>
        <v>15.75</v>
      </c>
      <c r="F42" s="39" t="s">
        <v>79</v>
      </c>
      <c r="G42" s="163">
        <v>6</v>
      </c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105" t="s">
        <v>83</v>
      </c>
      <c r="H43" s="155" t="s">
        <v>13</v>
      </c>
      <c r="I43" s="156"/>
      <c r="J43" s="157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4"/>
      <c r="B44" s="27" t="s">
        <v>66</v>
      </c>
      <c r="C44" s="10"/>
      <c r="D44" s="12">
        <f>C44*120</f>
        <v>0</v>
      </c>
      <c r="F44" s="37" t="s">
        <v>150</v>
      </c>
      <c r="G44" s="63" t="s">
        <v>177</v>
      </c>
      <c r="H44" s="158">
        <v>63815</v>
      </c>
      <c r="I44" s="158"/>
      <c r="J44" s="158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 t="s">
        <v>167</v>
      </c>
      <c r="G45" s="63"/>
      <c r="H45" s="158">
        <v>1300</v>
      </c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/>
      <c r="D46" s="12">
        <f>C46*1.5</f>
        <v>0</v>
      </c>
      <c r="F46" s="37"/>
      <c r="G46" s="63"/>
      <c r="H46" s="158"/>
      <c r="I46" s="158"/>
      <c r="J46" s="158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>
        <v>24</v>
      </c>
      <c r="D49" s="12">
        <f>C49*42</f>
        <v>1008</v>
      </c>
      <c r="F49" s="139" t="s">
        <v>86</v>
      </c>
      <c r="G49" s="141">
        <f>H34+H35+H36+H37+H38+H39+H40+H41+G42+H44+H45+H46</f>
        <v>139121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>
        <v>3</v>
      </c>
      <c r="D50" s="12">
        <f>C50*1.5</f>
        <v>4.5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141</v>
      </c>
      <c r="G51" s="149">
        <f>G49-H29</f>
        <v>5795.75</v>
      </c>
      <c r="H51" s="150"/>
      <c r="I51" s="150"/>
      <c r="J51" s="1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152"/>
      <c r="H52" s="153"/>
      <c r="I52" s="153"/>
      <c r="J52" s="1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106446.75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B39B2-A00E-469D-ABF8-876009406C2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5" t="s">
        <v>1</v>
      </c>
      <c r="O1" s="215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6" t="s">
        <v>7</v>
      </c>
      <c r="B4" s="167"/>
      <c r="C4" s="167"/>
      <c r="D4" s="168"/>
      <c r="F4" s="216" t="s">
        <v>8</v>
      </c>
      <c r="G4" s="218">
        <v>2</v>
      </c>
      <c r="H4" s="220" t="s">
        <v>9</v>
      </c>
      <c r="I4" s="222">
        <v>45909</v>
      </c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1"/>
      <c r="B6" s="16" t="s">
        <v>15</v>
      </c>
      <c r="C6" s="10">
        <v>192</v>
      </c>
      <c r="D6" s="13">
        <f t="shared" ref="D6:D28" si="1">C6*L6</f>
        <v>141504</v>
      </c>
      <c r="F6" s="226" t="s">
        <v>16</v>
      </c>
      <c r="G6" s="228" t="s">
        <v>125</v>
      </c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1"/>
      <c r="B7" s="16" t="s">
        <v>18</v>
      </c>
      <c r="C7" s="10">
        <v>7</v>
      </c>
      <c r="D7" s="13">
        <f t="shared" si="1"/>
        <v>5075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1"/>
      <c r="B8" s="16" t="s">
        <v>20</v>
      </c>
      <c r="C8" s="10"/>
      <c r="D8" s="13">
        <f t="shared" si="1"/>
        <v>0</v>
      </c>
      <c r="F8" s="234" t="s">
        <v>21</v>
      </c>
      <c r="G8" s="235" t="s">
        <v>114</v>
      </c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1"/>
      <c r="B9" s="16" t="s">
        <v>23</v>
      </c>
      <c r="C9" s="10">
        <v>26</v>
      </c>
      <c r="D9" s="13">
        <f t="shared" si="1"/>
        <v>18382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1"/>
      <c r="B10" t="s">
        <v>25</v>
      </c>
      <c r="C10" s="10">
        <v>2</v>
      </c>
      <c r="D10" s="13">
        <f t="shared" si="1"/>
        <v>1944</v>
      </c>
      <c r="F10" s="226" t="s">
        <v>26</v>
      </c>
      <c r="G10" s="241" t="s">
        <v>115</v>
      </c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18" ht="15.75" x14ac:dyDescent="0.25">
      <c r="A11" s="161"/>
      <c r="B11" s="17" t="s">
        <v>28</v>
      </c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1"/>
      <c r="B12" s="17" t="s">
        <v>30</v>
      </c>
      <c r="C12" s="10"/>
      <c r="D12" s="48">
        <f t="shared" si="1"/>
        <v>0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1"/>
      <c r="B13" s="17" t="s">
        <v>32</v>
      </c>
      <c r="C13" s="10">
        <v>8</v>
      </c>
      <c r="D13" s="48">
        <f t="shared" si="1"/>
        <v>2456</v>
      </c>
      <c r="F13" s="247" t="s">
        <v>36</v>
      </c>
      <c r="G13" s="211"/>
      <c r="H13" s="202">
        <f>D29</f>
        <v>171501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1"/>
      <c r="B14" s="14" t="s">
        <v>35</v>
      </c>
      <c r="C14" s="10">
        <v>20</v>
      </c>
      <c r="D14" s="31">
        <f t="shared" si="1"/>
        <v>220</v>
      </c>
      <c r="F14" s="205" t="s">
        <v>39</v>
      </c>
      <c r="G14" s="206"/>
      <c r="H14" s="207">
        <f>D54</f>
        <v>22729.5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1"/>
      <c r="B15" s="14" t="s">
        <v>38</v>
      </c>
      <c r="C15" s="10"/>
      <c r="D15" s="31">
        <f t="shared" si="1"/>
        <v>0</v>
      </c>
      <c r="F15" s="210" t="s">
        <v>40</v>
      </c>
      <c r="G15" s="211"/>
      <c r="H15" s="212">
        <f>H13-H14</f>
        <v>148771.5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>
        <v>1845</v>
      </c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1"/>
      <c r="B17" t="s">
        <v>93</v>
      </c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1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3"/>
      <c r="I20" s="183"/>
      <c r="J20" s="18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 t="s">
        <v>138</v>
      </c>
      <c r="C21" s="10">
        <f>2</f>
        <v>2</v>
      </c>
      <c r="D21" s="48">
        <f t="shared" si="1"/>
        <v>1300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 t="s">
        <v>104</v>
      </c>
      <c r="C22" s="10"/>
      <c r="D22" s="48">
        <f t="shared" si="1"/>
        <v>0</v>
      </c>
      <c r="F22" s="73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 t="s">
        <v>107</v>
      </c>
      <c r="C23" s="10"/>
      <c r="D23" s="48">
        <f t="shared" si="1"/>
        <v>0</v>
      </c>
      <c r="F23" s="25"/>
      <c r="G23" s="37"/>
      <c r="H23" s="189"/>
      <c r="I23" s="158"/>
      <c r="J23" s="15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 t="s">
        <v>131</v>
      </c>
      <c r="C24" s="10"/>
      <c r="D24" s="48">
        <f t="shared" si="1"/>
        <v>0</v>
      </c>
      <c r="F24" s="38"/>
      <c r="G24" s="37"/>
      <c r="H24" s="189"/>
      <c r="I24" s="158"/>
      <c r="J24" s="158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 t="s">
        <v>105</v>
      </c>
      <c r="C26" s="10"/>
      <c r="D26" s="48">
        <f t="shared" si="1"/>
        <v>0</v>
      </c>
      <c r="F26" s="65"/>
      <c r="G26" s="10"/>
      <c r="H26" s="193"/>
      <c r="I26" s="194"/>
      <c r="J26" s="19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 t="s">
        <v>109</v>
      </c>
      <c r="C27" s="10"/>
      <c r="D27" s="44">
        <f t="shared" si="1"/>
        <v>0</v>
      </c>
      <c r="F27" s="14"/>
      <c r="G27" s="14"/>
      <c r="H27" s="196"/>
      <c r="I27" s="197"/>
      <c r="J27" s="19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 t="s">
        <v>97</v>
      </c>
      <c r="C28" s="10"/>
      <c r="D28" s="48">
        <f t="shared" si="1"/>
        <v>0</v>
      </c>
      <c r="F28" s="102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171501</v>
      </c>
      <c r="F29" s="119" t="s">
        <v>55</v>
      </c>
      <c r="G29" s="181"/>
      <c r="H29" s="141">
        <f>H15-H16-H17-H18-H19-H20-H22-H23-H24+H26+H27</f>
        <v>146926.5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15</v>
      </c>
      <c r="H34" s="163">
        <f>F34*G34</f>
        <v>15000</v>
      </c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>
        <v>3</v>
      </c>
      <c r="H35" s="163">
        <f t="shared" ref="H35:H39" si="2">F35*G35</f>
        <v>1500</v>
      </c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/>
      <c r="D36" s="12">
        <f>C36*1.5</f>
        <v>0</v>
      </c>
      <c r="F36" s="12">
        <v>200</v>
      </c>
      <c r="G36" s="37"/>
      <c r="H36" s="163">
        <f>F36*G36</f>
        <v>0</v>
      </c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>
        <v>194</v>
      </c>
      <c r="D37" s="12">
        <f>C37*111</f>
        <v>21534</v>
      </c>
      <c r="F37" s="12">
        <v>100</v>
      </c>
      <c r="G37" s="39">
        <v>15</v>
      </c>
      <c r="H37" s="163">
        <f t="shared" si="2"/>
        <v>1500</v>
      </c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16</v>
      </c>
      <c r="H38" s="163">
        <f t="shared" si="2"/>
        <v>800</v>
      </c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>
        <v>8</v>
      </c>
      <c r="D39" s="31">
        <f>C39*4.5</f>
        <v>36</v>
      </c>
      <c r="F39" s="12">
        <v>20</v>
      </c>
      <c r="G39" s="37">
        <v>2</v>
      </c>
      <c r="H39" s="163">
        <f t="shared" si="2"/>
        <v>40</v>
      </c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>
        <v>2</v>
      </c>
      <c r="D42" s="12">
        <f>C42*2.25</f>
        <v>4.5</v>
      </c>
      <c r="F42" s="39" t="s">
        <v>79</v>
      </c>
      <c r="G42" s="163">
        <v>12</v>
      </c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105" t="s">
        <v>83</v>
      </c>
      <c r="H43" s="155" t="s">
        <v>13</v>
      </c>
      <c r="I43" s="156"/>
      <c r="J43" s="157"/>
      <c r="K43" s="21"/>
      <c r="P43" s="4"/>
      <c r="Q43" s="4"/>
      <c r="R43" s="5"/>
    </row>
    <row r="44" spans="1:18" ht="15.75" x14ac:dyDescent="0.25">
      <c r="A44" s="134"/>
      <c r="B44" s="27" t="s">
        <v>66</v>
      </c>
      <c r="C44" s="10"/>
      <c r="D44" s="12">
        <f>C44*120</f>
        <v>0</v>
      </c>
      <c r="F44" s="37" t="s">
        <v>150</v>
      </c>
      <c r="G44" s="63" t="s">
        <v>179</v>
      </c>
      <c r="H44" s="158">
        <v>127949</v>
      </c>
      <c r="I44" s="158"/>
      <c r="J44" s="158"/>
      <c r="K44" s="21"/>
      <c r="P44" s="4"/>
      <c r="Q44" s="4"/>
      <c r="R44" s="5"/>
    </row>
    <row r="45" spans="1:18" ht="15.75" x14ac:dyDescent="0.25">
      <c r="A45" s="134"/>
      <c r="B45" s="27" t="s">
        <v>68</v>
      </c>
      <c r="C45" s="33">
        <v>1</v>
      </c>
      <c r="D45" s="12">
        <f>C45*84</f>
        <v>84</v>
      </c>
      <c r="F45" s="37"/>
      <c r="G45" s="63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/>
      <c r="D46" s="12">
        <f>C46*1.5</f>
        <v>0</v>
      </c>
      <c r="F46" s="37"/>
      <c r="G46" s="104"/>
      <c r="H46" s="159"/>
      <c r="I46" s="159"/>
      <c r="J46" s="159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/>
      <c r="D48" s="12">
        <f>C48*78</f>
        <v>0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>
        <v>11</v>
      </c>
      <c r="D49" s="12">
        <f>C49*42</f>
        <v>462</v>
      </c>
      <c r="F49" s="139" t="s">
        <v>86</v>
      </c>
      <c r="G49" s="141">
        <f>H34+H35+H36+H37+H38+H39+H40+H41+G42+H44+H45+H46</f>
        <v>146801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>
        <v>34</v>
      </c>
      <c r="D50" s="12">
        <f>C50*1.5</f>
        <v>51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142</v>
      </c>
      <c r="G51" s="249">
        <f>G49-H29</f>
        <v>-125.5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22729.5</v>
      </c>
      <c r="F54" s="21"/>
      <c r="J54" s="34"/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8DC02-241A-4E8C-96AB-C97982587379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5" t="s">
        <v>1</v>
      </c>
      <c r="O1" s="215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6" t="s">
        <v>7</v>
      </c>
      <c r="B4" s="167"/>
      <c r="C4" s="167"/>
      <c r="D4" s="168"/>
      <c r="F4" s="216" t="s">
        <v>8</v>
      </c>
      <c r="G4" s="218">
        <v>3</v>
      </c>
      <c r="H4" s="220" t="s">
        <v>9</v>
      </c>
      <c r="I4" s="222">
        <v>45909</v>
      </c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1"/>
      <c r="B6" s="16" t="s">
        <v>15</v>
      </c>
      <c r="C6" s="10">
        <v>185</v>
      </c>
      <c r="D6" s="13">
        <f t="shared" ref="D6:D28" si="1">C6*L6</f>
        <v>136345</v>
      </c>
      <c r="F6" s="226" t="s">
        <v>16</v>
      </c>
      <c r="G6" s="228" t="s">
        <v>111</v>
      </c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1"/>
      <c r="B7" s="16" t="s">
        <v>18</v>
      </c>
      <c r="C7" s="10">
        <v>4</v>
      </c>
      <c r="D7" s="13">
        <f t="shared" si="1"/>
        <v>2900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1"/>
      <c r="B8" s="16" t="s">
        <v>20</v>
      </c>
      <c r="C8" s="10"/>
      <c r="D8" s="13">
        <f t="shared" si="1"/>
        <v>0</v>
      </c>
      <c r="F8" s="234" t="s">
        <v>21</v>
      </c>
      <c r="G8" s="235" t="s">
        <v>120</v>
      </c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1"/>
      <c r="B9" s="16" t="s">
        <v>23</v>
      </c>
      <c r="C9" s="10">
        <v>9</v>
      </c>
      <c r="D9" s="13">
        <f t="shared" si="1"/>
        <v>6363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1"/>
      <c r="B10" t="s">
        <v>25</v>
      </c>
      <c r="C10" s="10">
        <v>1</v>
      </c>
      <c r="D10" s="13">
        <f t="shared" si="1"/>
        <v>972</v>
      </c>
      <c r="F10" s="226" t="s">
        <v>26</v>
      </c>
      <c r="G10" s="241" t="s">
        <v>147</v>
      </c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19" ht="15.75" x14ac:dyDescent="0.25">
      <c r="A11" s="161"/>
      <c r="B11" s="17" t="s">
        <v>28</v>
      </c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1"/>
      <c r="B12" s="17" t="s">
        <v>30</v>
      </c>
      <c r="C12" s="10"/>
      <c r="D12" s="48">
        <f t="shared" si="1"/>
        <v>0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1"/>
      <c r="B13" s="17" t="s">
        <v>32</v>
      </c>
      <c r="C13" s="10">
        <v>9</v>
      </c>
      <c r="D13" s="48">
        <f t="shared" si="1"/>
        <v>2763</v>
      </c>
      <c r="F13" s="247" t="s">
        <v>36</v>
      </c>
      <c r="G13" s="211"/>
      <c r="H13" s="202">
        <f>D29</f>
        <v>149387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1"/>
      <c r="B14" s="14" t="s">
        <v>35</v>
      </c>
      <c r="C14" s="10">
        <v>4</v>
      </c>
      <c r="D14" s="31">
        <f t="shared" si="1"/>
        <v>44</v>
      </c>
      <c r="F14" s="205" t="s">
        <v>39</v>
      </c>
      <c r="G14" s="206"/>
      <c r="H14" s="207">
        <f>D54</f>
        <v>64248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1"/>
      <c r="B15" s="14" t="s">
        <v>38</v>
      </c>
      <c r="C15" s="10"/>
      <c r="D15" s="31">
        <f t="shared" si="1"/>
        <v>0</v>
      </c>
      <c r="F15" s="210" t="s">
        <v>40</v>
      </c>
      <c r="G15" s="211"/>
      <c r="H15" s="212">
        <f>H13-H14</f>
        <v>85139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>
        <f>936+336</f>
        <v>1272</v>
      </c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1"/>
      <c r="B17" t="s">
        <v>113</v>
      </c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1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 t="s">
        <v>104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 t="s">
        <v>107</v>
      </c>
      <c r="C23" s="10"/>
      <c r="D23" s="48">
        <f t="shared" si="1"/>
        <v>0</v>
      </c>
      <c r="F23" s="79"/>
      <c r="G23" s="80"/>
      <c r="H23" s="189"/>
      <c r="I23" s="158"/>
      <c r="J23" s="15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 t="s">
        <v>101</v>
      </c>
      <c r="C24" s="10"/>
      <c r="D24" s="48">
        <f t="shared" si="1"/>
        <v>0</v>
      </c>
      <c r="F24" s="38"/>
      <c r="G24" s="37"/>
      <c r="H24" s="189"/>
      <c r="I24" s="158"/>
      <c r="J24" s="15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 t="s">
        <v>105</v>
      </c>
      <c r="C26" s="10"/>
      <c r="D26" s="48">
        <f t="shared" si="1"/>
        <v>0</v>
      </c>
      <c r="F26" s="65" t="s">
        <v>178</v>
      </c>
      <c r="G26" s="60">
        <v>5459</v>
      </c>
      <c r="H26" s="193">
        <v>229115</v>
      </c>
      <c r="I26" s="194"/>
      <c r="J26" s="19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 t="s">
        <v>109</v>
      </c>
      <c r="C27" s="10"/>
      <c r="D27" s="44">
        <f t="shared" si="1"/>
        <v>0</v>
      </c>
      <c r="F27" s="113" t="s">
        <v>146</v>
      </c>
      <c r="G27" s="81"/>
      <c r="H27" s="196">
        <v>50905</v>
      </c>
      <c r="I27" s="197"/>
      <c r="J27" s="19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 t="s">
        <v>97</v>
      </c>
      <c r="C28" s="10"/>
      <c r="D28" s="48">
        <f t="shared" si="1"/>
        <v>0</v>
      </c>
      <c r="F28" s="102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149387</v>
      </c>
      <c r="F29" s="119" t="s">
        <v>55</v>
      </c>
      <c r="G29" s="181"/>
      <c r="H29" s="141">
        <f>H15-H16-H17-H18-H19-H20-H22-H23-H24+H26+H27</f>
        <v>363887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>
        <v>3</v>
      </c>
      <c r="D34" s="30">
        <f>C34*120</f>
        <v>360</v>
      </c>
      <c r="F34" s="12">
        <v>1000</v>
      </c>
      <c r="G34" s="75">
        <v>295</v>
      </c>
      <c r="H34" s="163">
        <f>F34*G34</f>
        <v>295000</v>
      </c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>
        <v>135</v>
      </c>
      <c r="H35" s="163">
        <f>F35*G35</f>
        <v>67500</v>
      </c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>
        <v>22</v>
      </c>
      <c r="D36" s="12">
        <f>C36*1.5</f>
        <v>33</v>
      </c>
      <c r="F36" s="12">
        <v>200</v>
      </c>
      <c r="G36" s="37">
        <v>1</v>
      </c>
      <c r="H36" s="163">
        <f t="shared" ref="H36:H39" si="2">F36*G36</f>
        <v>200</v>
      </c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>
        <v>539</v>
      </c>
      <c r="D37" s="12">
        <f>C37*111</f>
        <v>59829</v>
      </c>
      <c r="F37" s="12">
        <v>100</v>
      </c>
      <c r="G37" s="39">
        <v>8</v>
      </c>
      <c r="H37" s="163">
        <f t="shared" si="2"/>
        <v>800</v>
      </c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7</v>
      </c>
      <c r="H38" s="163">
        <f t="shared" si="2"/>
        <v>350</v>
      </c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2</v>
      </c>
      <c r="H39" s="163">
        <f t="shared" si="2"/>
        <v>40</v>
      </c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>
        <v>19</v>
      </c>
      <c r="D40" s="12">
        <f>C40*111</f>
        <v>2109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/>
      <c r="D41" s="12">
        <f>C41*84</f>
        <v>0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>
        <v>12</v>
      </c>
      <c r="D42" s="12">
        <f>C42*2.25</f>
        <v>27</v>
      </c>
      <c r="F42" s="39" t="s">
        <v>79</v>
      </c>
      <c r="G42" s="163">
        <v>34</v>
      </c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105" t="s">
        <v>83</v>
      </c>
      <c r="H43" s="155" t="s">
        <v>13</v>
      </c>
      <c r="I43" s="156"/>
      <c r="J43" s="157"/>
      <c r="K43" s="21"/>
      <c r="P43" s="4"/>
      <c r="Q43" s="4"/>
      <c r="R43" s="5"/>
    </row>
    <row r="44" spans="1:18" ht="15.75" x14ac:dyDescent="0.25">
      <c r="A44" s="134"/>
      <c r="B44" s="27" t="s">
        <v>66</v>
      </c>
      <c r="C44" s="10">
        <v>2</v>
      </c>
      <c r="D44" s="12">
        <f>C44*120</f>
        <v>240</v>
      </c>
      <c r="F44" s="37"/>
      <c r="G44" s="77"/>
      <c r="H44" s="158"/>
      <c r="I44" s="158"/>
      <c r="J44" s="158"/>
      <c r="K44" s="21"/>
      <c r="P44" s="4"/>
      <c r="Q44" s="4"/>
      <c r="R44" s="5"/>
    </row>
    <row r="45" spans="1:18" ht="15.75" x14ac:dyDescent="0.25">
      <c r="A45" s="134"/>
      <c r="B45" s="27" t="s">
        <v>68</v>
      </c>
      <c r="C45" s="33">
        <v>1</v>
      </c>
      <c r="D45" s="12">
        <f>C45*84</f>
        <v>84</v>
      </c>
      <c r="F45" s="37"/>
      <c r="G45" s="77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>
        <v>1</v>
      </c>
      <c r="D46" s="12">
        <f>C46*1.5</f>
        <v>1.5</v>
      </c>
      <c r="F46" s="37"/>
      <c r="G46" s="63"/>
      <c r="H46" s="159"/>
      <c r="I46" s="159"/>
      <c r="J46" s="159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>
        <v>12</v>
      </c>
      <c r="D48" s="12">
        <f>C48*78</f>
        <v>936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>
        <v>8</v>
      </c>
      <c r="D49" s="12">
        <f>C49*42</f>
        <v>336</v>
      </c>
      <c r="F49" s="139" t="s">
        <v>86</v>
      </c>
      <c r="G49" s="141">
        <f>H34+H35+H36+H37+H38+H39+H40+H41+G42+H44+H45+H46</f>
        <v>363924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>
        <v>12</v>
      </c>
      <c r="D50" s="12">
        <f>C50*1.5</f>
        <v>18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156</v>
      </c>
      <c r="G51" s="149">
        <f>G49-H29</f>
        <v>37</v>
      </c>
      <c r="H51" s="150"/>
      <c r="I51" s="150"/>
      <c r="J51" s="1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152"/>
      <c r="H52" s="153"/>
      <c r="I52" s="153"/>
      <c r="J52" s="1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64248</v>
      </c>
      <c r="F54" s="21"/>
      <c r="J54" s="34"/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2C26-CC84-4031-BD07-24F3F45261E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5" t="s">
        <v>1</v>
      </c>
      <c r="O1" s="215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6" t="s">
        <v>7</v>
      </c>
      <c r="B4" s="167"/>
      <c r="C4" s="167"/>
      <c r="D4" s="168"/>
      <c r="F4" s="216" t="s">
        <v>8</v>
      </c>
      <c r="G4" s="218"/>
      <c r="H4" s="220" t="s">
        <v>9</v>
      </c>
      <c r="I4" s="222"/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1"/>
      <c r="B6" s="16"/>
      <c r="C6" s="10"/>
      <c r="D6" s="13">
        <f t="shared" ref="D6:D28" si="1">C6*L6</f>
        <v>0</v>
      </c>
      <c r="F6" s="226" t="s">
        <v>16</v>
      </c>
      <c r="G6" s="228"/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1"/>
      <c r="B7" s="16"/>
      <c r="C7" s="10"/>
      <c r="D7" s="13">
        <f t="shared" si="1"/>
        <v>0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1"/>
      <c r="B8" s="16"/>
      <c r="C8" s="10"/>
      <c r="D8" s="13">
        <f t="shared" si="1"/>
        <v>0</v>
      </c>
      <c r="F8" s="234" t="s">
        <v>21</v>
      </c>
      <c r="G8" s="235"/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1"/>
      <c r="B9" s="16"/>
      <c r="C9" s="10"/>
      <c r="D9" s="13">
        <f t="shared" si="1"/>
        <v>0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1"/>
      <c r="C10" s="10"/>
      <c r="D10" s="13">
        <f t="shared" si="1"/>
        <v>0</v>
      </c>
      <c r="F10" s="226" t="s">
        <v>26</v>
      </c>
      <c r="G10" s="241"/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19" ht="15.75" x14ac:dyDescent="0.25">
      <c r="A11" s="161"/>
      <c r="B11" s="17"/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1"/>
      <c r="B12" s="17"/>
      <c r="C12" s="10"/>
      <c r="D12" s="48">
        <f t="shared" si="1"/>
        <v>0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1"/>
      <c r="B13" s="17"/>
      <c r="C13" s="10"/>
      <c r="D13" s="48">
        <f t="shared" si="1"/>
        <v>0</v>
      </c>
      <c r="F13" s="247" t="s">
        <v>36</v>
      </c>
      <c r="G13" s="211"/>
      <c r="H13" s="202">
        <f>D29</f>
        <v>0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1"/>
      <c r="B14" s="14"/>
      <c r="C14" s="10"/>
      <c r="D14" s="31">
        <f t="shared" si="1"/>
        <v>0</v>
      </c>
      <c r="F14" s="205" t="s">
        <v>39</v>
      </c>
      <c r="G14" s="206"/>
      <c r="H14" s="207">
        <f>D54</f>
        <v>0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1"/>
      <c r="B15" s="14"/>
      <c r="C15" s="10"/>
      <c r="D15" s="31">
        <f t="shared" si="1"/>
        <v>0</v>
      </c>
      <c r="F15" s="210" t="s">
        <v>40</v>
      </c>
      <c r="G15" s="211"/>
      <c r="H15" s="212">
        <f>H13-H14</f>
        <v>0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1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1"/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/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/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1"/>
      <c r="B20" s="46"/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/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/>
      <c r="C23" s="10"/>
      <c r="D23" s="48">
        <f t="shared" si="1"/>
        <v>0</v>
      </c>
      <c r="F23" s="79"/>
      <c r="G23" s="80"/>
      <c r="H23" s="189"/>
      <c r="I23" s="158"/>
      <c r="J23" s="15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/>
      <c r="C24" s="10"/>
      <c r="D24" s="48">
        <f t="shared" si="1"/>
        <v>0</v>
      </c>
      <c r="F24" s="38"/>
      <c r="G24" s="37"/>
      <c r="H24" s="189"/>
      <c r="I24" s="158"/>
      <c r="J24" s="15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/>
      <c r="C26" s="10"/>
      <c r="D26" s="48">
        <f t="shared" si="1"/>
        <v>0</v>
      </c>
      <c r="F26" s="65"/>
      <c r="G26" s="60"/>
      <c r="H26" s="193"/>
      <c r="I26" s="194"/>
      <c r="J26" s="19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/>
      <c r="C27" s="10"/>
      <c r="D27" s="44">
        <f t="shared" si="1"/>
        <v>0</v>
      </c>
      <c r="F27" s="25"/>
      <c r="G27" s="81"/>
      <c r="H27" s="196"/>
      <c r="I27" s="197"/>
      <c r="J27" s="19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/>
      <c r="C28" s="10"/>
      <c r="D28" s="48">
        <f t="shared" si="1"/>
        <v>0</v>
      </c>
      <c r="F28" s="102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19" t="s">
        <v>55</v>
      </c>
      <c r="G29" s="181"/>
      <c r="H29" s="141">
        <f>H15-H16-H17-H18-H19-H20-H22-H23-H24+H26+H27</f>
        <v>0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3"/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/>
      <c r="H35" s="163"/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/>
      <c r="D36" s="12">
        <f>C36*1.5</f>
        <v>0</v>
      </c>
      <c r="F36" s="12">
        <v>200</v>
      </c>
      <c r="G36" s="37"/>
      <c r="H36" s="163"/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3"/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/>
      <c r="D38" s="12">
        <f>C38*84</f>
        <v>0</v>
      </c>
      <c r="F38" s="30">
        <v>50</v>
      </c>
      <c r="G38" s="39"/>
      <c r="H38" s="163"/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/>
      <c r="D39" s="31">
        <f>C39*4.5</f>
        <v>0</v>
      </c>
      <c r="F39" s="12">
        <v>20</v>
      </c>
      <c r="G39" s="37"/>
      <c r="H39" s="163"/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/>
      <c r="D41" s="12">
        <f>C41*84</f>
        <v>0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/>
      <c r="D42" s="12">
        <f>C42*2.25</f>
        <v>0</v>
      </c>
      <c r="F42" s="39" t="s">
        <v>79</v>
      </c>
      <c r="G42" s="163"/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105" t="s">
        <v>83</v>
      </c>
      <c r="H43" s="155" t="s">
        <v>13</v>
      </c>
      <c r="I43" s="156"/>
      <c r="J43" s="157"/>
      <c r="K43" s="21"/>
      <c r="P43" s="4"/>
      <c r="Q43" s="4"/>
      <c r="R43" s="5"/>
    </row>
    <row r="44" spans="1:18" ht="15.75" x14ac:dyDescent="0.25">
      <c r="A44" s="134"/>
      <c r="B44" s="27" t="s">
        <v>66</v>
      </c>
      <c r="C44" s="10"/>
      <c r="D44" s="12">
        <f>C44*120</f>
        <v>0</v>
      </c>
      <c r="F44" s="37"/>
      <c r="G44" s="77"/>
      <c r="H44" s="158"/>
      <c r="I44" s="158"/>
      <c r="J44" s="158"/>
      <c r="K44" s="21"/>
      <c r="P44" s="4"/>
      <c r="Q44" s="4"/>
      <c r="R44" s="5"/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/>
      <c r="G45" s="77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/>
      <c r="D46" s="12">
        <f>C46*1.5</f>
        <v>0</v>
      </c>
      <c r="F46" s="37"/>
      <c r="G46" s="63"/>
      <c r="H46" s="159"/>
      <c r="I46" s="159"/>
      <c r="J46" s="159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/>
      <c r="D48" s="12">
        <f>C48*78</f>
        <v>0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/>
      <c r="D49" s="12">
        <f>C49*42</f>
        <v>0</v>
      </c>
      <c r="F49" s="139" t="s">
        <v>86</v>
      </c>
      <c r="G49" s="141">
        <f>H34+H35+H36+H37+H38+H39+H40+H41+G42+H44+H45+H46</f>
        <v>0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/>
      <c r="D50" s="12">
        <f>C50*1.5</f>
        <v>0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143</v>
      </c>
      <c r="G51" s="149">
        <f>G49-H29</f>
        <v>0</v>
      </c>
      <c r="H51" s="150"/>
      <c r="I51" s="150"/>
      <c r="J51" s="1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152"/>
      <c r="H52" s="153"/>
      <c r="I52" s="153"/>
      <c r="J52" s="1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0</v>
      </c>
      <c r="F54" s="21"/>
      <c r="J54" s="34"/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45338-C621-432E-8D04-C17EE7CA9085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15" t="s">
        <v>1</v>
      </c>
      <c r="O1" s="215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66" t="s">
        <v>7</v>
      </c>
      <c r="B4" s="167"/>
      <c r="C4" s="167"/>
      <c r="D4" s="168"/>
      <c r="F4" s="216" t="s">
        <v>8</v>
      </c>
      <c r="G4" s="218">
        <v>1</v>
      </c>
      <c r="H4" s="220" t="s">
        <v>9</v>
      </c>
      <c r="I4" s="222">
        <v>45910</v>
      </c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1"/>
      <c r="B6" s="16" t="s">
        <v>15</v>
      </c>
      <c r="C6" s="10">
        <v>224</v>
      </c>
      <c r="D6" s="13">
        <f t="shared" ref="D6:D28" si="1">C6*L6</f>
        <v>165088</v>
      </c>
      <c r="F6" s="226" t="s">
        <v>16</v>
      </c>
      <c r="G6" s="228" t="s">
        <v>126</v>
      </c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1"/>
      <c r="B7" s="16" t="s">
        <v>18</v>
      </c>
      <c r="C7" s="10">
        <v>5</v>
      </c>
      <c r="D7" s="13">
        <f t="shared" si="1"/>
        <v>3625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1"/>
      <c r="B8" s="16" t="s">
        <v>20</v>
      </c>
      <c r="C8" s="10"/>
      <c r="D8" s="13">
        <f t="shared" si="1"/>
        <v>0</v>
      </c>
      <c r="F8" s="234" t="s">
        <v>21</v>
      </c>
      <c r="G8" s="235" t="s">
        <v>112</v>
      </c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1"/>
      <c r="B9" s="16" t="s">
        <v>23</v>
      </c>
      <c r="C9" s="10">
        <v>3</v>
      </c>
      <c r="D9" s="13">
        <f t="shared" si="1"/>
        <v>2121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1"/>
      <c r="B10" t="s">
        <v>25</v>
      </c>
      <c r="C10" s="10"/>
      <c r="D10" s="13">
        <f t="shared" si="1"/>
        <v>0</v>
      </c>
      <c r="F10" s="226" t="s">
        <v>26</v>
      </c>
      <c r="G10" s="241" t="s">
        <v>130</v>
      </c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20" ht="15.75" x14ac:dyDescent="0.25">
      <c r="A11" s="161"/>
      <c r="B11" s="17" t="s">
        <v>28</v>
      </c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1"/>
      <c r="B12" s="17" t="s">
        <v>30</v>
      </c>
      <c r="C12" s="10">
        <v>2</v>
      </c>
      <c r="D12" s="48">
        <f t="shared" si="1"/>
        <v>1904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1"/>
      <c r="B13" s="17" t="s">
        <v>32</v>
      </c>
      <c r="C13" s="10">
        <v>9</v>
      </c>
      <c r="D13" s="48">
        <f t="shared" si="1"/>
        <v>2763</v>
      </c>
      <c r="F13" s="247" t="s">
        <v>36</v>
      </c>
      <c r="G13" s="211"/>
      <c r="H13" s="202">
        <f>D29</f>
        <v>179452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1"/>
      <c r="B14" s="14" t="s">
        <v>35</v>
      </c>
      <c r="C14" s="10">
        <v>16</v>
      </c>
      <c r="D14" s="31">
        <f t="shared" si="1"/>
        <v>176</v>
      </c>
      <c r="F14" s="205" t="s">
        <v>39</v>
      </c>
      <c r="G14" s="206"/>
      <c r="H14" s="207">
        <f>D54</f>
        <v>28681.5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1"/>
      <c r="B15" s="14" t="s">
        <v>38</v>
      </c>
      <c r="C15" s="10"/>
      <c r="D15" s="31">
        <f t="shared" si="1"/>
        <v>0</v>
      </c>
      <c r="F15" s="210" t="s">
        <v>40</v>
      </c>
      <c r="G15" s="211"/>
      <c r="H15" s="212">
        <f>H13-H14</f>
        <v>150770.5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>
        <f>896+840</f>
        <v>1736</v>
      </c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1"/>
      <c r="B17" t="s">
        <v>135</v>
      </c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3"/>
      <c r="I19" s="183"/>
      <c r="J19" s="183"/>
      <c r="L19" s="6">
        <v>1102</v>
      </c>
      <c r="Q19" s="4"/>
      <c r="R19" s="5">
        <f t="shared" si="0"/>
        <v>0</v>
      </c>
    </row>
    <row r="20" spans="1:18" ht="15.75" x14ac:dyDescent="0.25">
      <c r="A20" s="161"/>
      <c r="B20" s="84" t="s">
        <v>136</v>
      </c>
      <c r="C20" s="10">
        <v>1</v>
      </c>
      <c r="D20" s="13">
        <f t="shared" si="1"/>
        <v>1175</v>
      </c>
      <c r="F20" s="58"/>
      <c r="G20" s="71" t="s">
        <v>122</v>
      </c>
      <c r="H20" s="172"/>
      <c r="I20" s="172"/>
      <c r="J20" s="17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 t="s">
        <v>138</v>
      </c>
      <c r="C21" s="10">
        <f>1+3</f>
        <v>4</v>
      </c>
      <c r="D21" s="48">
        <f t="shared" si="1"/>
        <v>2600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 t="s">
        <v>139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 t="s">
        <v>123</v>
      </c>
      <c r="C23" s="10"/>
      <c r="D23" s="48">
        <f t="shared" si="1"/>
        <v>0</v>
      </c>
      <c r="F23" s="78"/>
      <c r="G23" s="80"/>
      <c r="H23" s="255"/>
      <c r="I23" s="256"/>
      <c r="J23" s="256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 t="s">
        <v>124</v>
      </c>
      <c r="C24" s="10"/>
      <c r="D24" s="48">
        <f t="shared" si="1"/>
        <v>0</v>
      </c>
      <c r="F24" s="78"/>
      <c r="G24" s="80"/>
      <c r="H24" s="255"/>
      <c r="I24" s="256"/>
      <c r="J24" s="256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 t="s">
        <v>110</v>
      </c>
      <c r="C26" s="10"/>
      <c r="D26" s="48">
        <f t="shared" si="1"/>
        <v>0</v>
      </c>
      <c r="F26" s="76"/>
      <c r="G26" s="66"/>
      <c r="H26" s="158"/>
      <c r="I26" s="158"/>
      <c r="J26" s="158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 t="s">
        <v>119</v>
      </c>
      <c r="C27" s="10"/>
      <c r="D27" s="44">
        <f t="shared" si="1"/>
        <v>0</v>
      </c>
      <c r="F27" s="72"/>
      <c r="G27" s="105"/>
      <c r="H27" s="257"/>
      <c r="I27" s="258"/>
      <c r="J27" s="25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 t="s">
        <v>97</v>
      </c>
      <c r="C28" s="10"/>
      <c r="D28" s="48">
        <f t="shared" si="1"/>
        <v>0</v>
      </c>
      <c r="F28" s="102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179452</v>
      </c>
      <c r="F29" s="119" t="s">
        <v>55</v>
      </c>
      <c r="G29" s="181"/>
      <c r="H29" s="141">
        <f>H15-H16-H17-H18-H19-H20-H22-H23-H24+H26+H27+H28</f>
        <v>149034.5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132</v>
      </c>
      <c r="H34" s="163">
        <f t="shared" ref="H34:H39" si="2">F34*G34</f>
        <v>132000</v>
      </c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>
        <v>12</v>
      </c>
      <c r="H35" s="163">
        <f t="shared" si="2"/>
        <v>6000</v>
      </c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/>
      <c r="D36" s="12">
        <f>C36*1.5</f>
        <v>0</v>
      </c>
      <c r="F36" s="12">
        <v>200</v>
      </c>
      <c r="G36" s="37">
        <v>2</v>
      </c>
      <c r="H36" s="163">
        <f t="shared" si="2"/>
        <v>400</v>
      </c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>
        <v>251</v>
      </c>
      <c r="D37" s="12">
        <f>C37*111</f>
        <v>27861</v>
      </c>
      <c r="F37" s="12">
        <v>100</v>
      </c>
      <c r="G37" s="39">
        <v>55</v>
      </c>
      <c r="H37" s="163">
        <f t="shared" si="2"/>
        <v>5500</v>
      </c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>
        <v>2</v>
      </c>
      <c r="D38" s="12">
        <f>C38*84</f>
        <v>168</v>
      </c>
      <c r="F38" s="30">
        <v>50</v>
      </c>
      <c r="G38" s="39">
        <v>8</v>
      </c>
      <c r="H38" s="163">
        <f t="shared" si="2"/>
        <v>400</v>
      </c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/>
      <c r="D39" s="31">
        <f>C39*4.5</f>
        <v>0</v>
      </c>
      <c r="F39" s="12">
        <v>20</v>
      </c>
      <c r="G39" s="37"/>
      <c r="H39" s="163">
        <f t="shared" si="2"/>
        <v>0</v>
      </c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/>
      <c r="D41" s="12">
        <f>C41*84</f>
        <v>0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>
        <v>2</v>
      </c>
      <c r="D42" s="12">
        <f>C42*2.25</f>
        <v>4.5</v>
      </c>
      <c r="F42" s="39" t="s">
        <v>79</v>
      </c>
      <c r="G42" s="163">
        <v>95</v>
      </c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105" t="s">
        <v>83</v>
      </c>
      <c r="H43" s="155" t="s">
        <v>13</v>
      </c>
      <c r="I43" s="156"/>
      <c r="J43" s="157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4"/>
      <c r="B44" s="27" t="s">
        <v>66</v>
      </c>
      <c r="C44" s="10"/>
      <c r="D44" s="12">
        <f>C44*120</f>
        <v>0</v>
      </c>
      <c r="F44" s="37"/>
      <c r="G44" s="63"/>
      <c r="H44" s="158"/>
      <c r="I44" s="158"/>
      <c r="J44" s="158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/>
      <c r="G45" s="63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>
        <v>3</v>
      </c>
      <c r="D46" s="12">
        <f>C46*1.5</f>
        <v>4.5</v>
      </c>
      <c r="F46" s="37"/>
      <c r="G46" s="63"/>
      <c r="H46" s="158"/>
      <c r="I46" s="158"/>
      <c r="J46" s="158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>
        <v>4</v>
      </c>
      <c r="D49" s="12">
        <f>C49*42</f>
        <v>168</v>
      </c>
      <c r="F49" s="139" t="s">
        <v>86</v>
      </c>
      <c r="G49" s="141">
        <f>H34+H35+H36+H37+H38+H39+H40+H41+G42+H44+H45+H46</f>
        <v>144395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>
        <v>5</v>
      </c>
      <c r="D50" s="12">
        <f>C50*1.5</f>
        <v>7.5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133</v>
      </c>
      <c r="G51" s="249">
        <f>G49-H29</f>
        <v>-4639.5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28681.5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BB3FC-4BB1-46A4-9800-AFD134D231B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5" t="s">
        <v>1</v>
      </c>
      <c r="O1" s="215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6" t="s">
        <v>7</v>
      </c>
      <c r="B4" s="167"/>
      <c r="C4" s="167"/>
      <c r="D4" s="168"/>
      <c r="F4" s="216" t="s">
        <v>8</v>
      </c>
      <c r="G4" s="218">
        <v>2</v>
      </c>
      <c r="H4" s="220" t="s">
        <v>9</v>
      </c>
      <c r="I4" s="222">
        <v>45910</v>
      </c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1"/>
      <c r="B6" s="16" t="s">
        <v>15</v>
      </c>
      <c r="C6" s="10">
        <v>212</v>
      </c>
      <c r="D6" s="13">
        <f t="shared" ref="D6:D28" si="1">C6*L6</f>
        <v>156244</v>
      </c>
      <c r="F6" s="226" t="s">
        <v>16</v>
      </c>
      <c r="G6" s="228" t="s">
        <v>125</v>
      </c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1"/>
      <c r="B7" s="16" t="s">
        <v>18</v>
      </c>
      <c r="C7" s="10">
        <v>1</v>
      </c>
      <c r="D7" s="13">
        <f t="shared" si="1"/>
        <v>725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1"/>
      <c r="B8" s="16" t="s">
        <v>20</v>
      </c>
      <c r="C8" s="10"/>
      <c r="D8" s="13">
        <f t="shared" si="1"/>
        <v>0</v>
      </c>
      <c r="F8" s="234" t="s">
        <v>21</v>
      </c>
      <c r="G8" s="235" t="s">
        <v>114</v>
      </c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1"/>
      <c r="B9" s="16" t="s">
        <v>23</v>
      </c>
      <c r="C9" s="10">
        <v>1</v>
      </c>
      <c r="D9" s="13">
        <f t="shared" si="1"/>
        <v>707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1"/>
      <c r="B10" t="s">
        <v>25</v>
      </c>
      <c r="C10" s="10"/>
      <c r="D10" s="13">
        <f t="shared" si="1"/>
        <v>0</v>
      </c>
      <c r="F10" s="226" t="s">
        <v>26</v>
      </c>
      <c r="G10" s="241" t="s">
        <v>115</v>
      </c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18" ht="15.75" x14ac:dyDescent="0.25">
      <c r="A11" s="161"/>
      <c r="B11" s="17" t="s">
        <v>28</v>
      </c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1"/>
      <c r="B12" s="17" t="s">
        <v>30</v>
      </c>
      <c r="C12" s="10"/>
      <c r="D12" s="48">
        <f t="shared" si="1"/>
        <v>0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1"/>
      <c r="B13" s="17" t="s">
        <v>32</v>
      </c>
      <c r="C13" s="10">
        <v>10</v>
      </c>
      <c r="D13" s="48">
        <f t="shared" si="1"/>
        <v>3070</v>
      </c>
      <c r="F13" s="247" t="s">
        <v>36</v>
      </c>
      <c r="G13" s="211"/>
      <c r="H13" s="202">
        <f>D29</f>
        <v>164455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1"/>
      <c r="B14" s="14" t="s">
        <v>35</v>
      </c>
      <c r="C14" s="10">
        <v>12</v>
      </c>
      <c r="D14" s="31">
        <f t="shared" si="1"/>
        <v>132</v>
      </c>
      <c r="F14" s="205" t="s">
        <v>39</v>
      </c>
      <c r="G14" s="206"/>
      <c r="H14" s="207">
        <f>D54</f>
        <v>15850.5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1"/>
      <c r="B15" s="14" t="s">
        <v>38</v>
      </c>
      <c r="C15" s="10"/>
      <c r="D15" s="31">
        <f t="shared" si="1"/>
        <v>0</v>
      </c>
      <c r="F15" s="210" t="s">
        <v>40</v>
      </c>
      <c r="G15" s="211"/>
      <c r="H15" s="212">
        <f>H13-H14</f>
        <v>148604.5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>
        <f>2151</f>
        <v>2151</v>
      </c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1"/>
      <c r="B17" t="s">
        <v>93</v>
      </c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 t="s">
        <v>96</v>
      </c>
      <c r="C19" s="10">
        <v>1</v>
      </c>
      <c r="D19" s="48">
        <f t="shared" si="1"/>
        <v>1102</v>
      </c>
      <c r="F19" s="57"/>
      <c r="G19" s="69" t="s">
        <v>50</v>
      </c>
      <c r="H19" s="172">
        <v>50</v>
      </c>
      <c r="I19" s="172"/>
      <c r="J19" s="17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1"/>
      <c r="B20" s="46" t="s">
        <v>129</v>
      </c>
      <c r="C20" s="10">
        <v>1</v>
      </c>
      <c r="D20" s="13">
        <f t="shared" si="1"/>
        <v>1175</v>
      </c>
      <c r="F20" s="58"/>
      <c r="G20" s="71" t="s">
        <v>122</v>
      </c>
      <c r="H20" s="183"/>
      <c r="I20" s="183"/>
      <c r="J20" s="18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 t="s">
        <v>138</v>
      </c>
      <c r="C21" s="10">
        <f>1+1</f>
        <v>2</v>
      </c>
      <c r="D21" s="48">
        <f t="shared" si="1"/>
        <v>1300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 t="s">
        <v>104</v>
      </c>
      <c r="C22" s="10"/>
      <c r="D22" s="48">
        <f t="shared" si="1"/>
        <v>0</v>
      </c>
      <c r="F22" s="73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 t="s">
        <v>107</v>
      </c>
      <c r="C23" s="10"/>
      <c r="D23" s="48">
        <f t="shared" si="1"/>
        <v>0</v>
      </c>
      <c r="F23" s="25"/>
      <c r="G23" s="37"/>
      <c r="H23" s="189"/>
      <c r="I23" s="158"/>
      <c r="J23" s="15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 t="s">
        <v>131</v>
      </c>
      <c r="C24" s="10"/>
      <c r="D24" s="48">
        <f t="shared" si="1"/>
        <v>0</v>
      </c>
      <c r="F24" s="38"/>
      <c r="G24" s="37"/>
      <c r="H24" s="189"/>
      <c r="I24" s="158"/>
      <c r="J24" s="158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 t="s">
        <v>105</v>
      </c>
      <c r="C26" s="10"/>
      <c r="D26" s="48">
        <f t="shared" si="1"/>
        <v>0</v>
      </c>
      <c r="F26" s="65" t="s">
        <v>180</v>
      </c>
      <c r="G26" s="10">
        <v>4379</v>
      </c>
      <c r="H26" s="193">
        <v>3925</v>
      </c>
      <c r="I26" s="194"/>
      <c r="J26" s="19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 t="s">
        <v>109</v>
      </c>
      <c r="C27" s="10"/>
      <c r="D27" s="44">
        <f t="shared" si="1"/>
        <v>0</v>
      </c>
      <c r="F27" s="14"/>
      <c r="G27" s="14"/>
      <c r="H27" s="196"/>
      <c r="I27" s="197"/>
      <c r="J27" s="19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 t="s">
        <v>97</v>
      </c>
      <c r="C28" s="10"/>
      <c r="D28" s="48">
        <f t="shared" si="1"/>
        <v>0</v>
      </c>
      <c r="F28" s="102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164455</v>
      </c>
      <c r="F29" s="119" t="s">
        <v>55</v>
      </c>
      <c r="G29" s="181"/>
      <c r="H29" s="141">
        <f>H15-H16-H17-H18-H19-H20-H22-H23-H24+H26+H27</f>
        <v>150328.5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133</v>
      </c>
      <c r="H34" s="163">
        <f>F34*G34</f>
        <v>133000</v>
      </c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>
        <v>36</v>
      </c>
      <c r="H35" s="163">
        <f t="shared" ref="H35:H39" si="2">F35*G35</f>
        <v>18000</v>
      </c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/>
      <c r="D36" s="12">
        <f>C36*1.5</f>
        <v>0</v>
      </c>
      <c r="F36" s="12">
        <v>200</v>
      </c>
      <c r="G36" s="37"/>
      <c r="H36" s="163">
        <f>F36*G36</f>
        <v>0</v>
      </c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>
        <v>138</v>
      </c>
      <c r="D37" s="12">
        <f>C37*111</f>
        <v>15318</v>
      </c>
      <c r="F37" s="12">
        <v>100</v>
      </c>
      <c r="G37" s="39">
        <v>8</v>
      </c>
      <c r="H37" s="163">
        <f t="shared" si="2"/>
        <v>800</v>
      </c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>
        <v>2</v>
      </c>
      <c r="D38" s="12">
        <f>C38*84</f>
        <v>168</v>
      </c>
      <c r="F38" s="30">
        <v>50</v>
      </c>
      <c r="G38" s="39">
        <v>9</v>
      </c>
      <c r="H38" s="163">
        <f t="shared" si="2"/>
        <v>450</v>
      </c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1</v>
      </c>
      <c r="H39" s="163">
        <f t="shared" si="2"/>
        <v>20</v>
      </c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>
        <v>1</v>
      </c>
      <c r="D40" s="12">
        <f>C40*111</f>
        <v>111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/>
      <c r="D41" s="12">
        <f>C41*84</f>
        <v>0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/>
      <c r="D42" s="12">
        <f>C42*2.25</f>
        <v>0</v>
      </c>
      <c r="F42" s="39" t="s">
        <v>79</v>
      </c>
      <c r="G42" s="163">
        <v>62</v>
      </c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105" t="s">
        <v>83</v>
      </c>
      <c r="H43" s="155" t="s">
        <v>13</v>
      </c>
      <c r="I43" s="156"/>
      <c r="J43" s="157"/>
      <c r="K43" s="21"/>
      <c r="P43" s="4"/>
      <c r="Q43" s="4"/>
      <c r="R43" s="5"/>
    </row>
    <row r="44" spans="1:18" ht="15.75" x14ac:dyDescent="0.25">
      <c r="A44" s="134"/>
      <c r="B44" s="27" t="s">
        <v>66</v>
      </c>
      <c r="C44" s="10"/>
      <c r="D44" s="12">
        <f>C44*120</f>
        <v>0</v>
      </c>
      <c r="F44" s="37"/>
      <c r="G44" s="63"/>
      <c r="H44" s="158"/>
      <c r="I44" s="158"/>
      <c r="J44" s="158"/>
      <c r="K44" s="21"/>
      <c r="P44" s="4"/>
      <c r="Q44" s="4"/>
      <c r="R44" s="5"/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/>
      <c r="G45" s="63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/>
      <c r="D46" s="12">
        <f>C46*1.5</f>
        <v>0</v>
      </c>
      <c r="F46" s="37"/>
      <c r="G46" s="104"/>
      <c r="H46" s="159"/>
      <c r="I46" s="159"/>
      <c r="J46" s="159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/>
      <c r="D48" s="12">
        <f>C48*78</f>
        <v>0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>
        <v>5</v>
      </c>
      <c r="D49" s="12">
        <f>C49*42</f>
        <v>210</v>
      </c>
      <c r="F49" s="139" t="s">
        <v>86</v>
      </c>
      <c r="G49" s="141">
        <f>H34+H35+H36+H37+H38+H39+H40+H41+G42+H44+H45+H46</f>
        <v>152332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>
        <v>14</v>
      </c>
      <c r="D50" s="12">
        <f>C50*1.5</f>
        <v>21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154</v>
      </c>
      <c r="G51" s="149">
        <f>G49-H29</f>
        <v>2003.5</v>
      </c>
      <c r="H51" s="150"/>
      <c r="I51" s="150"/>
      <c r="J51" s="1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152"/>
      <c r="H52" s="153"/>
      <c r="I52" s="153"/>
      <c r="J52" s="1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15850.5</v>
      </c>
      <c r="F54" s="21"/>
      <c r="J54" s="34"/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03819-255A-4F9C-B1BE-CE91A8B622F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5" t="s">
        <v>1</v>
      </c>
      <c r="O1" s="215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6" t="s">
        <v>7</v>
      </c>
      <c r="B4" s="167"/>
      <c r="C4" s="167"/>
      <c r="D4" s="168"/>
      <c r="F4" s="216" t="s">
        <v>8</v>
      </c>
      <c r="G4" s="218">
        <v>3</v>
      </c>
      <c r="H4" s="220" t="s">
        <v>9</v>
      </c>
      <c r="I4" s="222">
        <v>45910</v>
      </c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1"/>
      <c r="B6" s="16" t="s">
        <v>15</v>
      </c>
      <c r="C6" s="10">
        <v>185</v>
      </c>
      <c r="D6" s="13">
        <f t="shared" ref="D6:D28" si="1">C6*L6</f>
        <v>136345</v>
      </c>
      <c r="F6" s="226" t="s">
        <v>16</v>
      </c>
      <c r="G6" s="228" t="s">
        <v>111</v>
      </c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1"/>
      <c r="B7" s="16" t="s">
        <v>18</v>
      </c>
      <c r="C7" s="10">
        <v>12</v>
      </c>
      <c r="D7" s="13">
        <f t="shared" si="1"/>
        <v>8700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1"/>
      <c r="B8" s="16" t="s">
        <v>20</v>
      </c>
      <c r="C8" s="10">
        <v>1</v>
      </c>
      <c r="D8" s="13">
        <f t="shared" si="1"/>
        <v>1033</v>
      </c>
      <c r="F8" s="234" t="s">
        <v>21</v>
      </c>
      <c r="G8" s="235" t="s">
        <v>120</v>
      </c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1"/>
      <c r="B9" s="16" t="s">
        <v>23</v>
      </c>
      <c r="C9" s="10">
        <v>49</v>
      </c>
      <c r="D9" s="13">
        <f t="shared" si="1"/>
        <v>34643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1"/>
      <c r="B10" t="s">
        <v>25</v>
      </c>
      <c r="C10" s="10"/>
      <c r="D10" s="13">
        <f t="shared" si="1"/>
        <v>0</v>
      </c>
      <c r="F10" s="226" t="s">
        <v>26</v>
      </c>
      <c r="G10" s="241" t="s">
        <v>147</v>
      </c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19" ht="15.75" x14ac:dyDescent="0.25">
      <c r="A11" s="161"/>
      <c r="B11" s="17" t="s">
        <v>28</v>
      </c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1"/>
      <c r="B12" s="17" t="s">
        <v>30</v>
      </c>
      <c r="C12" s="10">
        <v>4</v>
      </c>
      <c r="D12" s="48">
        <f t="shared" si="1"/>
        <v>3808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1"/>
      <c r="B13" s="17" t="s">
        <v>32</v>
      </c>
      <c r="C13" s="10">
        <v>5</v>
      </c>
      <c r="D13" s="48">
        <f t="shared" si="1"/>
        <v>1535</v>
      </c>
      <c r="F13" s="247" t="s">
        <v>36</v>
      </c>
      <c r="G13" s="211"/>
      <c r="H13" s="202">
        <f>D29</f>
        <v>192421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1"/>
      <c r="B14" s="14" t="s">
        <v>35</v>
      </c>
      <c r="C14" s="10">
        <v>12</v>
      </c>
      <c r="D14" s="31">
        <f t="shared" si="1"/>
        <v>132</v>
      </c>
      <c r="F14" s="205" t="s">
        <v>39</v>
      </c>
      <c r="G14" s="206"/>
      <c r="H14" s="207">
        <f>D54</f>
        <v>102906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1"/>
      <c r="B15" s="14" t="s">
        <v>38</v>
      </c>
      <c r="C15" s="10"/>
      <c r="D15" s="31">
        <f t="shared" si="1"/>
        <v>0</v>
      </c>
      <c r="F15" s="210" t="s">
        <v>40</v>
      </c>
      <c r="G15" s="211"/>
      <c r="H15" s="212">
        <f>H13-H14</f>
        <v>89515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1"/>
      <c r="B17" t="s">
        <v>113</v>
      </c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59">
        <v>50</v>
      </c>
      <c r="I19" s="259"/>
      <c r="J19" s="25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1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 t="s">
        <v>149</v>
      </c>
      <c r="C21" s="10">
        <f>3+1+1</f>
        <v>5</v>
      </c>
      <c r="D21" s="48">
        <f t="shared" si="1"/>
        <v>3250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 t="s">
        <v>104</v>
      </c>
      <c r="C22" s="10"/>
      <c r="D22" s="48">
        <f t="shared" si="1"/>
        <v>0</v>
      </c>
      <c r="F22" s="100" t="s">
        <v>146</v>
      </c>
      <c r="G22" s="74">
        <v>5486</v>
      </c>
      <c r="H22" s="188">
        <v>85740</v>
      </c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 t="s">
        <v>107</v>
      </c>
      <c r="C23" s="10"/>
      <c r="D23" s="48">
        <f t="shared" si="1"/>
        <v>0</v>
      </c>
      <c r="F23" s="79"/>
      <c r="G23" s="80"/>
      <c r="H23" s="189"/>
      <c r="I23" s="158"/>
      <c r="J23" s="15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 t="s">
        <v>101</v>
      </c>
      <c r="C24" s="10"/>
      <c r="D24" s="48">
        <f t="shared" si="1"/>
        <v>0</v>
      </c>
      <c r="F24" s="38"/>
      <c r="G24" s="37"/>
      <c r="H24" s="189"/>
      <c r="I24" s="158"/>
      <c r="J24" s="15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 t="s">
        <v>105</v>
      </c>
      <c r="C26" s="10"/>
      <c r="D26" s="48">
        <f t="shared" si="1"/>
        <v>0</v>
      </c>
      <c r="F26" s="65" t="s">
        <v>155</v>
      </c>
      <c r="G26" s="60">
        <v>5464</v>
      </c>
      <c r="H26" s="193">
        <v>183793</v>
      </c>
      <c r="I26" s="194"/>
      <c r="J26" s="19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 t="s">
        <v>109</v>
      </c>
      <c r="C27" s="10"/>
      <c r="D27" s="44">
        <f t="shared" si="1"/>
        <v>0</v>
      </c>
      <c r="F27" s="25"/>
      <c r="G27" s="81"/>
      <c r="H27" s="196"/>
      <c r="I27" s="197"/>
      <c r="J27" s="19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 t="s">
        <v>97</v>
      </c>
      <c r="C28" s="10">
        <v>3</v>
      </c>
      <c r="D28" s="48">
        <f t="shared" si="1"/>
        <v>2355</v>
      </c>
      <c r="F28" s="102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192421</v>
      </c>
      <c r="F29" s="119" t="s">
        <v>55</v>
      </c>
      <c r="G29" s="181"/>
      <c r="H29" s="141">
        <f>H15-H16-H17-H18-H19-H20-H22-H23-H24+H26+H27</f>
        <v>187518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115</v>
      </c>
      <c r="H34" s="163">
        <f>F34*G34</f>
        <v>115000</v>
      </c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>
        <v>103</v>
      </c>
      <c r="H35" s="163">
        <f>F35*G35</f>
        <v>51500</v>
      </c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/>
      <c r="D36" s="12">
        <f>C36*1.5</f>
        <v>0</v>
      </c>
      <c r="F36" s="12">
        <v>200</v>
      </c>
      <c r="G36" s="37">
        <v>6</v>
      </c>
      <c r="H36" s="163">
        <f t="shared" ref="H36:H39" si="2">F36*G36</f>
        <v>1200</v>
      </c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>
        <v>898</v>
      </c>
      <c r="D37" s="12">
        <f>C37*111</f>
        <v>99678</v>
      </c>
      <c r="F37" s="12">
        <v>100</v>
      </c>
      <c r="G37" s="39">
        <v>185</v>
      </c>
      <c r="H37" s="163">
        <f t="shared" si="2"/>
        <v>18500</v>
      </c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>
        <v>8</v>
      </c>
      <c r="D38" s="12">
        <f>C38*84</f>
        <v>672</v>
      </c>
      <c r="F38" s="30">
        <v>50</v>
      </c>
      <c r="G38" s="39">
        <v>23</v>
      </c>
      <c r="H38" s="163">
        <f t="shared" si="2"/>
        <v>1150</v>
      </c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>
        <v>4</v>
      </c>
      <c r="D39" s="31">
        <f>C39*4.5</f>
        <v>18</v>
      </c>
      <c r="F39" s="12">
        <v>20</v>
      </c>
      <c r="G39" s="37"/>
      <c r="H39" s="163">
        <f t="shared" si="2"/>
        <v>0</v>
      </c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>
        <v>11</v>
      </c>
      <c r="D40" s="12">
        <f>C40*111</f>
        <v>1221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>
        <v>10</v>
      </c>
      <c r="D42" s="12">
        <f>C42*2.25</f>
        <v>22.5</v>
      </c>
      <c r="F42" s="39" t="s">
        <v>79</v>
      </c>
      <c r="G42" s="163">
        <v>52</v>
      </c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105" t="s">
        <v>83</v>
      </c>
      <c r="H43" s="155" t="s">
        <v>13</v>
      </c>
      <c r="I43" s="156"/>
      <c r="J43" s="157"/>
      <c r="K43" s="21"/>
      <c r="P43" s="4"/>
      <c r="Q43" s="4"/>
      <c r="R43" s="5"/>
    </row>
    <row r="44" spans="1:18" ht="15.75" x14ac:dyDescent="0.25">
      <c r="A44" s="134"/>
      <c r="B44" s="27" t="s">
        <v>66</v>
      </c>
      <c r="C44" s="10">
        <v>2</v>
      </c>
      <c r="D44" s="12">
        <f>C44*120</f>
        <v>240</v>
      </c>
      <c r="F44" s="37"/>
      <c r="G44" s="77"/>
      <c r="H44" s="158"/>
      <c r="I44" s="158"/>
      <c r="J44" s="158"/>
      <c r="K44" s="21"/>
      <c r="P44" s="4"/>
      <c r="Q44" s="4"/>
      <c r="R44" s="5"/>
    </row>
    <row r="45" spans="1:18" ht="15.75" x14ac:dyDescent="0.25">
      <c r="A45" s="134"/>
      <c r="B45" s="27" t="s">
        <v>68</v>
      </c>
      <c r="C45" s="33">
        <v>6</v>
      </c>
      <c r="D45" s="12">
        <f>C45*84</f>
        <v>504</v>
      </c>
      <c r="F45" s="37"/>
      <c r="G45" s="77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>
        <v>12</v>
      </c>
      <c r="D46" s="12">
        <f>C46*1.5</f>
        <v>18</v>
      </c>
      <c r="F46" s="37"/>
      <c r="G46" s="63"/>
      <c r="H46" s="159"/>
      <c r="I46" s="159"/>
      <c r="J46" s="159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>
        <v>5</v>
      </c>
      <c r="D48" s="12">
        <f>C48*78</f>
        <v>390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/>
      <c r="D49" s="12">
        <f>C49*42</f>
        <v>0</v>
      </c>
      <c r="F49" s="139" t="s">
        <v>86</v>
      </c>
      <c r="G49" s="141">
        <f>H34+H35+H36+H37+H38+H39+H40+H41+G42+H44+H45+H46</f>
        <v>187402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>
        <v>39</v>
      </c>
      <c r="D50" s="12">
        <f>C50*1.5</f>
        <v>58.5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133</v>
      </c>
      <c r="G51" s="249">
        <f>G49-H29</f>
        <v>-116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102906</v>
      </c>
      <c r="F54" s="21"/>
      <c r="J54" s="34"/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5267D-9D28-4850-96DA-812CD6E55A1C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5" t="s">
        <v>1</v>
      </c>
      <c r="O1" s="215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6" t="s">
        <v>7</v>
      </c>
      <c r="B4" s="167"/>
      <c r="C4" s="167"/>
      <c r="D4" s="168"/>
      <c r="F4" s="216" t="s">
        <v>8</v>
      </c>
      <c r="G4" s="218"/>
      <c r="H4" s="220" t="s">
        <v>9</v>
      </c>
      <c r="I4" s="222"/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1"/>
      <c r="B6" s="16"/>
      <c r="C6" s="10"/>
      <c r="D6" s="13">
        <f t="shared" ref="D6:D28" si="1">C6*L6</f>
        <v>0</v>
      </c>
      <c r="F6" s="226" t="s">
        <v>16</v>
      </c>
      <c r="G6" s="228"/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1"/>
      <c r="B7" s="16"/>
      <c r="C7" s="10"/>
      <c r="D7" s="13">
        <f t="shared" si="1"/>
        <v>0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1"/>
      <c r="B8" s="16"/>
      <c r="C8" s="10"/>
      <c r="D8" s="13">
        <f t="shared" si="1"/>
        <v>0</v>
      </c>
      <c r="F8" s="234" t="s">
        <v>21</v>
      </c>
      <c r="G8" s="235"/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1"/>
      <c r="B9" s="16"/>
      <c r="C9" s="10"/>
      <c r="D9" s="13">
        <f t="shared" si="1"/>
        <v>0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1"/>
      <c r="C10" s="10"/>
      <c r="D10" s="13">
        <f t="shared" si="1"/>
        <v>0</v>
      </c>
      <c r="F10" s="226" t="s">
        <v>26</v>
      </c>
      <c r="G10" s="241"/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19" ht="15.75" x14ac:dyDescent="0.25">
      <c r="A11" s="161"/>
      <c r="B11" s="17"/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1"/>
      <c r="B12" s="17"/>
      <c r="C12" s="10"/>
      <c r="D12" s="48">
        <f t="shared" si="1"/>
        <v>0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1"/>
      <c r="B13" s="17"/>
      <c r="C13" s="10"/>
      <c r="D13" s="48">
        <f t="shared" si="1"/>
        <v>0</v>
      </c>
      <c r="F13" s="247" t="s">
        <v>36</v>
      </c>
      <c r="G13" s="211"/>
      <c r="H13" s="202">
        <f>D29</f>
        <v>0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1"/>
      <c r="B14" s="14"/>
      <c r="C14" s="10"/>
      <c r="D14" s="31">
        <f t="shared" si="1"/>
        <v>0</v>
      </c>
      <c r="F14" s="205" t="s">
        <v>39</v>
      </c>
      <c r="G14" s="206"/>
      <c r="H14" s="207">
        <f>D54</f>
        <v>0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1"/>
      <c r="B15" s="14"/>
      <c r="C15" s="10"/>
      <c r="D15" s="31">
        <f t="shared" si="1"/>
        <v>0</v>
      </c>
      <c r="F15" s="210" t="s">
        <v>40</v>
      </c>
      <c r="G15" s="211"/>
      <c r="H15" s="212">
        <f>H13-H14</f>
        <v>0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1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1"/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/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/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1"/>
      <c r="B20" s="46"/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/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/>
      <c r="C23" s="10"/>
      <c r="D23" s="48">
        <f t="shared" si="1"/>
        <v>0</v>
      </c>
      <c r="F23" s="79"/>
      <c r="G23" s="80"/>
      <c r="H23" s="189"/>
      <c r="I23" s="158"/>
      <c r="J23" s="15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/>
      <c r="C24" s="10"/>
      <c r="D24" s="48">
        <f t="shared" si="1"/>
        <v>0</v>
      </c>
      <c r="F24" s="38"/>
      <c r="G24" s="37"/>
      <c r="H24" s="189"/>
      <c r="I24" s="158"/>
      <c r="J24" s="15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/>
      <c r="C26" s="10"/>
      <c r="D26" s="48">
        <f t="shared" si="1"/>
        <v>0</v>
      </c>
      <c r="F26" s="65"/>
      <c r="G26" s="60"/>
      <c r="H26" s="193"/>
      <c r="I26" s="194"/>
      <c r="J26" s="19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/>
      <c r="C27" s="10"/>
      <c r="D27" s="44">
        <f t="shared" si="1"/>
        <v>0</v>
      </c>
      <c r="F27" s="25"/>
      <c r="G27" s="81"/>
      <c r="H27" s="196"/>
      <c r="I27" s="197"/>
      <c r="J27" s="19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/>
      <c r="C28" s="10"/>
      <c r="D28" s="48">
        <f t="shared" si="1"/>
        <v>0</v>
      </c>
      <c r="F28" s="102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19" t="s">
        <v>55</v>
      </c>
      <c r="G29" s="181"/>
      <c r="H29" s="141">
        <f>H15-H16-H17-H18-H19-H20-H22-H23-H24+H26+H27</f>
        <v>0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3"/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/>
      <c r="H35" s="163"/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/>
      <c r="D36" s="12">
        <f>C36*1.5</f>
        <v>0</v>
      </c>
      <c r="F36" s="12">
        <v>200</v>
      </c>
      <c r="G36" s="37"/>
      <c r="H36" s="163"/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3"/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/>
      <c r="D38" s="12">
        <f>C38*84</f>
        <v>0</v>
      </c>
      <c r="F38" s="30">
        <v>50</v>
      </c>
      <c r="G38" s="39"/>
      <c r="H38" s="163"/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/>
      <c r="D39" s="31">
        <f>C39*4.5</f>
        <v>0</v>
      </c>
      <c r="F39" s="12">
        <v>20</v>
      </c>
      <c r="G39" s="37"/>
      <c r="H39" s="163"/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/>
      <c r="D41" s="12">
        <f>C41*84</f>
        <v>0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/>
      <c r="D42" s="12">
        <f>C42*2.25</f>
        <v>0</v>
      </c>
      <c r="F42" s="39" t="s">
        <v>79</v>
      </c>
      <c r="G42" s="163"/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105" t="s">
        <v>83</v>
      </c>
      <c r="H43" s="155" t="s">
        <v>13</v>
      </c>
      <c r="I43" s="156"/>
      <c r="J43" s="157"/>
      <c r="K43" s="21"/>
      <c r="P43" s="4"/>
      <c r="Q43" s="4"/>
      <c r="R43" s="5"/>
    </row>
    <row r="44" spans="1:18" ht="15.75" x14ac:dyDescent="0.25">
      <c r="A44" s="134"/>
      <c r="B44" s="27" t="s">
        <v>66</v>
      </c>
      <c r="C44" s="10"/>
      <c r="D44" s="12">
        <f>C44*120</f>
        <v>0</v>
      </c>
      <c r="F44" s="37"/>
      <c r="G44" s="77"/>
      <c r="H44" s="158"/>
      <c r="I44" s="158"/>
      <c r="J44" s="158"/>
      <c r="K44" s="21"/>
      <c r="P44" s="4"/>
      <c r="Q44" s="4"/>
      <c r="R44" s="5"/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/>
      <c r="G45" s="77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/>
      <c r="D46" s="12">
        <f>C46*1.5</f>
        <v>0</v>
      </c>
      <c r="F46" s="37"/>
      <c r="G46" s="63"/>
      <c r="H46" s="159"/>
      <c r="I46" s="159"/>
      <c r="J46" s="159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/>
      <c r="D48" s="12">
        <f>C48*78</f>
        <v>0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/>
      <c r="D49" s="12">
        <f>C49*42</f>
        <v>0</v>
      </c>
      <c r="F49" s="139" t="s">
        <v>86</v>
      </c>
      <c r="G49" s="141">
        <f>H34+H35+H36+H37+H38+H39+H40+H41+G42+H44+H45+H46</f>
        <v>0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/>
      <c r="D50" s="12">
        <f>C50*1.5</f>
        <v>0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143</v>
      </c>
      <c r="G51" s="149">
        <f>G49-H29</f>
        <v>0</v>
      </c>
      <c r="H51" s="150"/>
      <c r="I51" s="150"/>
      <c r="J51" s="1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152"/>
      <c r="H52" s="153"/>
      <c r="I52" s="153"/>
      <c r="J52" s="1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0</v>
      </c>
      <c r="F54" s="21"/>
      <c r="J54" s="34"/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CE0AA-B404-4D55-8A17-506D07ABE8C8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15" t="s">
        <v>1</v>
      </c>
      <c r="O1" s="215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66" t="s">
        <v>7</v>
      </c>
      <c r="B4" s="167"/>
      <c r="C4" s="167"/>
      <c r="D4" s="168"/>
      <c r="F4" s="216" t="s">
        <v>8</v>
      </c>
      <c r="G4" s="218">
        <v>1</v>
      </c>
      <c r="H4" s="220" t="s">
        <v>9</v>
      </c>
      <c r="I4" s="222">
        <v>45911</v>
      </c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1"/>
      <c r="B6" s="16" t="s">
        <v>15</v>
      </c>
      <c r="C6" s="10"/>
      <c r="D6" s="13">
        <f t="shared" ref="D6:D28" si="1">C6*L6</f>
        <v>0</v>
      </c>
      <c r="F6" s="226" t="s">
        <v>16</v>
      </c>
      <c r="G6" s="228" t="s">
        <v>126</v>
      </c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1"/>
      <c r="B7" s="16" t="s">
        <v>18</v>
      </c>
      <c r="C7" s="10"/>
      <c r="D7" s="13">
        <f t="shared" si="1"/>
        <v>0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1"/>
      <c r="B8" s="16" t="s">
        <v>20</v>
      </c>
      <c r="C8" s="10"/>
      <c r="D8" s="13">
        <f t="shared" si="1"/>
        <v>0</v>
      </c>
      <c r="F8" s="234" t="s">
        <v>21</v>
      </c>
      <c r="G8" s="235" t="s">
        <v>112</v>
      </c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1"/>
      <c r="B9" s="16" t="s">
        <v>23</v>
      </c>
      <c r="C9" s="10"/>
      <c r="D9" s="13">
        <f t="shared" si="1"/>
        <v>0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1"/>
      <c r="B10" t="s">
        <v>25</v>
      </c>
      <c r="C10" s="10"/>
      <c r="D10" s="13">
        <f t="shared" si="1"/>
        <v>0</v>
      </c>
      <c r="F10" s="226" t="s">
        <v>26</v>
      </c>
      <c r="G10" s="241" t="s">
        <v>130</v>
      </c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20" ht="15.75" x14ac:dyDescent="0.25">
      <c r="A11" s="161"/>
      <c r="B11" s="17" t="s">
        <v>28</v>
      </c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1"/>
      <c r="B12" s="17" t="s">
        <v>30</v>
      </c>
      <c r="C12" s="10"/>
      <c r="D12" s="48">
        <f t="shared" si="1"/>
        <v>0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1"/>
      <c r="B13" s="17" t="s">
        <v>32</v>
      </c>
      <c r="C13" s="10"/>
      <c r="D13" s="48">
        <f t="shared" si="1"/>
        <v>0</v>
      </c>
      <c r="F13" s="247" t="s">
        <v>36</v>
      </c>
      <c r="G13" s="211"/>
      <c r="H13" s="202">
        <f>D29</f>
        <v>0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1"/>
      <c r="B14" s="14" t="s">
        <v>35</v>
      </c>
      <c r="C14" s="10"/>
      <c r="D14" s="31">
        <f t="shared" si="1"/>
        <v>0</v>
      </c>
      <c r="F14" s="205" t="s">
        <v>39</v>
      </c>
      <c r="G14" s="206"/>
      <c r="H14" s="207">
        <f>D54</f>
        <v>0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1"/>
      <c r="B15" s="14" t="s">
        <v>38</v>
      </c>
      <c r="C15" s="10"/>
      <c r="D15" s="31">
        <f t="shared" si="1"/>
        <v>0</v>
      </c>
      <c r="F15" s="210" t="s">
        <v>40</v>
      </c>
      <c r="G15" s="211"/>
      <c r="H15" s="212">
        <f>H13-H14</f>
        <v>0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1"/>
      <c r="B17" t="s">
        <v>135</v>
      </c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3"/>
      <c r="I19" s="183"/>
      <c r="J19" s="183"/>
      <c r="L19" s="6">
        <v>1102</v>
      </c>
      <c r="Q19" s="4"/>
      <c r="R19" s="5">
        <f t="shared" si="0"/>
        <v>0</v>
      </c>
    </row>
    <row r="20" spans="1:18" ht="15.75" x14ac:dyDescent="0.25">
      <c r="A20" s="161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 t="s">
        <v>139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 t="s">
        <v>123</v>
      </c>
      <c r="C23" s="10"/>
      <c r="D23" s="48">
        <f t="shared" si="1"/>
        <v>0</v>
      </c>
      <c r="F23" s="78"/>
      <c r="G23" s="80"/>
      <c r="H23" s="255"/>
      <c r="I23" s="256"/>
      <c r="J23" s="256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 t="s">
        <v>124</v>
      </c>
      <c r="C24" s="10"/>
      <c r="D24" s="48">
        <f t="shared" si="1"/>
        <v>0</v>
      </c>
      <c r="F24" s="78"/>
      <c r="G24" s="80"/>
      <c r="H24" s="255"/>
      <c r="I24" s="256"/>
      <c r="J24" s="256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 t="s">
        <v>110</v>
      </c>
      <c r="C26" s="10"/>
      <c r="D26" s="48">
        <f t="shared" si="1"/>
        <v>0</v>
      </c>
      <c r="F26" s="76"/>
      <c r="G26" s="66"/>
      <c r="H26" s="158"/>
      <c r="I26" s="158"/>
      <c r="J26" s="158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 t="s">
        <v>119</v>
      </c>
      <c r="C27" s="10"/>
      <c r="D27" s="44">
        <f t="shared" si="1"/>
        <v>0</v>
      </c>
      <c r="F27" s="72"/>
      <c r="G27" s="105"/>
      <c r="H27" s="257"/>
      <c r="I27" s="258"/>
      <c r="J27" s="25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 t="s">
        <v>97</v>
      </c>
      <c r="C28" s="10"/>
      <c r="D28" s="48">
        <f t="shared" si="1"/>
        <v>0</v>
      </c>
      <c r="F28" s="102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19" t="s">
        <v>55</v>
      </c>
      <c r="G29" s="181"/>
      <c r="H29" s="141">
        <f>H15-H16-H17-H18-H19-H20-H22-H23-H24+H26+H27+H28</f>
        <v>0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63">
        <f t="shared" ref="H34:H39" si="2">F34*G34</f>
        <v>0</v>
      </c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/>
      <c r="H35" s="163">
        <f t="shared" si="2"/>
        <v>0</v>
      </c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/>
      <c r="D36" s="12">
        <f>C36*1.5</f>
        <v>0</v>
      </c>
      <c r="F36" s="12">
        <v>200</v>
      </c>
      <c r="G36" s="37"/>
      <c r="H36" s="163">
        <f t="shared" si="2"/>
        <v>0</v>
      </c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3">
        <f t="shared" si="2"/>
        <v>0</v>
      </c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/>
      <c r="D38" s="12">
        <f>C38*84</f>
        <v>0</v>
      </c>
      <c r="F38" s="30">
        <v>50</v>
      </c>
      <c r="G38" s="39"/>
      <c r="H38" s="163">
        <f t="shared" si="2"/>
        <v>0</v>
      </c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/>
      <c r="D39" s="31">
        <f>C39*4.5</f>
        <v>0</v>
      </c>
      <c r="F39" s="12">
        <v>20</v>
      </c>
      <c r="G39" s="37"/>
      <c r="H39" s="163">
        <f t="shared" si="2"/>
        <v>0</v>
      </c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/>
      <c r="D41" s="12">
        <f>C41*84</f>
        <v>0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/>
      <c r="D42" s="12">
        <f>C42*2.25</f>
        <v>0</v>
      </c>
      <c r="F42" s="39" t="s">
        <v>79</v>
      </c>
      <c r="G42" s="163"/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105" t="s">
        <v>83</v>
      </c>
      <c r="H43" s="155" t="s">
        <v>13</v>
      </c>
      <c r="I43" s="156"/>
      <c r="J43" s="157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4"/>
      <c r="B44" s="27" t="s">
        <v>66</v>
      </c>
      <c r="C44" s="10"/>
      <c r="D44" s="12">
        <f>C44*120</f>
        <v>0</v>
      </c>
      <c r="F44" s="37"/>
      <c r="G44" s="63"/>
      <c r="H44" s="158"/>
      <c r="I44" s="158"/>
      <c r="J44" s="158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/>
      <c r="G45" s="63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/>
      <c r="D46" s="12">
        <f>C46*1.5</f>
        <v>0</v>
      </c>
      <c r="F46" s="37"/>
      <c r="G46" s="63"/>
      <c r="H46" s="158"/>
      <c r="I46" s="158"/>
      <c r="J46" s="158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/>
      <c r="D48" s="12">
        <f>C48*78</f>
        <v>0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/>
      <c r="D49" s="12">
        <f>C49*42</f>
        <v>0</v>
      </c>
      <c r="F49" s="139" t="s">
        <v>86</v>
      </c>
      <c r="G49" s="141">
        <f>H34+H35+H36+H37+H38+H39+H40+H41+G42+H44+H45+H46</f>
        <v>0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/>
      <c r="D50" s="12">
        <f>C50*1.5</f>
        <v>0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141</v>
      </c>
      <c r="G51" s="149">
        <f>G49-H29</f>
        <v>0</v>
      </c>
      <c r="H51" s="150"/>
      <c r="I51" s="150"/>
      <c r="J51" s="1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152"/>
      <c r="H52" s="153"/>
      <c r="I52" s="153"/>
      <c r="J52" s="1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4B121-269C-4D10-B552-A18D7E8CED0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5" t="s">
        <v>1</v>
      </c>
      <c r="O1" s="215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6" t="s">
        <v>7</v>
      </c>
      <c r="B4" s="167"/>
      <c r="C4" s="167"/>
      <c r="D4" s="168"/>
      <c r="F4" s="216" t="s">
        <v>8</v>
      </c>
      <c r="G4" s="218">
        <v>2</v>
      </c>
      <c r="H4" s="220" t="s">
        <v>9</v>
      </c>
      <c r="I4" s="222">
        <v>45911</v>
      </c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1"/>
      <c r="B6" s="16" t="s">
        <v>15</v>
      </c>
      <c r="C6" s="10"/>
      <c r="D6" s="13">
        <f t="shared" ref="D6:D28" si="1">C6*L6</f>
        <v>0</v>
      </c>
      <c r="F6" s="226" t="s">
        <v>16</v>
      </c>
      <c r="G6" s="228" t="s">
        <v>125</v>
      </c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1"/>
      <c r="B7" s="16" t="s">
        <v>18</v>
      </c>
      <c r="C7" s="10"/>
      <c r="D7" s="13">
        <f t="shared" si="1"/>
        <v>0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1"/>
      <c r="B8" s="16" t="s">
        <v>20</v>
      </c>
      <c r="C8" s="10"/>
      <c r="D8" s="13">
        <f t="shared" si="1"/>
        <v>0</v>
      </c>
      <c r="F8" s="234" t="s">
        <v>21</v>
      </c>
      <c r="G8" s="235" t="s">
        <v>114</v>
      </c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1"/>
      <c r="B9" s="16" t="s">
        <v>23</v>
      </c>
      <c r="C9" s="10"/>
      <c r="D9" s="13">
        <f t="shared" si="1"/>
        <v>0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1"/>
      <c r="B10" t="s">
        <v>25</v>
      </c>
      <c r="C10" s="10"/>
      <c r="D10" s="13">
        <f t="shared" si="1"/>
        <v>0</v>
      </c>
      <c r="F10" s="226" t="s">
        <v>26</v>
      </c>
      <c r="G10" s="241" t="s">
        <v>115</v>
      </c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18" ht="15.75" x14ac:dyDescent="0.25">
      <c r="A11" s="161"/>
      <c r="B11" s="17" t="s">
        <v>28</v>
      </c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1"/>
      <c r="B12" s="17" t="s">
        <v>30</v>
      </c>
      <c r="C12" s="10"/>
      <c r="D12" s="48">
        <f t="shared" si="1"/>
        <v>0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1"/>
      <c r="B13" s="17" t="s">
        <v>32</v>
      </c>
      <c r="C13" s="10"/>
      <c r="D13" s="48">
        <f t="shared" si="1"/>
        <v>0</v>
      </c>
      <c r="F13" s="247" t="s">
        <v>36</v>
      </c>
      <c r="G13" s="211"/>
      <c r="H13" s="202">
        <f>D29</f>
        <v>0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1"/>
      <c r="B14" s="14" t="s">
        <v>35</v>
      </c>
      <c r="C14" s="10"/>
      <c r="D14" s="31">
        <f t="shared" si="1"/>
        <v>0</v>
      </c>
      <c r="F14" s="205" t="s">
        <v>39</v>
      </c>
      <c r="G14" s="206"/>
      <c r="H14" s="207">
        <f>D54</f>
        <v>0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1"/>
      <c r="B15" s="14" t="s">
        <v>38</v>
      </c>
      <c r="C15" s="10"/>
      <c r="D15" s="31">
        <f t="shared" si="1"/>
        <v>0</v>
      </c>
      <c r="F15" s="210" t="s">
        <v>40</v>
      </c>
      <c r="G15" s="211"/>
      <c r="H15" s="212">
        <f>H13-H14</f>
        <v>0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1"/>
      <c r="B17" t="s">
        <v>93</v>
      </c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1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3"/>
      <c r="I20" s="183"/>
      <c r="J20" s="18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 t="s">
        <v>104</v>
      </c>
      <c r="C22" s="10"/>
      <c r="D22" s="48">
        <f t="shared" si="1"/>
        <v>0</v>
      </c>
      <c r="F22" s="73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 t="s">
        <v>107</v>
      </c>
      <c r="C23" s="10"/>
      <c r="D23" s="48">
        <f t="shared" si="1"/>
        <v>0</v>
      </c>
      <c r="F23" s="25"/>
      <c r="G23" s="37"/>
      <c r="H23" s="189"/>
      <c r="I23" s="158"/>
      <c r="J23" s="15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 t="s">
        <v>131</v>
      </c>
      <c r="C24" s="10"/>
      <c r="D24" s="48">
        <f t="shared" si="1"/>
        <v>0</v>
      </c>
      <c r="F24" s="38"/>
      <c r="G24" s="37"/>
      <c r="H24" s="189"/>
      <c r="I24" s="158"/>
      <c r="J24" s="158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 t="s">
        <v>105</v>
      </c>
      <c r="C26" s="10"/>
      <c r="D26" s="48">
        <f t="shared" si="1"/>
        <v>0</v>
      </c>
      <c r="F26" s="65"/>
      <c r="G26" s="10"/>
      <c r="H26" s="193"/>
      <c r="I26" s="194"/>
      <c r="J26" s="19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 t="s">
        <v>109</v>
      </c>
      <c r="C27" s="10"/>
      <c r="D27" s="44">
        <f t="shared" si="1"/>
        <v>0</v>
      </c>
      <c r="F27" s="14"/>
      <c r="G27" s="14"/>
      <c r="H27" s="196"/>
      <c r="I27" s="197"/>
      <c r="J27" s="19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 t="s">
        <v>97</v>
      </c>
      <c r="C28" s="10"/>
      <c r="D28" s="48">
        <f t="shared" si="1"/>
        <v>0</v>
      </c>
      <c r="F28" s="102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19" t="s">
        <v>55</v>
      </c>
      <c r="G29" s="181"/>
      <c r="H29" s="141">
        <f>H15-H16-H17-H18-H19-H20-H22-H23-H24+H26+H27</f>
        <v>0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3">
        <f>F34*G34</f>
        <v>0</v>
      </c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/>
      <c r="H35" s="163">
        <f t="shared" ref="H35:H39" si="2">F35*G35</f>
        <v>0</v>
      </c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/>
      <c r="D36" s="12">
        <f>C36*1.5</f>
        <v>0</v>
      </c>
      <c r="F36" s="12">
        <v>200</v>
      </c>
      <c r="G36" s="37"/>
      <c r="H36" s="163">
        <f>F36*G36</f>
        <v>0</v>
      </c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3">
        <f t="shared" si="2"/>
        <v>0</v>
      </c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/>
      <c r="D38" s="12">
        <f>C38*84</f>
        <v>0</v>
      </c>
      <c r="F38" s="30">
        <v>50</v>
      </c>
      <c r="G38" s="39"/>
      <c r="H38" s="163">
        <f t="shared" si="2"/>
        <v>0</v>
      </c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/>
      <c r="D39" s="31">
        <f>C39*4.5</f>
        <v>0</v>
      </c>
      <c r="F39" s="12">
        <v>20</v>
      </c>
      <c r="G39" s="37"/>
      <c r="H39" s="163">
        <f t="shared" si="2"/>
        <v>0</v>
      </c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/>
      <c r="D41" s="12">
        <f>C41*84</f>
        <v>0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/>
      <c r="D42" s="12">
        <f>C42*2.25</f>
        <v>0</v>
      </c>
      <c r="F42" s="39" t="s">
        <v>79</v>
      </c>
      <c r="G42" s="163"/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105" t="s">
        <v>83</v>
      </c>
      <c r="H43" s="155" t="s">
        <v>13</v>
      </c>
      <c r="I43" s="156"/>
      <c r="J43" s="157"/>
      <c r="K43" s="21"/>
      <c r="P43" s="4"/>
      <c r="Q43" s="4"/>
      <c r="R43" s="5"/>
    </row>
    <row r="44" spans="1:18" ht="15.75" x14ac:dyDescent="0.25">
      <c r="A44" s="134"/>
      <c r="B44" s="27" t="s">
        <v>66</v>
      </c>
      <c r="C44" s="10"/>
      <c r="D44" s="12">
        <f>C44*120</f>
        <v>0</v>
      </c>
      <c r="F44" s="37"/>
      <c r="G44" s="63"/>
      <c r="H44" s="158"/>
      <c r="I44" s="158"/>
      <c r="J44" s="158"/>
      <c r="K44" s="21"/>
      <c r="P44" s="4"/>
      <c r="Q44" s="4"/>
      <c r="R44" s="5"/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/>
      <c r="G45" s="63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/>
      <c r="D46" s="12">
        <f>C46*1.5</f>
        <v>0</v>
      </c>
      <c r="F46" s="37"/>
      <c r="G46" s="104"/>
      <c r="H46" s="159"/>
      <c r="I46" s="159"/>
      <c r="J46" s="159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/>
      <c r="D48" s="12">
        <f>C48*78</f>
        <v>0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/>
      <c r="D49" s="12">
        <f>C49*42</f>
        <v>0</v>
      </c>
      <c r="F49" s="139" t="s">
        <v>86</v>
      </c>
      <c r="G49" s="141">
        <f>H34+H35+H36+H37+H38+H39+H40+H41+G42+H44+H45+H46</f>
        <v>0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/>
      <c r="D50" s="12">
        <f>C50*1.5</f>
        <v>0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142</v>
      </c>
      <c r="G51" s="249">
        <f>G49-H29</f>
        <v>0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0</v>
      </c>
      <c r="F54" s="21"/>
      <c r="J54" s="34"/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3509A-BCDA-4295-A1FE-4A7F108DDA47}">
  <dimension ref="A1:S59"/>
  <sheetViews>
    <sheetView topLeftCell="A7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5" t="s">
        <v>1</v>
      </c>
      <c r="O1" s="215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6" t="s">
        <v>7</v>
      </c>
      <c r="B4" s="167"/>
      <c r="C4" s="167"/>
      <c r="D4" s="168"/>
      <c r="F4" s="216" t="s">
        <v>8</v>
      </c>
      <c r="G4" s="218">
        <v>3</v>
      </c>
      <c r="H4" s="220" t="s">
        <v>9</v>
      </c>
      <c r="I4" s="222">
        <v>45901</v>
      </c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1"/>
      <c r="B6" s="16" t="s">
        <v>15</v>
      </c>
      <c r="C6" s="10">
        <v>142</v>
      </c>
      <c r="D6" s="13">
        <f t="shared" ref="D6:D28" si="1">C6*L6</f>
        <v>104654</v>
      </c>
      <c r="F6" s="226" t="s">
        <v>16</v>
      </c>
      <c r="G6" s="228" t="s">
        <v>147</v>
      </c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1"/>
      <c r="B7" s="16" t="s">
        <v>18</v>
      </c>
      <c r="C7" s="10">
        <v>9</v>
      </c>
      <c r="D7" s="13">
        <f t="shared" si="1"/>
        <v>6525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1"/>
      <c r="B8" s="16" t="s">
        <v>20</v>
      </c>
      <c r="C8" s="10"/>
      <c r="D8" s="13">
        <f t="shared" si="1"/>
        <v>0</v>
      </c>
      <c r="F8" s="234" t="s">
        <v>21</v>
      </c>
      <c r="G8" s="235" t="s">
        <v>120</v>
      </c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1"/>
      <c r="B9" s="16" t="s">
        <v>23</v>
      </c>
      <c r="C9" s="10">
        <v>38</v>
      </c>
      <c r="D9" s="13">
        <f t="shared" si="1"/>
        <v>26866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1"/>
      <c r="B10" t="s">
        <v>25</v>
      </c>
      <c r="C10" s="10"/>
      <c r="D10" s="13">
        <f t="shared" si="1"/>
        <v>0</v>
      </c>
      <c r="F10" s="226" t="s">
        <v>26</v>
      </c>
      <c r="G10" s="241" t="s">
        <v>111</v>
      </c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19" ht="15.75" x14ac:dyDescent="0.25">
      <c r="A11" s="161"/>
      <c r="B11" s="17" t="s">
        <v>28</v>
      </c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1"/>
      <c r="B12" s="17" t="s">
        <v>30</v>
      </c>
      <c r="C12" s="10">
        <v>2</v>
      </c>
      <c r="D12" s="48">
        <f t="shared" si="1"/>
        <v>1904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1"/>
      <c r="B13" s="17" t="s">
        <v>32</v>
      </c>
      <c r="C13" s="10">
        <v>5</v>
      </c>
      <c r="D13" s="48">
        <f t="shared" si="1"/>
        <v>1535</v>
      </c>
      <c r="F13" s="247" t="s">
        <v>36</v>
      </c>
      <c r="G13" s="211"/>
      <c r="H13" s="202">
        <f>D29</f>
        <v>144668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1"/>
      <c r="B14" s="14" t="s">
        <v>35</v>
      </c>
      <c r="C14" s="10">
        <v>19</v>
      </c>
      <c r="D14" s="31">
        <f t="shared" si="1"/>
        <v>209</v>
      </c>
      <c r="F14" s="205" t="s">
        <v>39</v>
      </c>
      <c r="G14" s="206"/>
      <c r="H14" s="207">
        <f>D54</f>
        <v>45607.5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1"/>
      <c r="B15" s="14" t="s">
        <v>38</v>
      </c>
      <c r="C15" s="10"/>
      <c r="D15" s="31">
        <f t="shared" si="1"/>
        <v>0</v>
      </c>
      <c r="F15" s="210" t="s">
        <v>40</v>
      </c>
      <c r="G15" s="211"/>
      <c r="H15" s="212">
        <f>H13-H14</f>
        <v>99060.5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>
        <f>372</f>
        <v>372</v>
      </c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1"/>
      <c r="B17" t="s">
        <v>113</v>
      </c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1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 t="s">
        <v>104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 t="s">
        <v>107</v>
      </c>
      <c r="C23" s="10"/>
      <c r="D23" s="48">
        <f t="shared" si="1"/>
        <v>0</v>
      </c>
      <c r="F23" s="79"/>
      <c r="G23" s="80"/>
      <c r="H23" s="189"/>
      <c r="I23" s="158"/>
      <c r="J23" s="15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 t="s">
        <v>101</v>
      </c>
      <c r="C24" s="10"/>
      <c r="D24" s="48">
        <f t="shared" si="1"/>
        <v>0</v>
      </c>
      <c r="F24" s="38"/>
      <c r="G24" s="37"/>
      <c r="H24" s="189"/>
      <c r="I24" s="158"/>
      <c r="J24" s="15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 t="s">
        <v>105</v>
      </c>
      <c r="C26" s="10"/>
      <c r="D26" s="48">
        <f t="shared" si="1"/>
        <v>0</v>
      </c>
      <c r="F26" s="99" t="s">
        <v>146</v>
      </c>
      <c r="G26" s="60">
        <v>5401</v>
      </c>
      <c r="H26" s="193">
        <v>80264</v>
      </c>
      <c r="I26" s="194"/>
      <c r="J26" s="19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 t="s">
        <v>109</v>
      </c>
      <c r="C27" s="10"/>
      <c r="D27" s="44">
        <f t="shared" si="1"/>
        <v>0</v>
      </c>
      <c r="F27" s="25"/>
      <c r="G27" s="81"/>
      <c r="H27" s="196"/>
      <c r="I27" s="197"/>
      <c r="J27" s="19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 t="s">
        <v>97</v>
      </c>
      <c r="C28" s="10">
        <v>3</v>
      </c>
      <c r="D28" s="48">
        <f t="shared" si="1"/>
        <v>2355</v>
      </c>
      <c r="F28" s="55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144668</v>
      </c>
      <c r="F29" s="119" t="s">
        <v>55</v>
      </c>
      <c r="G29" s="181"/>
      <c r="H29" s="141">
        <f>H15-H16-H17-H18-H19-H20-H22-H23-H24+H26+H27</f>
        <v>178952.5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125</v>
      </c>
      <c r="H34" s="163">
        <f>F34*G34</f>
        <v>125000</v>
      </c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87</v>
      </c>
      <c r="H35" s="163">
        <f>F35*G35</f>
        <v>43500</v>
      </c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>
        <v>12</v>
      </c>
      <c r="D36" s="12">
        <f>C36*1.5</f>
        <v>18</v>
      </c>
      <c r="F36" s="12">
        <v>200</v>
      </c>
      <c r="G36" s="37"/>
      <c r="H36" s="163">
        <f t="shared" ref="H36:H39" si="2">F36*G36</f>
        <v>0</v>
      </c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>
        <v>389</v>
      </c>
      <c r="D37" s="12">
        <f>C37*111</f>
        <v>43179</v>
      </c>
      <c r="F37" s="12">
        <v>100</v>
      </c>
      <c r="G37" s="39">
        <v>18</v>
      </c>
      <c r="H37" s="163">
        <f t="shared" si="2"/>
        <v>1800</v>
      </c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>
        <v>10</v>
      </c>
      <c r="D38" s="12">
        <f>C38*84</f>
        <v>840</v>
      </c>
      <c r="F38" s="30">
        <v>50</v>
      </c>
      <c r="G38" s="39">
        <v>30</v>
      </c>
      <c r="H38" s="163">
        <f t="shared" si="2"/>
        <v>1500</v>
      </c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163">
        <f t="shared" si="2"/>
        <v>0</v>
      </c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>
        <v>7</v>
      </c>
      <c r="D40" s="12">
        <f>C40*111</f>
        <v>777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/>
      <c r="D41" s="12">
        <f>C41*84</f>
        <v>0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>
        <v>10</v>
      </c>
      <c r="D42" s="12">
        <f>C42*2.25</f>
        <v>22.5</v>
      </c>
      <c r="F42" s="39" t="s">
        <v>79</v>
      </c>
      <c r="G42" s="163">
        <v>305</v>
      </c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85" t="s">
        <v>83</v>
      </c>
      <c r="H43" s="155" t="s">
        <v>13</v>
      </c>
      <c r="I43" s="156"/>
      <c r="J43" s="157"/>
      <c r="K43" s="21"/>
      <c r="P43" s="4"/>
      <c r="Q43" s="4"/>
      <c r="R43" s="5"/>
    </row>
    <row r="44" spans="1:18" ht="15.75" x14ac:dyDescent="0.25">
      <c r="A44" s="134"/>
      <c r="B44" s="27" t="s">
        <v>66</v>
      </c>
      <c r="C44" s="10">
        <v>2</v>
      </c>
      <c r="D44" s="12">
        <f>C44*120</f>
        <v>240</v>
      </c>
      <c r="F44" s="37" t="s">
        <v>144</v>
      </c>
      <c r="G44" s="77" t="s">
        <v>145</v>
      </c>
      <c r="H44" s="158">
        <v>6230</v>
      </c>
      <c r="I44" s="158"/>
      <c r="J44" s="158"/>
      <c r="K44" s="21"/>
      <c r="P44" s="4"/>
      <c r="Q44" s="4"/>
      <c r="R44" s="5"/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/>
      <c r="G45" s="77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>
        <v>1</v>
      </c>
      <c r="D46" s="12">
        <f>C46*1.5</f>
        <v>1.5</v>
      </c>
      <c r="F46" s="37"/>
      <c r="G46" s="63"/>
      <c r="H46" s="159"/>
      <c r="I46" s="159"/>
      <c r="J46" s="159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>
        <v>4</v>
      </c>
      <c r="D49" s="12">
        <f>C49*42</f>
        <v>168</v>
      </c>
      <c r="F49" s="139" t="s">
        <v>86</v>
      </c>
      <c r="G49" s="141">
        <f>H34+H35+H36+H37+H38+H39+H40+H41+G42+H44+H45+H46</f>
        <v>178335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>
        <v>23</v>
      </c>
      <c r="D50" s="12">
        <f>C50*1.5</f>
        <v>34.5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133</v>
      </c>
      <c r="G51" s="249">
        <f>G49-H29</f>
        <v>-617.5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45607.5</v>
      </c>
      <c r="F54" s="21"/>
      <c r="J54" s="34"/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148</v>
      </c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A4AB-B7D6-4D21-B541-0ED5A5B0F39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5" t="s">
        <v>1</v>
      </c>
      <c r="O1" s="215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6" t="s">
        <v>7</v>
      </c>
      <c r="B4" s="167"/>
      <c r="C4" s="167"/>
      <c r="D4" s="168"/>
      <c r="F4" s="216" t="s">
        <v>8</v>
      </c>
      <c r="G4" s="218">
        <v>3</v>
      </c>
      <c r="H4" s="220" t="s">
        <v>9</v>
      </c>
      <c r="I4" s="222">
        <v>45911</v>
      </c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1"/>
      <c r="B6" s="16" t="s">
        <v>15</v>
      </c>
      <c r="C6" s="10"/>
      <c r="D6" s="13">
        <f t="shared" ref="D6:D28" si="1">C6*L6</f>
        <v>0</v>
      </c>
      <c r="F6" s="226" t="s">
        <v>16</v>
      </c>
      <c r="G6" s="228" t="s">
        <v>111</v>
      </c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1"/>
      <c r="B7" s="16" t="s">
        <v>18</v>
      </c>
      <c r="C7" s="10"/>
      <c r="D7" s="13">
        <f t="shared" si="1"/>
        <v>0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1"/>
      <c r="B8" s="16" t="s">
        <v>20</v>
      </c>
      <c r="C8" s="10"/>
      <c r="D8" s="13">
        <f t="shared" si="1"/>
        <v>0</v>
      </c>
      <c r="F8" s="234" t="s">
        <v>21</v>
      </c>
      <c r="G8" s="235" t="s">
        <v>120</v>
      </c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1"/>
      <c r="B9" s="16" t="s">
        <v>23</v>
      </c>
      <c r="C9" s="10"/>
      <c r="D9" s="13">
        <f t="shared" si="1"/>
        <v>0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1"/>
      <c r="B10" t="s">
        <v>25</v>
      </c>
      <c r="C10" s="10"/>
      <c r="D10" s="13">
        <f t="shared" si="1"/>
        <v>0</v>
      </c>
      <c r="F10" s="226" t="s">
        <v>26</v>
      </c>
      <c r="G10" s="241" t="s">
        <v>121</v>
      </c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19" ht="15.75" x14ac:dyDescent="0.25">
      <c r="A11" s="161"/>
      <c r="B11" s="17" t="s">
        <v>28</v>
      </c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1"/>
      <c r="B12" s="17" t="s">
        <v>30</v>
      </c>
      <c r="C12" s="10"/>
      <c r="D12" s="48">
        <f t="shared" si="1"/>
        <v>0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1"/>
      <c r="B13" s="17" t="s">
        <v>32</v>
      </c>
      <c r="C13" s="10"/>
      <c r="D13" s="48">
        <f t="shared" si="1"/>
        <v>0</v>
      </c>
      <c r="F13" s="247" t="s">
        <v>36</v>
      </c>
      <c r="G13" s="211"/>
      <c r="H13" s="202">
        <f>D29</f>
        <v>0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1"/>
      <c r="B14" s="14" t="s">
        <v>35</v>
      </c>
      <c r="C14" s="10"/>
      <c r="D14" s="31">
        <f t="shared" si="1"/>
        <v>0</v>
      </c>
      <c r="F14" s="205" t="s">
        <v>39</v>
      </c>
      <c r="G14" s="206"/>
      <c r="H14" s="207">
        <f>D54</f>
        <v>0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1"/>
      <c r="B15" s="14" t="s">
        <v>38</v>
      </c>
      <c r="C15" s="10"/>
      <c r="D15" s="31">
        <f t="shared" si="1"/>
        <v>0</v>
      </c>
      <c r="F15" s="210" t="s">
        <v>40</v>
      </c>
      <c r="G15" s="211"/>
      <c r="H15" s="212">
        <f>H13-H14</f>
        <v>0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1"/>
      <c r="B17" t="s">
        <v>113</v>
      </c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1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 t="s">
        <v>104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 t="s">
        <v>107</v>
      </c>
      <c r="C23" s="10"/>
      <c r="D23" s="48">
        <f t="shared" si="1"/>
        <v>0</v>
      </c>
      <c r="F23" s="79"/>
      <c r="G23" s="80"/>
      <c r="H23" s="189"/>
      <c r="I23" s="158"/>
      <c r="J23" s="15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 t="s">
        <v>101</v>
      </c>
      <c r="C24" s="10"/>
      <c r="D24" s="48">
        <f t="shared" si="1"/>
        <v>0</v>
      </c>
      <c r="F24" s="38"/>
      <c r="G24" s="37"/>
      <c r="H24" s="189"/>
      <c r="I24" s="158"/>
      <c r="J24" s="15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 t="s">
        <v>105</v>
      </c>
      <c r="C26" s="10"/>
      <c r="D26" s="48">
        <f t="shared" si="1"/>
        <v>0</v>
      </c>
      <c r="F26" s="65"/>
      <c r="G26" s="60"/>
      <c r="H26" s="193"/>
      <c r="I26" s="194"/>
      <c r="J26" s="19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 t="s">
        <v>109</v>
      </c>
      <c r="C27" s="10"/>
      <c r="D27" s="44">
        <f t="shared" si="1"/>
        <v>0</v>
      </c>
      <c r="F27" s="25"/>
      <c r="G27" s="81"/>
      <c r="H27" s="196"/>
      <c r="I27" s="197"/>
      <c r="J27" s="19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 t="s">
        <v>97</v>
      </c>
      <c r="C28" s="10"/>
      <c r="D28" s="48">
        <f t="shared" si="1"/>
        <v>0</v>
      </c>
      <c r="F28" s="102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19" t="s">
        <v>55</v>
      </c>
      <c r="G29" s="181"/>
      <c r="H29" s="141">
        <f>H15-H16-H17-H18-H19-H20-H22-H23-H24+H26+H27</f>
        <v>0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3">
        <f>F34*G34</f>
        <v>0</v>
      </c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/>
      <c r="H35" s="163">
        <f>F35*G35</f>
        <v>0</v>
      </c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/>
      <c r="D36" s="12">
        <f>C36*1.5</f>
        <v>0</v>
      </c>
      <c r="F36" s="12">
        <v>200</v>
      </c>
      <c r="G36" s="37"/>
      <c r="H36" s="163">
        <f t="shared" ref="H36:H39" si="2">F36*G36</f>
        <v>0</v>
      </c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3">
        <f t="shared" si="2"/>
        <v>0</v>
      </c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/>
      <c r="D38" s="12">
        <f>C38*84</f>
        <v>0</v>
      </c>
      <c r="F38" s="30">
        <v>50</v>
      </c>
      <c r="G38" s="39"/>
      <c r="H38" s="163">
        <f t="shared" si="2"/>
        <v>0</v>
      </c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/>
      <c r="D39" s="31">
        <f>C39*4.5</f>
        <v>0</v>
      </c>
      <c r="F39" s="12">
        <v>20</v>
      </c>
      <c r="G39" s="37"/>
      <c r="H39" s="163">
        <f t="shared" si="2"/>
        <v>0</v>
      </c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/>
      <c r="D41" s="12">
        <f>C41*84</f>
        <v>0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/>
      <c r="D42" s="12">
        <f>C42*2.25</f>
        <v>0</v>
      </c>
      <c r="F42" s="39" t="s">
        <v>79</v>
      </c>
      <c r="G42" s="163"/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105" t="s">
        <v>83</v>
      </c>
      <c r="H43" s="155" t="s">
        <v>13</v>
      </c>
      <c r="I43" s="156"/>
      <c r="J43" s="157"/>
      <c r="K43" s="21"/>
      <c r="P43" s="4"/>
      <c r="Q43" s="4"/>
      <c r="R43" s="5"/>
    </row>
    <row r="44" spans="1:18" ht="15.75" x14ac:dyDescent="0.25">
      <c r="A44" s="134"/>
      <c r="B44" s="27" t="s">
        <v>66</v>
      </c>
      <c r="C44" s="10"/>
      <c r="D44" s="12">
        <f>C44*120</f>
        <v>0</v>
      </c>
      <c r="F44" s="37"/>
      <c r="G44" s="77"/>
      <c r="H44" s="158"/>
      <c r="I44" s="158"/>
      <c r="J44" s="158"/>
      <c r="K44" s="21"/>
      <c r="P44" s="4"/>
      <c r="Q44" s="4"/>
      <c r="R44" s="5"/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/>
      <c r="G45" s="77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/>
      <c r="D46" s="12">
        <f>C46*1.5</f>
        <v>0</v>
      </c>
      <c r="F46" s="37"/>
      <c r="G46" s="63"/>
      <c r="H46" s="159"/>
      <c r="I46" s="159"/>
      <c r="J46" s="159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/>
      <c r="D48" s="12">
        <f>C48*78</f>
        <v>0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/>
      <c r="D49" s="12">
        <f>C49*42</f>
        <v>0</v>
      </c>
      <c r="F49" s="139" t="s">
        <v>86</v>
      </c>
      <c r="G49" s="141">
        <f>H34+H35+H36+H37+H38+H39+H40+H41+G42+H44+H45+H46</f>
        <v>0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/>
      <c r="D50" s="12">
        <f>C50*1.5</f>
        <v>0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133</v>
      </c>
      <c r="G51" s="249">
        <f>G49-H29</f>
        <v>0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0</v>
      </c>
      <c r="F54" s="21"/>
      <c r="J54" s="34"/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7350-ADD5-45BF-BD20-4FBE9C4555A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5" t="s">
        <v>1</v>
      </c>
      <c r="O1" s="215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6" t="s">
        <v>7</v>
      </c>
      <c r="B4" s="167"/>
      <c r="C4" s="167"/>
      <c r="D4" s="168"/>
      <c r="F4" s="216" t="s">
        <v>8</v>
      </c>
      <c r="G4" s="218"/>
      <c r="H4" s="220" t="s">
        <v>9</v>
      </c>
      <c r="I4" s="222"/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1"/>
      <c r="B6" s="16"/>
      <c r="C6" s="10"/>
      <c r="D6" s="13">
        <f t="shared" ref="D6:D28" si="1">C6*L6</f>
        <v>0</v>
      </c>
      <c r="F6" s="226" t="s">
        <v>16</v>
      </c>
      <c r="G6" s="228"/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1"/>
      <c r="B7" s="16"/>
      <c r="C7" s="10"/>
      <c r="D7" s="13">
        <f t="shared" si="1"/>
        <v>0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1"/>
      <c r="B8" s="16"/>
      <c r="C8" s="10"/>
      <c r="D8" s="13">
        <f t="shared" si="1"/>
        <v>0</v>
      </c>
      <c r="F8" s="234" t="s">
        <v>21</v>
      </c>
      <c r="G8" s="235"/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1"/>
      <c r="B9" s="16"/>
      <c r="C9" s="10"/>
      <c r="D9" s="13">
        <f t="shared" si="1"/>
        <v>0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1"/>
      <c r="C10" s="10"/>
      <c r="D10" s="13">
        <f t="shared" si="1"/>
        <v>0</v>
      </c>
      <c r="F10" s="226" t="s">
        <v>26</v>
      </c>
      <c r="G10" s="241"/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19" ht="15.75" x14ac:dyDescent="0.25">
      <c r="A11" s="161"/>
      <c r="B11" s="17"/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1"/>
      <c r="B12" s="17"/>
      <c r="C12" s="10"/>
      <c r="D12" s="48">
        <f t="shared" si="1"/>
        <v>0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1"/>
      <c r="B13" s="17"/>
      <c r="C13" s="10"/>
      <c r="D13" s="48">
        <f t="shared" si="1"/>
        <v>0</v>
      </c>
      <c r="F13" s="247" t="s">
        <v>36</v>
      </c>
      <c r="G13" s="211"/>
      <c r="H13" s="202">
        <f>D29</f>
        <v>0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1"/>
      <c r="B14" s="14"/>
      <c r="C14" s="10"/>
      <c r="D14" s="31">
        <f t="shared" si="1"/>
        <v>0</v>
      </c>
      <c r="F14" s="205" t="s">
        <v>39</v>
      </c>
      <c r="G14" s="206"/>
      <c r="H14" s="207">
        <f>D54</f>
        <v>0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1"/>
      <c r="B15" s="14"/>
      <c r="C15" s="10"/>
      <c r="D15" s="31">
        <f t="shared" si="1"/>
        <v>0</v>
      </c>
      <c r="F15" s="210" t="s">
        <v>40</v>
      </c>
      <c r="G15" s="211"/>
      <c r="H15" s="212">
        <f>H13-H14</f>
        <v>0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1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1"/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/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/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1"/>
      <c r="B20" s="46"/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/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/>
      <c r="C23" s="10"/>
      <c r="D23" s="48">
        <f t="shared" si="1"/>
        <v>0</v>
      </c>
      <c r="F23" s="79"/>
      <c r="G23" s="80"/>
      <c r="H23" s="189"/>
      <c r="I23" s="158"/>
      <c r="J23" s="15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/>
      <c r="C24" s="10"/>
      <c r="D24" s="48">
        <f t="shared" si="1"/>
        <v>0</v>
      </c>
      <c r="F24" s="38"/>
      <c r="G24" s="37"/>
      <c r="H24" s="189"/>
      <c r="I24" s="158"/>
      <c r="J24" s="15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/>
      <c r="C26" s="10"/>
      <c r="D26" s="48">
        <f t="shared" si="1"/>
        <v>0</v>
      </c>
      <c r="F26" s="65"/>
      <c r="G26" s="60"/>
      <c r="H26" s="193"/>
      <c r="I26" s="194"/>
      <c r="J26" s="19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/>
      <c r="C27" s="10"/>
      <c r="D27" s="44">
        <f t="shared" si="1"/>
        <v>0</v>
      </c>
      <c r="F27" s="25"/>
      <c r="G27" s="81"/>
      <c r="H27" s="196"/>
      <c r="I27" s="197"/>
      <c r="J27" s="19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/>
      <c r="C28" s="10"/>
      <c r="D28" s="48">
        <f t="shared" si="1"/>
        <v>0</v>
      </c>
      <c r="F28" s="102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19" t="s">
        <v>55</v>
      </c>
      <c r="G29" s="181"/>
      <c r="H29" s="141">
        <f>H15-H16-H17-H18-H19-H20-H22-H23-H24+H26+H27</f>
        <v>0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3"/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/>
      <c r="H35" s="163"/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/>
      <c r="D36" s="12">
        <f>C36*1.5</f>
        <v>0</v>
      </c>
      <c r="F36" s="12">
        <v>200</v>
      </c>
      <c r="G36" s="37"/>
      <c r="H36" s="163"/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3"/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/>
      <c r="D38" s="12">
        <f>C38*84</f>
        <v>0</v>
      </c>
      <c r="F38" s="30">
        <v>50</v>
      </c>
      <c r="G38" s="39"/>
      <c r="H38" s="163"/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/>
      <c r="D39" s="31">
        <f>C39*4.5</f>
        <v>0</v>
      </c>
      <c r="F39" s="12">
        <v>20</v>
      </c>
      <c r="G39" s="37"/>
      <c r="H39" s="163"/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/>
      <c r="D41" s="12">
        <f>C41*84</f>
        <v>0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/>
      <c r="D42" s="12">
        <f>C42*2.25</f>
        <v>0</v>
      </c>
      <c r="F42" s="39" t="s">
        <v>79</v>
      </c>
      <c r="G42" s="163"/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105" t="s">
        <v>83</v>
      </c>
      <c r="H43" s="155" t="s">
        <v>13</v>
      </c>
      <c r="I43" s="156"/>
      <c r="J43" s="157"/>
      <c r="K43" s="21"/>
      <c r="P43" s="4"/>
      <c r="Q43" s="4"/>
      <c r="R43" s="5"/>
    </row>
    <row r="44" spans="1:18" ht="15.75" x14ac:dyDescent="0.25">
      <c r="A44" s="134"/>
      <c r="B44" s="27" t="s">
        <v>66</v>
      </c>
      <c r="C44" s="10"/>
      <c r="D44" s="12">
        <f>C44*120</f>
        <v>0</v>
      </c>
      <c r="F44" s="37"/>
      <c r="G44" s="77"/>
      <c r="H44" s="158"/>
      <c r="I44" s="158"/>
      <c r="J44" s="158"/>
      <c r="K44" s="21"/>
      <c r="P44" s="4"/>
      <c r="Q44" s="4"/>
      <c r="R44" s="5"/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/>
      <c r="G45" s="77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/>
      <c r="D46" s="12">
        <f>C46*1.5</f>
        <v>0</v>
      </c>
      <c r="F46" s="37"/>
      <c r="G46" s="63"/>
      <c r="H46" s="159"/>
      <c r="I46" s="159"/>
      <c r="J46" s="159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/>
      <c r="D48" s="12">
        <f>C48*78</f>
        <v>0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/>
      <c r="D49" s="12">
        <f>C49*42</f>
        <v>0</v>
      </c>
      <c r="F49" s="139" t="s">
        <v>86</v>
      </c>
      <c r="G49" s="141">
        <f>H34+H35+H36+H37+H38+H39+H40+H41+G42+H44+H45+H46</f>
        <v>0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/>
      <c r="D50" s="12">
        <f>C50*1.5</f>
        <v>0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143</v>
      </c>
      <c r="G51" s="149">
        <f>G49-H29</f>
        <v>0</v>
      </c>
      <c r="H51" s="150"/>
      <c r="I51" s="150"/>
      <c r="J51" s="1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152"/>
      <c r="H52" s="153"/>
      <c r="I52" s="153"/>
      <c r="J52" s="1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0</v>
      </c>
      <c r="F54" s="21"/>
      <c r="J54" s="34"/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B0F99-49F0-429E-9E5B-5BD2114373CA}">
  <dimension ref="A1:T59"/>
  <sheetViews>
    <sheetView topLeftCell="B1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15" t="s">
        <v>1</v>
      </c>
      <c r="O1" s="215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66" t="s">
        <v>7</v>
      </c>
      <c r="B4" s="167"/>
      <c r="C4" s="167"/>
      <c r="D4" s="168"/>
      <c r="F4" s="216" t="s">
        <v>8</v>
      </c>
      <c r="G4" s="218">
        <v>1</v>
      </c>
      <c r="H4" s="220" t="s">
        <v>9</v>
      </c>
      <c r="I4" s="222">
        <v>45912</v>
      </c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1"/>
      <c r="B6" s="16" t="s">
        <v>15</v>
      </c>
      <c r="C6" s="10">
        <v>141</v>
      </c>
      <c r="D6" s="13">
        <f t="shared" ref="D6:D28" si="1">C6*L6</f>
        <v>103917</v>
      </c>
      <c r="F6" s="226" t="s">
        <v>16</v>
      </c>
      <c r="G6" s="228" t="s">
        <v>126</v>
      </c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1"/>
      <c r="B7" s="16" t="s">
        <v>18</v>
      </c>
      <c r="C7" s="10">
        <v>10</v>
      </c>
      <c r="D7" s="13">
        <f t="shared" si="1"/>
        <v>7250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1"/>
      <c r="B8" s="16" t="s">
        <v>20</v>
      </c>
      <c r="C8" s="10">
        <v>17</v>
      </c>
      <c r="D8" s="13">
        <f t="shared" si="1"/>
        <v>17561</v>
      </c>
      <c r="F8" s="234" t="s">
        <v>21</v>
      </c>
      <c r="G8" s="235" t="s">
        <v>112</v>
      </c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1"/>
      <c r="B9" s="16" t="s">
        <v>23</v>
      </c>
      <c r="C9" s="10">
        <v>23</v>
      </c>
      <c r="D9" s="13">
        <f t="shared" si="1"/>
        <v>16261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1"/>
      <c r="B10" t="s">
        <v>25</v>
      </c>
      <c r="C10" s="10">
        <v>1</v>
      </c>
      <c r="D10" s="13">
        <f t="shared" si="1"/>
        <v>972</v>
      </c>
      <c r="F10" s="226" t="s">
        <v>26</v>
      </c>
      <c r="G10" s="241" t="s">
        <v>130</v>
      </c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20" ht="15.75" x14ac:dyDescent="0.25">
      <c r="A11" s="161"/>
      <c r="B11" s="17" t="s">
        <v>28</v>
      </c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1"/>
      <c r="B12" s="17" t="s">
        <v>30</v>
      </c>
      <c r="C12" s="10"/>
      <c r="D12" s="48">
        <f t="shared" si="1"/>
        <v>0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1"/>
      <c r="B13" s="17" t="s">
        <v>32</v>
      </c>
      <c r="C13" s="10">
        <v>12</v>
      </c>
      <c r="D13" s="48">
        <f t="shared" si="1"/>
        <v>3684</v>
      </c>
      <c r="F13" s="247" t="s">
        <v>36</v>
      </c>
      <c r="G13" s="211"/>
      <c r="H13" s="202">
        <f>D29</f>
        <v>151099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1"/>
      <c r="B14" s="14" t="s">
        <v>35</v>
      </c>
      <c r="C14" s="10">
        <v>14</v>
      </c>
      <c r="D14" s="31">
        <f t="shared" si="1"/>
        <v>154</v>
      </c>
      <c r="F14" s="205" t="s">
        <v>39</v>
      </c>
      <c r="G14" s="206"/>
      <c r="H14" s="207">
        <f>D54</f>
        <v>24846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1"/>
      <c r="B15" s="14" t="s">
        <v>38</v>
      </c>
      <c r="C15" s="10"/>
      <c r="D15" s="31">
        <f t="shared" si="1"/>
        <v>0</v>
      </c>
      <c r="F15" s="210" t="s">
        <v>40</v>
      </c>
      <c r="G15" s="211"/>
      <c r="H15" s="212">
        <f>H13-H14</f>
        <v>126253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1"/>
      <c r="B17" t="s">
        <v>135</v>
      </c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3"/>
      <c r="I19" s="183"/>
      <c r="J19" s="183"/>
      <c r="L19" s="6">
        <v>1102</v>
      </c>
      <c r="Q19" s="4"/>
      <c r="R19" s="5">
        <f t="shared" si="0"/>
        <v>0</v>
      </c>
    </row>
    <row r="20" spans="1:18" ht="15.75" x14ac:dyDescent="0.25">
      <c r="A20" s="161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 t="s">
        <v>138</v>
      </c>
      <c r="C21" s="10">
        <f>1+1</f>
        <v>2</v>
      </c>
      <c r="D21" s="48">
        <f t="shared" si="1"/>
        <v>1300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 t="s">
        <v>139</v>
      </c>
      <c r="C22" s="10"/>
      <c r="D22" s="48">
        <f t="shared" si="1"/>
        <v>0</v>
      </c>
      <c r="F22" s="78" t="s">
        <v>172</v>
      </c>
      <c r="G22" s="74">
        <v>5891</v>
      </c>
      <c r="H22" s="188">
        <v>15521</v>
      </c>
      <c r="I22" s="188"/>
      <c r="J22" s="188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 t="s">
        <v>123</v>
      </c>
      <c r="C23" s="10"/>
      <c r="D23" s="48">
        <f t="shared" si="1"/>
        <v>0</v>
      </c>
      <c r="F23" s="78"/>
      <c r="G23" s="80"/>
      <c r="H23" s="255"/>
      <c r="I23" s="256"/>
      <c r="J23" s="256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 t="s">
        <v>124</v>
      </c>
      <c r="C24" s="10"/>
      <c r="D24" s="48">
        <f t="shared" si="1"/>
        <v>0</v>
      </c>
      <c r="F24" s="78"/>
      <c r="G24" s="80"/>
      <c r="H24" s="255"/>
      <c r="I24" s="256"/>
      <c r="J24" s="256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 t="s">
        <v>110</v>
      </c>
      <c r="C26" s="10"/>
      <c r="D26" s="48">
        <f t="shared" si="1"/>
        <v>0</v>
      </c>
      <c r="F26" s="76" t="s">
        <v>175</v>
      </c>
      <c r="G26" s="66">
        <v>5634</v>
      </c>
      <c r="H26" s="158">
        <v>57723</v>
      </c>
      <c r="I26" s="158"/>
      <c r="J26" s="158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 t="s">
        <v>119</v>
      </c>
      <c r="C27" s="10"/>
      <c r="D27" s="44">
        <f t="shared" si="1"/>
        <v>0</v>
      </c>
      <c r="F27" s="72"/>
      <c r="G27" s="105"/>
      <c r="H27" s="257"/>
      <c r="I27" s="258"/>
      <c r="J27" s="25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 t="s">
        <v>97</v>
      </c>
      <c r="C28" s="10"/>
      <c r="D28" s="48">
        <f t="shared" si="1"/>
        <v>0</v>
      </c>
      <c r="F28" s="102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151099</v>
      </c>
      <c r="F29" s="119" t="s">
        <v>55</v>
      </c>
      <c r="G29" s="181"/>
      <c r="H29" s="141">
        <f>H15-H16-H17-H18-H19-H20-H22-H23-H24+H26+H27+H28</f>
        <v>168455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138</v>
      </c>
      <c r="H34" s="163">
        <f t="shared" ref="H34:H39" si="2">F34*G34</f>
        <v>138000</v>
      </c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19</v>
      </c>
      <c r="H35" s="163">
        <f t="shared" si="2"/>
        <v>9500</v>
      </c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>
        <v>23</v>
      </c>
      <c r="D36" s="12">
        <f>C36*1.5</f>
        <v>34.5</v>
      </c>
      <c r="F36" s="12">
        <v>200</v>
      </c>
      <c r="G36" s="37"/>
      <c r="H36" s="163">
        <f t="shared" si="2"/>
        <v>0</v>
      </c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>
        <v>170</v>
      </c>
      <c r="D37" s="12">
        <f>C37*111</f>
        <v>18870</v>
      </c>
      <c r="F37" s="12">
        <v>100</v>
      </c>
      <c r="G37" s="39">
        <v>77</v>
      </c>
      <c r="H37" s="163">
        <f t="shared" si="2"/>
        <v>7700</v>
      </c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>
        <v>19</v>
      </c>
      <c r="D38" s="12">
        <f>C38*84</f>
        <v>1596</v>
      </c>
      <c r="F38" s="30">
        <v>50</v>
      </c>
      <c r="G38" s="39">
        <v>8</v>
      </c>
      <c r="H38" s="163">
        <f t="shared" si="2"/>
        <v>400</v>
      </c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/>
      <c r="D39" s="31">
        <f>C39*4.5</f>
        <v>0</v>
      </c>
      <c r="F39" s="12">
        <v>20</v>
      </c>
      <c r="G39" s="37">
        <v>2</v>
      </c>
      <c r="H39" s="163">
        <f t="shared" si="2"/>
        <v>40</v>
      </c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>
        <v>6</v>
      </c>
      <c r="D40" s="12">
        <f>C40*111</f>
        <v>666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>
        <v>7</v>
      </c>
      <c r="D41" s="12">
        <f>C41*84</f>
        <v>588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>
        <v>4</v>
      </c>
      <c r="D42" s="12">
        <f>C42*2.25</f>
        <v>9</v>
      </c>
      <c r="F42" s="39" t="s">
        <v>79</v>
      </c>
      <c r="G42" s="163">
        <v>513</v>
      </c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105" t="s">
        <v>83</v>
      </c>
      <c r="H43" s="155" t="s">
        <v>13</v>
      </c>
      <c r="I43" s="156"/>
      <c r="J43" s="157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4"/>
      <c r="B44" s="27" t="s">
        <v>66</v>
      </c>
      <c r="C44" s="10">
        <v>17</v>
      </c>
      <c r="D44" s="12">
        <f>C44*120</f>
        <v>2040</v>
      </c>
      <c r="F44" s="37" t="s">
        <v>167</v>
      </c>
      <c r="G44" s="63"/>
      <c r="H44" s="158">
        <v>12299</v>
      </c>
      <c r="I44" s="158"/>
      <c r="J44" s="158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/>
      <c r="G45" s="63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>
        <v>7</v>
      </c>
      <c r="D46" s="12">
        <f>C46*1.5</f>
        <v>10.5</v>
      </c>
      <c r="F46" s="37"/>
      <c r="G46" s="63"/>
      <c r="H46" s="158"/>
      <c r="I46" s="158"/>
      <c r="J46" s="158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>
        <v>12</v>
      </c>
      <c r="D48" s="12">
        <f>C48*78</f>
        <v>936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/>
      <c r="D49" s="12">
        <f>C49*42</f>
        <v>0</v>
      </c>
      <c r="F49" s="139" t="s">
        <v>86</v>
      </c>
      <c r="G49" s="141">
        <f>H34+H35+H36+H37+H38+H39+H40+H41+G42+H44+H45+H46</f>
        <v>168452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>
        <v>8</v>
      </c>
      <c r="D50" s="12">
        <f>C50*1.5</f>
        <v>12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182</v>
      </c>
      <c r="G51" s="249">
        <f>G49-H29</f>
        <v>-3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24846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FDE57-DDD7-4507-90D9-56695742B6D6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5" t="s">
        <v>1</v>
      </c>
      <c r="O1" s="215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6" t="s">
        <v>7</v>
      </c>
      <c r="B4" s="167"/>
      <c r="C4" s="167"/>
      <c r="D4" s="168"/>
      <c r="F4" s="216" t="s">
        <v>8</v>
      </c>
      <c r="G4" s="218">
        <v>2</v>
      </c>
      <c r="H4" s="220" t="s">
        <v>9</v>
      </c>
      <c r="I4" s="222">
        <v>45912</v>
      </c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1"/>
      <c r="B6" s="16" t="s">
        <v>15</v>
      </c>
      <c r="C6" s="10">
        <v>216</v>
      </c>
      <c r="D6" s="13">
        <f t="shared" ref="D6:D28" si="1">C6*L6</f>
        <v>159192</v>
      </c>
      <c r="F6" s="226" t="s">
        <v>16</v>
      </c>
      <c r="G6" s="228" t="s">
        <v>125</v>
      </c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1"/>
      <c r="B7" s="16" t="s">
        <v>18</v>
      </c>
      <c r="C7" s="10">
        <v>6</v>
      </c>
      <c r="D7" s="13">
        <f t="shared" si="1"/>
        <v>4350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1"/>
      <c r="B8" s="16" t="s">
        <v>20</v>
      </c>
      <c r="C8" s="10"/>
      <c r="D8" s="13">
        <f t="shared" si="1"/>
        <v>0</v>
      </c>
      <c r="F8" s="234" t="s">
        <v>21</v>
      </c>
      <c r="G8" s="235" t="s">
        <v>114</v>
      </c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1"/>
      <c r="B9" s="16" t="s">
        <v>23</v>
      </c>
      <c r="C9" s="10">
        <v>33</v>
      </c>
      <c r="D9" s="13">
        <f t="shared" si="1"/>
        <v>23331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1"/>
      <c r="B10" t="s">
        <v>25</v>
      </c>
      <c r="C10" s="10"/>
      <c r="D10" s="13">
        <f t="shared" si="1"/>
        <v>0</v>
      </c>
      <c r="F10" s="226" t="s">
        <v>26</v>
      </c>
      <c r="G10" s="241" t="s">
        <v>115</v>
      </c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18" ht="15.75" x14ac:dyDescent="0.25">
      <c r="A11" s="161"/>
      <c r="B11" s="17" t="s">
        <v>28</v>
      </c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1"/>
      <c r="B12" s="17" t="s">
        <v>30</v>
      </c>
      <c r="C12" s="10"/>
      <c r="D12" s="48">
        <f t="shared" si="1"/>
        <v>0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1"/>
      <c r="B13" s="17" t="s">
        <v>32</v>
      </c>
      <c r="C13" s="10">
        <v>8</v>
      </c>
      <c r="D13" s="48">
        <f t="shared" si="1"/>
        <v>2456</v>
      </c>
      <c r="F13" s="247" t="s">
        <v>36</v>
      </c>
      <c r="G13" s="211"/>
      <c r="H13" s="202">
        <f>D29</f>
        <v>191020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1"/>
      <c r="B14" s="14" t="s">
        <v>35</v>
      </c>
      <c r="C14" s="10">
        <v>11</v>
      </c>
      <c r="D14" s="31">
        <f t="shared" si="1"/>
        <v>121</v>
      </c>
      <c r="F14" s="205" t="s">
        <v>39</v>
      </c>
      <c r="G14" s="206"/>
      <c r="H14" s="207">
        <f>D54</f>
        <v>29871.75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1"/>
      <c r="B15" s="14" t="s">
        <v>38</v>
      </c>
      <c r="C15" s="10"/>
      <c r="D15" s="31">
        <f t="shared" si="1"/>
        <v>0</v>
      </c>
      <c r="F15" s="210" t="s">
        <v>40</v>
      </c>
      <c r="G15" s="211"/>
      <c r="H15" s="212">
        <f>H13-H14</f>
        <v>161148.25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>
        <f>912</f>
        <v>912</v>
      </c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1"/>
      <c r="B17" t="s">
        <v>93</v>
      </c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1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3"/>
      <c r="I20" s="183"/>
      <c r="J20" s="18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 t="s">
        <v>104</v>
      </c>
      <c r="C22" s="10"/>
      <c r="D22" s="48">
        <f t="shared" si="1"/>
        <v>0</v>
      </c>
      <c r="F22" s="73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 t="s">
        <v>107</v>
      </c>
      <c r="C23" s="10"/>
      <c r="D23" s="48">
        <f t="shared" si="1"/>
        <v>0</v>
      </c>
      <c r="F23" s="25"/>
      <c r="G23" s="37"/>
      <c r="H23" s="189"/>
      <c r="I23" s="158"/>
      <c r="J23" s="15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 t="s">
        <v>131</v>
      </c>
      <c r="C24" s="10"/>
      <c r="D24" s="48">
        <f t="shared" si="1"/>
        <v>0</v>
      </c>
      <c r="F24" s="38"/>
      <c r="G24" s="37"/>
      <c r="H24" s="189"/>
      <c r="I24" s="158"/>
      <c r="J24" s="158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 t="s">
        <v>105</v>
      </c>
      <c r="C26" s="10"/>
      <c r="D26" s="48">
        <f t="shared" si="1"/>
        <v>0</v>
      </c>
      <c r="F26" s="110" t="s">
        <v>181</v>
      </c>
      <c r="G26" s="10">
        <v>5675</v>
      </c>
      <c r="H26" s="193">
        <v>44220</v>
      </c>
      <c r="I26" s="194"/>
      <c r="J26" s="19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 t="s">
        <v>109</v>
      </c>
      <c r="C27" s="10"/>
      <c r="D27" s="44">
        <f t="shared" si="1"/>
        <v>0</v>
      </c>
      <c r="F27" s="14"/>
      <c r="G27" s="14"/>
      <c r="H27" s="196"/>
      <c r="I27" s="197"/>
      <c r="J27" s="19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 t="s">
        <v>97</v>
      </c>
      <c r="C28" s="10">
        <v>2</v>
      </c>
      <c r="D28" s="48">
        <f t="shared" si="1"/>
        <v>1570</v>
      </c>
      <c r="F28" s="102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191020</v>
      </c>
      <c r="F29" s="119" t="s">
        <v>55</v>
      </c>
      <c r="G29" s="181"/>
      <c r="H29" s="141">
        <f>H15-H16-H17-H18-H19-H20-H22-H23-H24+H26+H27</f>
        <v>204456.25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181</v>
      </c>
      <c r="H34" s="163">
        <f>F34*G34</f>
        <v>181000</v>
      </c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>
        <v>42</v>
      </c>
      <c r="H35" s="163">
        <f t="shared" ref="H35:H39" si="2">F35*G35</f>
        <v>21000</v>
      </c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/>
      <c r="D36" s="12">
        <f>C36*1.5</f>
        <v>0</v>
      </c>
      <c r="F36" s="12">
        <v>200</v>
      </c>
      <c r="G36" s="37"/>
      <c r="H36" s="163">
        <f>F36*G36</f>
        <v>0</v>
      </c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>
        <v>258</v>
      </c>
      <c r="D37" s="12">
        <f>C37*111</f>
        <v>28638</v>
      </c>
      <c r="F37" s="12">
        <v>100</v>
      </c>
      <c r="G37" s="39">
        <v>12</v>
      </c>
      <c r="H37" s="163">
        <f t="shared" si="2"/>
        <v>1200</v>
      </c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/>
      <c r="D38" s="12">
        <f>C38*84</f>
        <v>0</v>
      </c>
      <c r="F38" s="30">
        <v>50</v>
      </c>
      <c r="G38" s="39">
        <v>8</v>
      </c>
      <c r="H38" s="163">
        <f t="shared" si="2"/>
        <v>400</v>
      </c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/>
      <c r="D39" s="31">
        <f>C39*4.5</f>
        <v>0</v>
      </c>
      <c r="F39" s="12">
        <v>20</v>
      </c>
      <c r="G39" s="37">
        <v>2</v>
      </c>
      <c r="H39" s="163">
        <f t="shared" si="2"/>
        <v>40</v>
      </c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>
        <v>6</v>
      </c>
      <c r="D40" s="12">
        <f>C40*111</f>
        <v>666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>
        <v>1</v>
      </c>
      <c r="D42" s="12">
        <f>C42*2.25</f>
        <v>2.25</v>
      </c>
      <c r="F42" s="39" t="s">
        <v>79</v>
      </c>
      <c r="G42" s="163">
        <v>1035</v>
      </c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105" t="s">
        <v>83</v>
      </c>
      <c r="H43" s="155" t="s">
        <v>13</v>
      </c>
      <c r="I43" s="156"/>
      <c r="J43" s="157"/>
      <c r="K43" s="21"/>
      <c r="P43" s="4"/>
      <c r="Q43" s="4"/>
      <c r="R43" s="5"/>
    </row>
    <row r="44" spans="1:18" ht="15.75" x14ac:dyDescent="0.25">
      <c r="A44" s="134"/>
      <c r="B44" s="27" t="s">
        <v>66</v>
      </c>
      <c r="C44" s="10"/>
      <c r="D44" s="12">
        <f>C44*120</f>
        <v>0</v>
      </c>
      <c r="F44" s="37"/>
      <c r="G44" s="63"/>
      <c r="H44" s="158"/>
      <c r="I44" s="158"/>
      <c r="J44" s="158"/>
      <c r="K44" s="21"/>
      <c r="P44" s="4"/>
      <c r="Q44" s="4"/>
      <c r="R44" s="5"/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/>
      <c r="G45" s="63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/>
      <c r="D46" s="12">
        <f>C46*1.5</f>
        <v>0</v>
      </c>
      <c r="F46" s="37"/>
      <c r="G46" s="104"/>
      <c r="H46" s="159"/>
      <c r="I46" s="159"/>
      <c r="J46" s="159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>
        <v>4</v>
      </c>
      <c r="D49" s="12">
        <f>C49*42</f>
        <v>168</v>
      </c>
      <c r="F49" s="139" t="s">
        <v>86</v>
      </c>
      <c r="G49" s="141">
        <f>H34+H35+H36+H37+H38+H39+H40+H41+G42+H44+H45+H46</f>
        <v>204675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>
        <v>1</v>
      </c>
      <c r="D50" s="12">
        <f>C50*1.5</f>
        <v>1.5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154</v>
      </c>
      <c r="G51" s="149">
        <f>G49-H29</f>
        <v>218.75</v>
      </c>
      <c r="H51" s="150"/>
      <c r="I51" s="150"/>
      <c r="J51" s="1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152"/>
      <c r="H52" s="153"/>
      <c r="I52" s="153"/>
      <c r="J52" s="1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29871.75</v>
      </c>
      <c r="F54" s="21"/>
      <c r="J54" s="34"/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860CD-E84B-4754-B2B5-869AF0838EA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5" t="s">
        <v>1</v>
      </c>
      <c r="O1" s="215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6" t="s">
        <v>7</v>
      </c>
      <c r="B4" s="167"/>
      <c r="C4" s="167"/>
      <c r="D4" s="168"/>
      <c r="F4" s="216" t="s">
        <v>8</v>
      </c>
      <c r="G4" s="218">
        <v>3</v>
      </c>
      <c r="H4" s="220" t="s">
        <v>9</v>
      </c>
      <c r="I4" s="222">
        <v>45912</v>
      </c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1"/>
      <c r="B6" s="16" t="s">
        <v>15</v>
      </c>
      <c r="C6" s="10">
        <v>356</v>
      </c>
      <c r="D6" s="13">
        <f t="shared" ref="D6:D28" si="1">C6*L6</f>
        <v>262372</v>
      </c>
      <c r="F6" s="226" t="s">
        <v>16</v>
      </c>
      <c r="G6" s="228" t="s">
        <v>111</v>
      </c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1"/>
      <c r="B7" s="16" t="s">
        <v>18</v>
      </c>
      <c r="C7" s="10">
        <v>17</v>
      </c>
      <c r="D7" s="13">
        <f t="shared" si="1"/>
        <v>12325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1"/>
      <c r="B8" s="16" t="s">
        <v>20</v>
      </c>
      <c r="C8" s="10"/>
      <c r="D8" s="13">
        <f t="shared" si="1"/>
        <v>0</v>
      </c>
      <c r="F8" s="234" t="s">
        <v>21</v>
      </c>
      <c r="G8" s="235" t="s">
        <v>120</v>
      </c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1"/>
      <c r="B9" s="16" t="s">
        <v>23</v>
      </c>
      <c r="C9" s="10">
        <v>81</v>
      </c>
      <c r="D9" s="13">
        <f t="shared" si="1"/>
        <v>57267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1"/>
      <c r="B10" t="s">
        <v>25</v>
      </c>
      <c r="C10" s="10"/>
      <c r="D10" s="13">
        <f t="shared" si="1"/>
        <v>0</v>
      </c>
      <c r="F10" s="226" t="s">
        <v>26</v>
      </c>
      <c r="G10" s="241" t="s">
        <v>147</v>
      </c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19" ht="15.75" x14ac:dyDescent="0.25">
      <c r="A11" s="161"/>
      <c r="B11" s="17" t="s">
        <v>28</v>
      </c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1"/>
      <c r="B12" s="17" t="s">
        <v>30</v>
      </c>
      <c r="C12" s="10"/>
      <c r="D12" s="48">
        <f t="shared" si="1"/>
        <v>0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1"/>
      <c r="B13" s="17" t="s">
        <v>32</v>
      </c>
      <c r="C13" s="10">
        <v>10</v>
      </c>
      <c r="D13" s="48">
        <f t="shared" si="1"/>
        <v>3070</v>
      </c>
      <c r="F13" s="247" t="s">
        <v>36</v>
      </c>
      <c r="G13" s="211"/>
      <c r="H13" s="202">
        <f>D29</f>
        <v>342939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1"/>
      <c r="B14" s="14" t="s">
        <v>35</v>
      </c>
      <c r="C14" s="10">
        <v>5</v>
      </c>
      <c r="D14" s="31">
        <f t="shared" si="1"/>
        <v>55</v>
      </c>
      <c r="F14" s="205" t="s">
        <v>39</v>
      </c>
      <c r="G14" s="206"/>
      <c r="H14" s="207">
        <f>D54</f>
        <v>30052.5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1"/>
      <c r="B15" s="14" t="s">
        <v>38</v>
      </c>
      <c r="C15" s="10"/>
      <c r="D15" s="31">
        <f t="shared" si="1"/>
        <v>0</v>
      </c>
      <c r="F15" s="210" t="s">
        <v>40</v>
      </c>
      <c r="G15" s="211"/>
      <c r="H15" s="212">
        <f>H13-H14</f>
        <v>312886.5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>
        <f>600+318</f>
        <v>918</v>
      </c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1"/>
      <c r="B17" t="s">
        <v>113</v>
      </c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1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 t="s">
        <v>104</v>
      </c>
      <c r="C22" s="10"/>
      <c r="D22" s="48">
        <f t="shared" si="1"/>
        <v>0</v>
      </c>
      <c r="F22" s="78" t="s">
        <v>155</v>
      </c>
      <c r="G22" s="74">
        <v>5493</v>
      </c>
      <c r="H22" s="188">
        <v>298833</v>
      </c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 t="s">
        <v>107</v>
      </c>
      <c r="C23" s="10"/>
      <c r="D23" s="48">
        <f t="shared" si="1"/>
        <v>0</v>
      </c>
      <c r="F23" s="79"/>
      <c r="G23" s="80"/>
      <c r="H23" s="189"/>
      <c r="I23" s="158"/>
      <c r="J23" s="15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 t="s">
        <v>101</v>
      </c>
      <c r="C24" s="10"/>
      <c r="D24" s="48">
        <f t="shared" si="1"/>
        <v>0</v>
      </c>
      <c r="F24" s="38"/>
      <c r="G24" s="37"/>
      <c r="H24" s="189"/>
      <c r="I24" s="158"/>
      <c r="J24" s="15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 t="s">
        <v>105</v>
      </c>
      <c r="C26" s="10"/>
      <c r="D26" s="48">
        <f t="shared" si="1"/>
        <v>0</v>
      </c>
      <c r="F26" s="65"/>
      <c r="G26" s="60"/>
      <c r="H26" s="193"/>
      <c r="I26" s="194"/>
      <c r="J26" s="19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 t="s">
        <v>109</v>
      </c>
      <c r="C27" s="10"/>
      <c r="D27" s="44">
        <f t="shared" si="1"/>
        <v>0</v>
      </c>
      <c r="F27" s="25"/>
      <c r="G27" s="81"/>
      <c r="H27" s="196"/>
      <c r="I27" s="197"/>
      <c r="J27" s="19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 t="s">
        <v>97</v>
      </c>
      <c r="C28" s="10">
        <v>10</v>
      </c>
      <c r="D28" s="48">
        <f t="shared" si="1"/>
        <v>7850</v>
      </c>
      <c r="F28" s="102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342939</v>
      </c>
      <c r="F29" s="119" t="s">
        <v>55</v>
      </c>
      <c r="G29" s="181"/>
      <c r="H29" s="141">
        <f>H15-H16-H17-H18-H19-H20-H22-H23-H24+H26+H27</f>
        <v>13135.5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9</v>
      </c>
      <c r="H34" s="163">
        <f>F34*G34</f>
        <v>9000</v>
      </c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>
        <v>7</v>
      </c>
      <c r="H35" s="163">
        <f>F35*G35</f>
        <v>3500</v>
      </c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/>
      <c r="D36" s="12">
        <f>C36*1.5</f>
        <v>0</v>
      </c>
      <c r="F36" s="12">
        <v>200</v>
      </c>
      <c r="G36" s="37"/>
      <c r="H36" s="163">
        <f t="shared" ref="H36:H39" si="2">F36*G36</f>
        <v>0</v>
      </c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>
        <v>261</v>
      </c>
      <c r="D37" s="12">
        <f>C37*111</f>
        <v>28971</v>
      </c>
      <c r="F37" s="12">
        <v>100</v>
      </c>
      <c r="G37" s="39">
        <v>5</v>
      </c>
      <c r="H37" s="163">
        <f t="shared" si="2"/>
        <v>500</v>
      </c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>
        <v>1</v>
      </c>
      <c r="D38" s="12">
        <f>C38*84</f>
        <v>84</v>
      </c>
      <c r="F38" s="30">
        <v>50</v>
      </c>
      <c r="G38" s="39"/>
      <c r="H38" s="163">
        <f t="shared" si="2"/>
        <v>0</v>
      </c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/>
      <c r="D39" s="31">
        <f>C39*4.5</f>
        <v>0</v>
      </c>
      <c r="F39" s="12">
        <v>20</v>
      </c>
      <c r="G39" s="37"/>
      <c r="H39" s="163">
        <f t="shared" si="2"/>
        <v>0</v>
      </c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>
        <v>5</v>
      </c>
      <c r="D40" s="12">
        <f>C40*111</f>
        <v>555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/>
      <c r="D41" s="12">
        <f>C41*84</f>
        <v>0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>
        <v>10</v>
      </c>
      <c r="D42" s="12">
        <f>C42*2.25</f>
        <v>22.5</v>
      </c>
      <c r="F42" s="39" t="s">
        <v>79</v>
      </c>
      <c r="G42" s="163">
        <v>79</v>
      </c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105" t="s">
        <v>83</v>
      </c>
      <c r="H43" s="155" t="s">
        <v>13</v>
      </c>
      <c r="I43" s="156"/>
      <c r="J43" s="157"/>
      <c r="K43" s="21"/>
      <c r="P43" s="4"/>
      <c r="Q43" s="4"/>
      <c r="R43" s="5"/>
    </row>
    <row r="44" spans="1:18" ht="15.75" x14ac:dyDescent="0.25">
      <c r="A44" s="134"/>
      <c r="B44" s="27" t="s">
        <v>66</v>
      </c>
      <c r="C44" s="10"/>
      <c r="D44" s="12">
        <f>C44*120</f>
        <v>0</v>
      </c>
      <c r="F44" s="37"/>
      <c r="G44" s="77"/>
      <c r="H44" s="158"/>
      <c r="I44" s="158"/>
      <c r="J44" s="158"/>
      <c r="K44" s="21"/>
      <c r="P44" s="4"/>
      <c r="Q44" s="4"/>
      <c r="R44" s="5"/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/>
      <c r="G45" s="77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>
        <v>3</v>
      </c>
      <c r="D46" s="12">
        <f>C46*1.5</f>
        <v>4.5</v>
      </c>
      <c r="F46" s="37"/>
      <c r="G46" s="63"/>
      <c r="H46" s="159"/>
      <c r="I46" s="159"/>
      <c r="J46" s="159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>
        <v>6</v>
      </c>
      <c r="D49" s="12">
        <f>C49*42</f>
        <v>252</v>
      </c>
      <c r="F49" s="139" t="s">
        <v>86</v>
      </c>
      <c r="G49" s="141">
        <f>H34+H35+H36+H37+H38+H39+H40+H41+G42+H44+H45+H46</f>
        <v>13079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>
        <v>5</v>
      </c>
      <c r="D50" s="12">
        <f>C50*1.5</f>
        <v>7.5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133</v>
      </c>
      <c r="G51" s="249">
        <f>G49-H29</f>
        <v>-56.5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30052.5</v>
      </c>
      <c r="F54" s="21"/>
      <c r="J54" s="34"/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65100-209C-4F4B-9FE1-32E9EE74E597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5" t="s">
        <v>1</v>
      </c>
      <c r="O1" s="215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6" t="s">
        <v>7</v>
      </c>
      <c r="B4" s="167"/>
      <c r="C4" s="167"/>
      <c r="D4" s="168"/>
      <c r="F4" s="216" t="s">
        <v>8</v>
      </c>
      <c r="G4" s="218"/>
      <c r="H4" s="220" t="s">
        <v>9</v>
      </c>
      <c r="I4" s="222"/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1"/>
      <c r="B6" s="16"/>
      <c r="C6" s="10"/>
      <c r="D6" s="13">
        <f t="shared" ref="D6:D28" si="1">C6*L6</f>
        <v>0</v>
      </c>
      <c r="F6" s="226" t="s">
        <v>16</v>
      </c>
      <c r="G6" s="228"/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1"/>
      <c r="B7" s="16"/>
      <c r="C7" s="10"/>
      <c r="D7" s="13">
        <f t="shared" si="1"/>
        <v>0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1"/>
      <c r="B8" s="16"/>
      <c r="C8" s="10"/>
      <c r="D8" s="13">
        <f t="shared" si="1"/>
        <v>0</v>
      </c>
      <c r="F8" s="234" t="s">
        <v>21</v>
      </c>
      <c r="G8" s="235"/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1"/>
      <c r="B9" s="16"/>
      <c r="C9" s="10"/>
      <c r="D9" s="13">
        <f t="shared" si="1"/>
        <v>0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1"/>
      <c r="C10" s="10"/>
      <c r="D10" s="13">
        <f t="shared" si="1"/>
        <v>0</v>
      </c>
      <c r="F10" s="226" t="s">
        <v>26</v>
      </c>
      <c r="G10" s="241"/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19" ht="15.75" x14ac:dyDescent="0.25">
      <c r="A11" s="161"/>
      <c r="B11" s="17"/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1"/>
      <c r="B12" s="17"/>
      <c r="C12" s="10"/>
      <c r="D12" s="48">
        <f t="shared" si="1"/>
        <v>0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1"/>
      <c r="B13" s="17"/>
      <c r="C13" s="10"/>
      <c r="D13" s="48">
        <f t="shared" si="1"/>
        <v>0</v>
      </c>
      <c r="F13" s="247" t="s">
        <v>36</v>
      </c>
      <c r="G13" s="211"/>
      <c r="H13" s="202">
        <f>D29</f>
        <v>0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1"/>
      <c r="B14" s="14"/>
      <c r="C14" s="10"/>
      <c r="D14" s="31">
        <f t="shared" si="1"/>
        <v>0</v>
      </c>
      <c r="F14" s="205" t="s">
        <v>39</v>
      </c>
      <c r="G14" s="206"/>
      <c r="H14" s="207">
        <f>D54</f>
        <v>0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1"/>
      <c r="B15" s="14"/>
      <c r="C15" s="10"/>
      <c r="D15" s="31">
        <f t="shared" si="1"/>
        <v>0</v>
      </c>
      <c r="F15" s="210" t="s">
        <v>40</v>
      </c>
      <c r="G15" s="211"/>
      <c r="H15" s="212">
        <f>H13-H14</f>
        <v>0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1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1"/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/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/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1"/>
      <c r="B20" s="46"/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/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/>
      <c r="C23" s="10"/>
      <c r="D23" s="48">
        <f t="shared" si="1"/>
        <v>0</v>
      </c>
      <c r="F23" s="79"/>
      <c r="G23" s="80"/>
      <c r="H23" s="189"/>
      <c r="I23" s="158"/>
      <c r="J23" s="15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/>
      <c r="C24" s="10"/>
      <c r="D24" s="48">
        <f t="shared" si="1"/>
        <v>0</v>
      </c>
      <c r="F24" s="38"/>
      <c r="G24" s="37"/>
      <c r="H24" s="189"/>
      <c r="I24" s="158"/>
      <c r="J24" s="15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/>
      <c r="C26" s="10"/>
      <c r="D26" s="48">
        <f t="shared" si="1"/>
        <v>0</v>
      </c>
      <c r="F26" s="65"/>
      <c r="G26" s="60"/>
      <c r="H26" s="193"/>
      <c r="I26" s="194"/>
      <c r="J26" s="19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/>
      <c r="C27" s="10"/>
      <c r="D27" s="44">
        <f t="shared" si="1"/>
        <v>0</v>
      </c>
      <c r="F27" s="25"/>
      <c r="G27" s="81"/>
      <c r="H27" s="196"/>
      <c r="I27" s="197"/>
      <c r="J27" s="19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/>
      <c r="C28" s="10"/>
      <c r="D28" s="48">
        <f t="shared" si="1"/>
        <v>0</v>
      </c>
      <c r="F28" s="102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19" t="s">
        <v>55</v>
      </c>
      <c r="G29" s="181"/>
      <c r="H29" s="141">
        <f>H15-H16-H17-H18-H19-H20-H22-H23-H24+H26+H27</f>
        <v>0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3"/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/>
      <c r="H35" s="163"/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/>
      <c r="D36" s="12">
        <f>C36*1.5</f>
        <v>0</v>
      </c>
      <c r="F36" s="12">
        <v>200</v>
      </c>
      <c r="G36" s="37"/>
      <c r="H36" s="163"/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3"/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/>
      <c r="D38" s="12">
        <f>C38*84</f>
        <v>0</v>
      </c>
      <c r="F38" s="30">
        <v>50</v>
      </c>
      <c r="G38" s="39"/>
      <c r="H38" s="163"/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/>
      <c r="D39" s="31">
        <f>C39*4.5</f>
        <v>0</v>
      </c>
      <c r="F39" s="12">
        <v>20</v>
      </c>
      <c r="G39" s="37"/>
      <c r="H39" s="163"/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/>
      <c r="D41" s="12">
        <f>C41*84</f>
        <v>0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/>
      <c r="D42" s="12">
        <f>C42*2.25</f>
        <v>0</v>
      </c>
      <c r="F42" s="39" t="s">
        <v>79</v>
      </c>
      <c r="G42" s="163"/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105" t="s">
        <v>83</v>
      </c>
      <c r="H43" s="155" t="s">
        <v>13</v>
      </c>
      <c r="I43" s="156"/>
      <c r="J43" s="157"/>
      <c r="K43" s="21"/>
      <c r="P43" s="4"/>
      <c r="Q43" s="4"/>
      <c r="R43" s="5"/>
    </row>
    <row r="44" spans="1:18" ht="15.75" x14ac:dyDescent="0.25">
      <c r="A44" s="134"/>
      <c r="B44" s="27" t="s">
        <v>66</v>
      </c>
      <c r="C44" s="10"/>
      <c r="D44" s="12">
        <f>C44*120</f>
        <v>0</v>
      </c>
      <c r="F44" s="37"/>
      <c r="G44" s="77"/>
      <c r="H44" s="158"/>
      <c r="I44" s="158"/>
      <c r="J44" s="158"/>
      <c r="K44" s="21"/>
      <c r="P44" s="4"/>
      <c r="Q44" s="4"/>
      <c r="R44" s="5"/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/>
      <c r="G45" s="77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/>
      <c r="D46" s="12">
        <f>C46*1.5</f>
        <v>0</v>
      </c>
      <c r="F46" s="37"/>
      <c r="G46" s="63"/>
      <c r="H46" s="159"/>
      <c r="I46" s="159"/>
      <c r="J46" s="159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/>
      <c r="D48" s="12">
        <f>C48*78</f>
        <v>0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/>
      <c r="D49" s="12">
        <f>C49*42</f>
        <v>0</v>
      </c>
      <c r="F49" s="139" t="s">
        <v>86</v>
      </c>
      <c r="G49" s="141">
        <f>H34+H35+H36+H37+H38+H39+H40+H41+G42+H44+H45+H46</f>
        <v>0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/>
      <c r="D50" s="12">
        <f>C50*1.5</f>
        <v>0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143</v>
      </c>
      <c r="G51" s="149">
        <f>G49-H29</f>
        <v>0</v>
      </c>
      <c r="H51" s="150"/>
      <c r="I51" s="150"/>
      <c r="J51" s="1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152"/>
      <c r="H52" s="153"/>
      <c r="I52" s="153"/>
      <c r="J52" s="1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0</v>
      </c>
      <c r="F54" s="21"/>
      <c r="J54" s="34"/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74337-8CFE-49E9-9FA4-9FE52DE8C63E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15" t="s">
        <v>1</v>
      </c>
      <c r="O1" s="215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66" t="s">
        <v>7</v>
      </c>
      <c r="B4" s="167"/>
      <c r="C4" s="167"/>
      <c r="D4" s="168"/>
      <c r="F4" s="216" t="s">
        <v>8</v>
      </c>
      <c r="G4" s="218">
        <v>1</v>
      </c>
      <c r="H4" s="220" t="s">
        <v>9</v>
      </c>
      <c r="I4" s="222">
        <v>45913</v>
      </c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1"/>
      <c r="B6" s="16" t="s">
        <v>15</v>
      </c>
      <c r="C6" s="10"/>
      <c r="D6" s="13">
        <f t="shared" ref="D6:D28" si="1">C6*L6</f>
        <v>0</v>
      </c>
      <c r="F6" s="226" t="s">
        <v>16</v>
      </c>
      <c r="G6" s="228" t="s">
        <v>126</v>
      </c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1"/>
      <c r="B7" s="16" t="s">
        <v>18</v>
      </c>
      <c r="C7" s="10"/>
      <c r="D7" s="13">
        <f t="shared" si="1"/>
        <v>0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1"/>
      <c r="B8" s="16" t="s">
        <v>20</v>
      </c>
      <c r="C8" s="10"/>
      <c r="D8" s="13">
        <f t="shared" si="1"/>
        <v>0</v>
      </c>
      <c r="F8" s="234" t="s">
        <v>21</v>
      </c>
      <c r="G8" s="235" t="s">
        <v>112</v>
      </c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1"/>
      <c r="B9" s="16" t="s">
        <v>23</v>
      </c>
      <c r="C9" s="10"/>
      <c r="D9" s="13">
        <f t="shared" si="1"/>
        <v>0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1"/>
      <c r="B10" t="s">
        <v>25</v>
      </c>
      <c r="C10" s="10"/>
      <c r="D10" s="13">
        <f t="shared" si="1"/>
        <v>0</v>
      </c>
      <c r="F10" s="226" t="s">
        <v>26</v>
      </c>
      <c r="G10" s="241" t="s">
        <v>130</v>
      </c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20" ht="15.75" x14ac:dyDescent="0.25">
      <c r="A11" s="161"/>
      <c r="B11" s="17" t="s">
        <v>28</v>
      </c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1"/>
      <c r="B12" s="17" t="s">
        <v>30</v>
      </c>
      <c r="C12" s="10"/>
      <c r="D12" s="48">
        <f t="shared" si="1"/>
        <v>0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1"/>
      <c r="B13" s="17" t="s">
        <v>32</v>
      </c>
      <c r="C13" s="10"/>
      <c r="D13" s="48">
        <f t="shared" si="1"/>
        <v>0</v>
      </c>
      <c r="F13" s="247" t="s">
        <v>36</v>
      </c>
      <c r="G13" s="211"/>
      <c r="H13" s="202">
        <f>D29</f>
        <v>0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1"/>
      <c r="B14" s="14" t="s">
        <v>35</v>
      </c>
      <c r="C14" s="10"/>
      <c r="D14" s="31">
        <f t="shared" si="1"/>
        <v>0</v>
      </c>
      <c r="F14" s="205" t="s">
        <v>39</v>
      </c>
      <c r="G14" s="206"/>
      <c r="H14" s="207">
        <f>D54</f>
        <v>0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1"/>
      <c r="B15" s="14" t="s">
        <v>38</v>
      </c>
      <c r="C15" s="10"/>
      <c r="D15" s="31">
        <f t="shared" si="1"/>
        <v>0</v>
      </c>
      <c r="F15" s="210" t="s">
        <v>40</v>
      </c>
      <c r="G15" s="211"/>
      <c r="H15" s="212">
        <f>H13-H14</f>
        <v>0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1"/>
      <c r="B17" t="s">
        <v>135</v>
      </c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3"/>
      <c r="I19" s="183"/>
      <c r="J19" s="183"/>
      <c r="L19" s="6">
        <v>1102</v>
      </c>
      <c r="Q19" s="4"/>
      <c r="R19" s="5">
        <f t="shared" si="0"/>
        <v>0</v>
      </c>
    </row>
    <row r="20" spans="1:18" ht="15.75" x14ac:dyDescent="0.25">
      <c r="A20" s="161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 t="s">
        <v>139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 t="s">
        <v>123</v>
      </c>
      <c r="C23" s="10"/>
      <c r="D23" s="48">
        <f t="shared" si="1"/>
        <v>0</v>
      </c>
      <c r="F23" s="78"/>
      <c r="G23" s="80"/>
      <c r="H23" s="255"/>
      <c r="I23" s="256"/>
      <c r="J23" s="256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 t="s">
        <v>124</v>
      </c>
      <c r="C24" s="10"/>
      <c r="D24" s="48">
        <f t="shared" si="1"/>
        <v>0</v>
      </c>
      <c r="F24" s="78"/>
      <c r="G24" s="80"/>
      <c r="H24" s="255"/>
      <c r="I24" s="256"/>
      <c r="J24" s="256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 t="s">
        <v>110</v>
      </c>
      <c r="C26" s="10"/>
      <c r="D26" s="48">
        <f t="shared" si="1"/>
        <v>0</v>
      </c>
      <c r="F26" s="76"/>
      <c r="G26" s="66"/>
      <c r="H26" s="158"/>
      <c r="I26" s="158"/>
      <c r="J26" s="158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 t="s">
        <v>119</v>
      </c>
      <c r="C27" s="10"/>
      <c r="D27" s="44">
        <f t="shared" si="1"/>
        <v>0</v>
      </c>
      <c r="F27" s="72"/>
      <c r="G27" s="105"/>
      <c r="H27" s="257"/>
      <c r="I27" s="258"/>
      <c r="J27" s="25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 t="s">
        <v>97</v>
      </c>
      <c r="C28" s="10"/>
      <c r="D28" s="48">
        <f t="shared" si="1"/>
        <v>0</v>
      </c>
      <c r="F28" s="102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19" t="s">
        <v>55</v>
      </c>
      <c r="G29" s="181"/>
      <c r="H29" s="141">
        <f>H15-H16-H17-H18-H19-H20-H22-H23-H24+H26+H27+H28</f>
        <v>0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63">
        <f t="shared" ref="H34:H39" si="2">F34*G34</f>
        <v>0</v>
      </c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/>
      <c r="H35" s="163">
        <f t="shared" si="2"/>
        <v>0</v>
      </c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/>
      <c r="D36" s="12">
        <f>C36*1.5</f>
        <v>0</v>
      </c>
      <c r="F36" s="12">
        <v>200</v>
      </c>
      <c r="G36" s="37"/>
      <c r="H36" s="163">
        <f t="shared" si="2"/>
        <v>0</v>
      </c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3">
        <f t="shared" si="2"/>
        <v>0</v>
      </c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/>
      <c r="D38" s="12">
        <f>C38*84</f>
        <v>0</v>
      </c>
      <c r="F38" s="30">
        <v>50</v>
      </c>
      <c r="G38" s="39"/>
      <c r="H38" s="163">
        <f t="shared" si="2"/>
        <v>0</v>
      </c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/>
      <c r="D39" s="31">
        <f>C39*4.5</f>
        <v>0</v>
      </c>
      <c r="F39" s="12">
        <v>20</v>
      </c>
      <c r="G39" s="37"/>
      <c r="H39" s="163">
        <f t="shared" si="2"/>
        <v>0</v>
      </c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/>
      <c r="D41" s="12">
        <f>C41*84</f>
        <v>0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/>
      <c r="D42" s="12">
        <f>C42*2.25</f>
        <v>0</v>
      </c>
      <c r="F42" s="39" t="s">
        <v>79</v>
      </c>
      <c r="G42" s="163"/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105" t="s">
        <v>83</v>
      </c>
      <c r="H43" s="155" t="s">
        <v>13</v>
      </c>
      <c r="I43" s="156"/>
      <c r="J43" s="157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4"/>
      <c r="B44" s="27" t="s">
        <v>66</v>
      </c>
      <c r="C44" s="10"/>
      <c r="D44" s="12">
        <f>C44*120</f>
        <v>0</v>
      </c>
      <c r="F44" s="37"/>
      <c r="G44" s="63"/>
      <c r="H44" s="158"/>
      <c r="I44" s="158"/>
      <c r="J44" s="158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/>
      <c r="G45" s="63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/>
      <c r="D46" s="12">
        <f>C46*1.5</f>
        <v>0</v>
      </c>
      <c r="F46" s="37"/>
      <c r="G46" s="63"/>
      <c r="H46" s="158"/>
      <c r="I46" s="158"/>
      <c r="J46" s="158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/>
      <c r="D48" s="12">
        <f>C48*78</f>
        <v>0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/>
      <c r="D49" s="12">
        <f>C49*42</f>
        <v>0</v>
      </c>
      <c r="F49" s="139" t="s">
        <v>86</v>
      </c>
      <c r="G49" s="141">
        <f>H34+H35+H36+H37+H38+H39+H40+H41+G42+H44+H45+H46</f>
        <v>0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/>
      <c r="D50" s="12">
        <f>C50*1.5</f>
        <v>0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141</v>
      </c>
      <c r="G51" s="149">
        <f>G49-H29</f>
        <v>0</v>
      </c>
      <c r="H51" s="150"/>
      <c r="I51" s="150"/>
      <c r="J51" s="1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152"/>
      <c r="H52" s="153"/>
      <c r="I52" s="153"/>
      <c r="J52" s="1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7FD-88C0-47F3-B604-4B617A90019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5" t="s">
        <v>1</v>
      </c>
      <c r="O1" s="215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6" t="s">
        <v>7</v>
      </c>
      <c r="B4" s="167"/>
      <c r="C4" s="167"/>
      <c r="D4" s="168"/>
      <c r="F4" s="216" t="s">
        <v>8</v>
      </c>
      <c r="G4" s="218">
        <v>2</v>
      </c>
      <c r="H4" s="220" t="s">
        <v>9</v>
      </c>
      <c r="I4" s="222">
        <v>45913</v>
      </c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1"/>
      <c r="B6" s="16" t="s">
        <v>15</v>
      </c>
      <c r="C6" s="10"/>
      <c r="D6" s="13">
        <f t="shared" ref="D6:D28" si="1">C6*L6</f>
        <v>0</v>
      </c>
      <c r="F6" s="226" t="s">
        <v>16</v>
      </c>
      <c r="G6" s="228" t="s">
        <v>125</v>
      </c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1"/>
      <c r="B7" s="16" t="s">
        <v>18</v>
      </c>
      <c r="C7" s="10"/>
      <c r="D7" s="13">
        <f t="shared" si="1"/>
        <v>0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1"/>
      <c r="B8" s="16" t="s">
        <v>20</v>
      </c>
      <c r="C8" s="10"/>
      <c r="D8" s="13">
        <f t="shared" si="1"/>
        <v>0</v>
      </c>
      <c r="F8" s="234" t="s">
        <v>21</v>
      </c>
      <c r="G8" s="235" t="s">
        <v>114</v>
      </c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1"/>
      <c r="B9" s="16" t="s">
        <v>23</v>
      </c>
      <c r="C9" s="10"/>
      <c r="D9" s="13">
        <f t="shared" si="1"/>
        <v>0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1"/>
      <c r="B10" t="s">
        <v>25</v>
      </c>
      <c r="C10" s="10"/>
      <c r="D10" s="13">
        <f t="shared" si="1"/>
        <v>0</v>
      </c>
      <c r="F10" s="226" t="s">
        <v>26</v>
      </c>
      <c r="G10" s="241" t="s">
        <v>115</v>
      </c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18" ht="15.75" x14ac:dyDescent="0.25">
      <c r="A11" s="161"/>
      <c r="B11" s="17" t="s">
        <v>28</v>
      </c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1"/>
      <c r="B12" s="17" t="s">
        <v>30</v>
      </c>
      <c r="C12" s="10"/>
      <c r="D12" s="48">
        <f t="shared" si="1"/>
        <v>0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1"/>
      <c r="B13" s="17" t="s">
        <v>32</v>
      </c>
      <c r="C13" s="10"/>
      <c r="D13" s="48">
        <f t="shared" si="1"/>
        <v>0</v>
      </c>
      <c r="F13" s="247" t="s">
        <v>36</v>
      </c>
      <c r="G13" s="211"/>
      <c r="H13" s="202">
        <f>D29</f>
        <v>0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1"/>
      <c r="B14" s="14" t="s">
        <v>35</v>
      </c>
      <c r="C14" s="10"/>
      <c r="D14" s="31">
        <f t="shared" si="1"/>
        <v>0</v>
      </c>
      <c r="F14" s="205" t="s">
        <v>39</v>
      </c>
      <c r="G14" s="206"/>
      <c r="H14" s="207">
        <f>D54</f>
        <v>0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1"/>
      <c r="B15" s="14" t="s">
        <v>38</v>
      </c>
      <c r="C15" s="10"/>
      <c r="D15" s="31">
        <f t="shared" si="1"/>
        <v>0</v>
      </c>
      <c r="F15" s="210" t="s">
        <v>40</v>
      </c>
      <c r="G15" s="211"/>
      <c r="H15" s="212">
        <f>H13-H14</f>
        <v>0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1"/>
      <c r="B17" t="s">
        <v>93</v>
      </c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1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3"/>
      <c r="I20" s="183"/>
      <c r="J20" s="18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 t="s">
        <v>104</v>
      </c>
      <c r="C22" s="10"/>
      <c r="D22" s="48">
        <f t="shared" si="1"/>
        <v>0</v>
      </c>
      <c r="F22" s="73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 t="s">
        <v>107</v>
      </c>
      <c r="C23" s="10"/>
      <c r="D23" s="48">
        <f t="shared" si="1"/>
        <v>0</v>
      </c>
      <c r="F23" s="25"/>
      <c r="G23" s="37"/>
      <c r="H23" s="189"/>
      <c r="I23" s="158"/>
      <c r="J23" s="15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 t="s">
        <v>131</v>
      </c>
      <c r="C24" s="10"/>
      <c r="D24" s="48">
        <f t="shared" si="1"/>
        <v>0</v>
      </c>
      <c r="F24" s="38"/>
      <c r="G24" s="37"/>
      <c r="H24" s="189"/>
      <c r="I24" s="158"/>
      <c r="J24" s="158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 t="s">
        <v>105</v>
      </c>
      <c r="C26" s="10"/>
      <c r="D26" s="48">
        <f t="shared" si="1"/>
        <v>0</v>
      </c>
      <c r="F26" s="65"/>
      <c r="G26" s="10"/>
      <c r="H26" s="193"/>
      <c r="I26" s="194"/>
      <c r="J26" s="19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 t="s">
        <v>109</v>
      </c>
      <c r="C27" s="10"/>
      <c r="D27" s="44">
        <f t="shared" si="1"/>
        <v>0</v>
      </c>
      <c r="F27" s="14"/>
      <c r="G27" s="14"/>
      <c r="H27" s="196"/>
      <c r="I27" s="197"/>
      <c r="J27" s="19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 t="s">
        <v>97</v>
      </c>
      <c r="C28" s="10"/>
      <c r="D28" s="48">
        <f t="shared" si="1"/>
        <v>0</v>
      </c>
      <c r="F28" s="102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19" t="s">
        <v>55</v>
      </c>
      <c r="G29" s="181"/>
      <c r="H29" s="141">
        <f>H15-H16-H17-H18-H19-H20-H22-H23-H24+H26+H27</f>
        <v>0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3">
        <f>F34*G34</f>
        <v>0</v>
      </c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/>
      <c r="H35" s="163">
        <f t="shared" ref="H35:H39" si="2">F35*G35</f>
        <v>0</v>
      </c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/>
      <c r="D36" s="12">
        <f>C36*1.5</f>
        <v>0</v>
      </c>
      <c r="F36" s="12">
        <v>200</v>
      </c>
      <c r="G36" s="37"/>
      <c r="H36" s="163">
        <f>F36*G36</f>
        <v>0</v>
      </c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3">
        <f t="shared" si="2"/>
        <v>0</v>
      </c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/>
      <c r="D38" s="12">
        <f>C38*84</f>
        <v>0</v>
      </c>
      <c r="F38" s="30">
        <v>50</v>
      </c>
      <c r="G38" s="39"/>
      <c r="H38" s="163">
        <f t="shared" si="2"/>
        <v>0</v>
      </c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/>
      <c r="D39" s="31">
        <f>C39*4.5</f>
        <v>0</v>
      </c>
      <c r="F39" s="12">
        <v>20</v>
      </c>
      <c r="G39" s="37"/>
      <c r="H39" s="163">
        <f t="shared" si="2"/>
        <v>0</v>
      </c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/>
      <c r="D41" s="12">
        <f>C41*84</f>
        <v>0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/>
      <c r="D42" s="12">
        <f>C42*2.25</f>
        <v>0</v>
      </c>
      <c r="F42" s="39" t="s">
        <v>79</v>
      </c>
      <c r="G42" s="163"/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105" t="s">
        <v>83</v>
      </c>
      <c r="H43" s="155" t="s">
        <v>13</v>
      </c>
      <c r="I43" s="156"/>
      <c r="J43" s="157"/>
      <c r="K43" s="21"/>
      <c r="P43" s="4"/>
      <c r="Q43" s="4"/>
      <c r="R43" s="5"/>
    </row>
    <row r="44" spans="1:18" ht="15.75" x14ac:dyDescent="0.25">
      <c r="A44" s="134"/>
      <c r="B44" s="27" t="s">
        <v>66</v>
      </c>
      <c r="C44" s="10"/>
      <c r="D44" s="12">
        <f>C44*120</f>
        <v>0</v>
      </c>
      <c r="F44" s="37"/>
      <c r="G44" s="63"/>
      <c r="H44" s="158"/>
      <c r="I44" s="158"/>
      <c r="J44" s="158"/>
      <c r="K44" s="21"/>
      <c r="P44" s="4"/>
      <c r="Q44" s="4"/>
      <c r="R44" s="5"/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/>
      <c r="G45" s="63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/>
      <c r="D46" s="12">
        <f>C46*1.5</f>
        <v>0</v>
      </c>
      <c r="F46" s="37"/>
      <c r="G46" s="104"/>
      <c r="H46" s="159"/>
      <c r="I46" s="159"/>
      <c r="J46" s="159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/>
      <c r="D48" s="12">
        <f>C48*78</f>
        <v>0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/>
      <c r="D49" s="12">
        <f>C49*42</f>
        <v>0</v>
      </c>
      <c r="F49" s="139" t="s">
        <v>86</v>
      </c>
      <c r="G49" s="141">
        <f>H34+H35+H36+H37+H38+H39+H40+H41+G42+H44+H45+H46</f>
        <v>0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/>
      <c r="D50" s="12">
        <f>C50*1.5</f>
        <v>0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142</v>
      </c>
      <c r="G51" s="249">
        <f>G49-H29</f>
        <v>0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0</v>
      </c>
      <c r="F54" s="21"/>
      <c r="J54" s="34"/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B7748-2610-4A04-87CF-40CB2C59012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5" t="s">
        <v>1</v>
      </c>
      <c r="O1" s="215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6" t="s">
        <v>7</v>
      </c>
      <c r="B4" s="167"/>
      <c r="C4" s="167"/>
      <c r="D4" s="168"/>
      <c r="F4" s="216" t="s">
        <v>8</v>
      </c>
      <c r="G4" s="218">
        <v>3</v>
      </c>
      <c r="H4" s="220" t="s">
        <v>9</v>
      </c>
      <c r="I4" s="222">
        <v>45913</v>
      </c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1"/>
      <c r="B6" s="16" t="s">
        <v>15</v>
      </c>
      <c r="C6" s="10"/>
      <c r="D6" s="13">
        <f t="shared" ref="D6:D28" si="1">C6*L6</f>
        <v>0</v>
      </c>
      <c r="F6" s="226" t="s">
        <v>16</v>
      </c>
      <c r="G6" s="228" t="s">
        <v>111</v>
      </c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1"/>
      <c r="B7" s="16" t="s">
        <v>18</v>
      </c>
      <c r="C7" s="10"/>
      <c r="D7" s="13">
        <f t="shared" si="1"/>
        <v>0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1"/>
      <c r="B8" s="16" t="s">
        <v>20</v>
      </c>
      <c r="C8" s="10"/>
      <c r="D8" s="13">
        <f t="shared" si="1"/>
        <v>0</v>
      </c>
      <c r="F8" s="234" t="s">
        <v>21</v>
      </c>
      <c r="G8" s="235" t="s">
        <v>120</v>
      </c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1"/>
      <c r="B9" s="16" t="s">
        <v>23</v>
      </c>
      <c r="C9" s="10"/>
      <c r="D9" s="13">
        <f t="shared" si="1"/>
        <v>0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1"/>
      <c r="B10" t="s">
        <v>25</v>
      </c>
      <c r="C10" s="10"/>
      <c r="D10" s="13">
        <f t="shared" si="1"/>
        <v>0</v>
      </c>
      <c r="F10" s="226" t="s">
        <v>26</v>
      </c>
      <c r="G10" s="241" t="s">
        <v>147</v>
      </c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19" ht="15.75" x14ac:dyDescent="0.25">
      <c r="A11" s="161"/>
      <c r="B11" s="17" t="s">
        <v>28</v>
      </c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1"/>
      <c r="B12" s="17" t="s">
        <v>30</v>
      </c>
      <c r="C12" s="10"/>
      <c r="D12" s="48">
        <f t="shared" si="1"/>
        <v>0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1"/>
      <c r="B13" s="17" t="s">
        <v>32</v>
      </c>
      <c r="C13" s="10"/>
      <c r="D13" s="48">
        <f t="shared" si="1"/>
        <v>0</v>
      </c>
      <c r="F13" s="247" t="s">
        <v>36</v>
      </c>
      <c r="G13" s="211"/>
      <c r="H13" s="202">
        <f>D29</f>
        <v>0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1"/>
      <c r="B14" s="14" t="s">
        <v>35</v>
      </c>
      <c r="C14" s="10"/>
      <c r="D14" s="31">
        <f t="shared" si="1"/>
        <v>0</v>
      </c>
      <c r="F14" s="205" t="s">
        <v>39</v>
      </c>
      <c r="G14" s="206"/>
      <c r="H14" s="207">
        <f>D54</f>
        <v>0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1"/>
      <c r="B15" s="14" t="s">
        <v>38</v>
      </c>
      <c r="C15" s="10"/>
      <c r="D15" s="31">
        <f t="shared" si="1"/>
        <v>0</v>
      </c>
      <c r="F15" s="210" t="s">
        <v>40</v>
      </c>
      <c r="G15" s="211"/>
      <c r="H15" s="212">
        <f>H13-H14</f>
        <v>0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1"/>
      <c r="B17" t="s">
        <v>113</v>
      </c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1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 t="s">
        <v>104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 t="s">
        <v>107</v>
      </c>
      <c r="C23" s="10"/>
      <c r="D23" s="48">
        <f t="shared" si="1"/>
        <v>0</v>
      </c>
      <c r="F23" s="79"/>
      <c r="G23" s="80"/>
      <c r="H23" s="189"/>
      <c r="I23" s="158"/>
      <c r="J23" s="15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 t="s">
        <v>101</v>
      </c>
      <c r="C24" s="10"/>
      <c r="D24" s="48">
        <f t="shared" si="1"/>
        <v>0</v>
      </c>
      <c r="F24" s="38"/>
      <c r="G24" s="37"/>
      <c r="H24" s="189"/>
      <c r="I24" s="158"/>
      <c r="J24" s="15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 t="s">
        <v>105</v>
      </c>
      <c r="C26" s="10"/>
      <c r="D26" s="48">
        <f t="shared" si="1"/>
        <v>0</v>
      </c>
      <c r="F26" s="65"/>
      <c r="G26" s="60"/>
      <c r="H26" s="193"/>
      <c r="I26" s="194"/>
      <c r="J26" s="19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 t="s">
        <v>109</v>
      </c>
      <c r="C27" s="10"/>
      <c r="D27" s="44">
        <f t="shared" si="1"/>
        <v>0</v>
      </c>
      <c r="F27" s="25"/>
      <c r="G27" s="81"/>
      <c r="H27" s="196"/>
      <c r="I27" s="197"/>
      <c r="J27" s="19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 t="s">
        <v>97</v>
      </c>
      <c r="C28" s="10"/>
      <c r="D28" s="48">
        <f t="shared" si="1"/>
        <v>0</v>
      </c>
      <c r="F28" s="102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19" t="s">
        <v>55</v>
      </c>
      <c r="G29" s="181"/>
      <c r="H29" s="141">
        <f>H15-H16-H17-H18-H19-H20-H22-H23-H24+H26+H27</f>
        <v>0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3">
        <f>F34*G34</f>
        <v>0</v>
      </c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/>
      <c r="H35" s="163">
        <f>F35*G35</f>
        <v>0</v>
      </c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/>
      <c r="D36" s="12">
        <f>C36*1.5</f>
        <v>0</v>
      </c>
      <c r="F36" s="12">
        <v>200</v>
      </c>
      <c r="G36" s="37"/>
      <c r="H36" s="163">
        <f t="shared" ref="H36:H39" si="2">F36*G36</f>
        <v>0</v>
      </c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3">
        <f t="shared" si="2"/>
        <v>0</v>
      </c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/>
      <c r="D38" s="12">
        <f>C38*84</f>
        <v>0</v>
      </c>
      <c r="F38" s="30">
        <v>50</v>
      </c>
      <c r="G38" s="39"/>
      <c r="H38" s="163">
        <f t="shared" si="2"/>
        <v>0</v>
      </c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/>
      <c r="D39" s="31">
        <f>C39*4.5</f>
        <v>0</v>
      </c>
      <c r="F39" s="12">
        <v>20</v>
      </c>
      <c r="G39" s="37"/>
      <c r="H39" s="163">
        <f t="shared" si="2"/>
        <v>0</v>
      </c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/>
      <c r="D41" s="12">
        <f>C41*84</f>
        <v>0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/>
      <c r="D42" s="12">
        <f>C42*2.25</f>
        <v>0</v>
      </c>
      <c r="F42" s="39" t="s">
        <v>79</v>
      </c>
      <c r="G42" s="163"/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105" t="s">
        <v>83</v>
      </c>
      <c r="H43" s="155" t="s">
        <v>13</v>
      </c>
      <c r="I43" s="156"/>
      <c r="J43" s="157"/>
      <c r="K43" s="21"/>
      <c r="P43" s="4"/>
      <c r="Q43" s="4"/>
      <c r="R43" s="5"/>
    </row>
    <row r="44" spans="1:18" ht="15.75" x14ac:dyDescent="0.25">
      <c r="A44" s="134"/>
      <c r="B44" s="27" t="s">
        <v>66</v>
      </c>
      <c r="C44" s="10"/>
      <c r="D44" s="12">
        <f>C44*120</f>
        <v>0</v>
      </c>
      <c r="F44" s="37"/>
      <c r="G44" s="77"/>
      <c r="H44" s="158"/>
      <c r="I44" s="158"/>
      <c r="J44" s="158"/>
      <c r="K44" s="21"/>
      <c r="P44" s="4"/>
      <c r="Q44" s="4"/>
      <c r="R44" s="5"/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/>
      <c r="G45" s="77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/>
      <c r="D46" s="12">
        <f>C46*1.5</f>
        <v>0</v>
      </c>
      <c r="F46" s="37"/>
      <c r="G46" s="63"/>
      <c r="H46" s="159"/>
      <c r="I46" s="159"/>
      <c r="J46" s="159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/>
      <c r="D48" s="12">
        <f>C48*78</f>
        <v>0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/>
      <c r="D49" s="12">
        <f>C49*42</f>
        <v>0</v>
      </c>
      <c r="F49" s="139" t="s">
        <v>86</v>
      </c>
      <c r="G49" s="141">
        <f>H34+H35+H36+H37+H38+H39+H40+H41+G42+H44+H45+H46</f>
        <v>0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/>
      <c r="D50" s="12">
        <f>C50*1.5</f>
        <v>0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133</v>
      </c>
      <c r="G51" s="249">
        <f>G49-H29</f>
        <v>0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0</v>
      </c>
      <c r="F54" s="21"/>
      <c r="J54" s="34"/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A620C-2A7C-40C7-A531-1402083674C9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5" t="s">
        <v>1</v>
      </c>
      <c r="O1" s="215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6" t="s">
        <v>7</v>
      </c>
      <c r="B4" s="167"/>
      <c r="C4" s="167"/>
      <c r="D4" s="168"/>
      <c r="F4" s="216" t="s">
        <v>8</v>
      </c>
      <c r="G4" s="218"/>
      <c r="H4" s="220" t="s">
        <v>9</v>
      </c>
      <c r="I4" s="222"/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1"/>
      <c r="B6" s="16"/>
      <c r="C6" s="10"/>
      <c r="D6" s="13">
        <f t="shared" ref="D6:D28" si="1">C6*L6</f>
        <v>0</v>
      </c>
      <c r="F6" s="226" t="s">
        <v>16</v>
      </c>
      <c r="G6" s="228"/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1"/>
      <c r="B7" s="16"/>
      <c r="C7" s="10"/>
      <c r="D7" s="13">
        <f t="shared" si="1"/>
        <v>0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1"/>
      <c r="B8" s="16"/>
      <c r="C8" s="10"/>
      <c r="D8" s="13">
        <f t="shared" si="1"/>
        <v>0</v>
      </c>
      <c r="F8" s="234" t="s">
        <v>21</v>
      </c>
      <c r="G8" s="235"/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1"/>
      <c r="B9" s="16"/>
      <c r="C9" s="10"/>
      <c r="D9" s="13">
        <f t="shared" si="1"/>
        <v>0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1"/>
      <c r="C10" s="10"/>
      <c r="D10" s="13">
        <f t="shared" si="1"/>
        <v>0</v>
      </c>
      <c r="F10" s="226" t="s">
        <v>26</v>
      </c>
      <c r="G10" s="241"/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19" ht="15.75" x14ac:dyDescent="0.25">
      <c r="A11" s="161"/>
      <c r="B11" s="17"/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1"/>
      <c r="B12" s="17"/>
      <c r="C12" s="10"/>
      <c r="D12" s="48">
        <f t="shared" si="1"/>
        <v>0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1"/>
      <c r="B13" s="17"/>
      <c r="C13" s="10"/>
      <c r="D13" s="48">
        <f t="shared" si="1"/>
        <v>0</v>
      </c>
      <c r="F13" s="247" t="s">
        <v>36</v>
      </c>
      <c r="G13" s="211"/>
      <c r="H13" s="202">
        <f>D29</f>
        <v>0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1"/>
      <c r="B14" s="14"/>
      <c r="C14" s="10"/>
      <c r="D14" s="31">
        <f t="shared" si="1"/>
        <v>0</v>
      </c>
      <c r="F14" s="205" t="s">
        <v>39</v>
      </c>
      <c r="G14" s="206"/>
      <c r="H14" s="207">
        <f>D54</f>
        <v>0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1"/>
      <c r="B15" s="14"/>
      <c r="C15" s="10"/>
      <c r="D15" s="31">
        <f t="shared" si="1"/>
        <v>0</v>
      </c>
      <c r="F15" s="210" t="s">
        <v>40</v>
      </c>
      <c r="G15" s="211"/>
      <c r="H15" s="212">
        <f>H13-H14</f>
        <v>0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1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1"/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/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/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1"/>
      <c r="B20" s="46"/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/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/>
      <c r="C23" s="10"/>
      <c r="D23" s="48">
        <f t="shared" si="1"/>
        <v>0</v>
      </c>
      <c r="F23" s="79"/>
      <c r="G23" s="80"/>
      <c r="H23" s="189"/>
      <c r="I23" s="158"/>
      <c r="J23" s="15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/>
      <c r="C24" s="10"/>
      <c r="D24" s="48">
        <f t="shared" si="1"/>
        <v>0</v>
      </c>
      <c r="F24" s="38"/>
      <c r="G24" s="37"/>
      <c r="H24" s="189"/>
      <c r="I24" s="158"/>
      <c r="J24" s="15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/>
      <c r="C26" s="10"/>
      <c r="D26" s="48">
        <f t="shared" si="1"/>
        <v>0</v>
      </c>
      <c r="F26" s="65"/>
      <c r="G26" s="60"/>
      <c r="H26" s="193"/>
      <c r="I26" s="194"/>
      <c r="J26" s="19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/>
      <c r="C27" s="10"/>
      <c r="D27" s="44">
        <f t="shared" si="1"/>
        <v>0</v>
      </c>
      <c r="F27" s="25"/>
      <c r="G27" s="81"/>
      <c r="H27" s="196"/>
      <c r="I27" s="197"/>
      <c r="J27" s="19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/>
      <c r="C28" s="10"/>
      <c r="D28" s="48">
        <f t="shared" si="1"/>
        <v>0</v>
      </c>
      <c r="F28" s="102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19" t="s">
        <v>55</v>
      </c>
      <c r="G29" s="181"/>
      <c r="H29" s="141">
        <f>H15-H16-H17-H18-H19-H20-H22-H23-H24+H26+H27</f>
        <v>0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3"/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/>
      <c r="H35" s="163"/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/>
      <c r="D36" s="12">
        <f>C36*1.5</f>
        <v>0</v>
      </c>
      <c r="F36" s="12">
        <v>200</v>
      </c>
      <c r="G36" s="37"/>
      <c r="H36" s="163"/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3"/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/>
      <c r="D38" s="12">
        <f>C38*84</f>
        <v>0</v>
      </c>
      <c r="F38" s="30">
        <v>50</v>
      </c>
      <c r="G38" s="39"/>
      <c r="H38" s="163"/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/>
      <c r="D39" s="31">
        <f>C39*4.5</f>
        <v>0</v>
      </c>
      <c r="F39" s="12">
        <v>20</v>
      </c>
      <c r="G39" s="37"/>
      <c r="H39" s="163"/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/>
      <c r="D41" s="12">
        <f>C41*84</f>
        <v>0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/>
      <c r="D42" s="12">
        <f>C42*2.25</f>
        <v>0</v>
      </c>
      <c r="F42" s="39" t="s">
        <v>79</v>
      </c>
      <c r="G42" s="163"/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105" t="s">
        <v>83</v>
      </c>
      <c r="H43" s="155" t="s">
        <v>13</v>
      </c>
      <c r="I43" s="156"/>
      <c r="J43" s="157"/>
      <c r="K43" s="21"/>
      <c r="P43" s="4"/>
      <c r="Q43" s="4"/>
      <c r="R43" s="5"/>
    </row>
    <row r="44" spans="1:18" ht="15.75" x14ac:dyDescent="0.25">
      <c r="A44" s="134"/>
      <c r="B44" s="27" t="s">
        <v>66</v>
      </c>
      <c r="C44" s="10"/>
      <c r="D44" s="12">
        <f>C44*120</f>
        <v>0</v>
      </c>
      <c r="F44" s="37"/>
      <c r="G44" s="77"/>
      <c r="H44" s="158"/>
      <c r="I44" s="158"/>
      <c r="J44" s="158"/>
      <c r="K44" s="21"/>
      <c r="P44" s="4"/>
      <c r="Q44" s="4"/>
      <c r="R44" s="5"/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/>
      <c r="G45" s="77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/>
      <c r="D46" s="12">
        <f>C46*1.5</f>
        <v>0</v>
      </c>
      <c r="F46" s="37"/>
      <c r="G46" s="63"/>
      <c r="H46" s="159"/>
      <c r="I46" s="159"/>
      <c r="J46" s="159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/>
      <c r="D48" s="12">
        <f>C48*78</f>
        <v>0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/>
      <c r="D49" s="12">
        <f>C49*42</f>
        <v>0</v>
      </c>
      <c r="F49" s="139" t="s">
        <v>86</v>
      </c>
      <c r="G49" s="141">
        <f>H34+H35+H36+H37+H38+H39+H40+H41+G42+H44+H45+H46</f>
        <v>0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/>
      <c r="D50" s="12">
        <f>C50*1.5</f>
        <v>0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143</v>
      </c>
      <c r="G51" s="149">
        <f>G49-H29</f>
        <v>0</v>
      </c>
      <c r="H51" s="150"/>
      <c r="I51" s="150"/>
      <c r="J51" s="1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152"/>
      <c r="H52" s="153"/>
      <c r="I52" s="153"/>
      <c r="J52" s="1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0</v>
      </c>
      <c r="F54" s="21"/>
      <c r="J54" s="34"/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EF63E-348F-46A3-A46D-95B50ECD380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5" t="s">
        <v>1</v>
      </c>
      <c r="O1" s="215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6" t="s">
        <v>7</v>
      </c>
      <c r="B4" s="167"/>
      <c r="C4" s="167"/>
      <c r="D4" s="168"/>
      <c r="F4" s="216" t="s">
        <v>8</v>
      </c>
      <c r="G4" s="218"/>
      <c r="H4" s="220" t="s">
        <v>9</v>
      </c>
      <c r="I4" s="222"/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1"/>
      <c r="B6" s="16"/>
      <c r="C6" s="10"/>
      <c r="D6" s="13">
        <f t="shared" ref="D6:D28" si="1">C6*L6</f>
        <v>0</v>
      </c>
      <c r="F6" s="226" t="s">
        <v>16</v>
      </c>
      <c r="G6" s="228"/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1"/>
      <c r="B7" s="16"/>
      <c r="C7" s="10"/>
      <c r="D7" s="13">
        <f t="shared" si="1"/>
        <v>0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1"/>
      <c r="B8" s="16"/>
      <c r="C8" s="10"/>
      <c r="D8" s="13">
        <f t="shared" si="1"/>
        <v>0</v>
      </c>
      <c r="F8" s="234" t="s">
        <v>21</v>
      </c>
      <c r="G8" s="235"/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1"/>
      <c r="B9" s="16"/>
      <c r="C9" s="10"/>
      <c r="D9" s="13">
        <f t="shared" si="1"/>
        <v>0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1"/>
      <c r="C10" s="10"/>
      <c r="D10" s="13">
        <f t="shared" si="1"/>
        <v>0</v>
      </c>
      <c r="F10" s="226" t="s">
        <v>26</v>
      </c>
      <c r="G10" s="241"/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19" ht="15.75" x14ac:dyDescent="0.25">
      <c r="A11" s="161"/>
      <c r="B11" s="17"/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1"/>
      <c r="B12" s="17"/>
      <c r="C12" s="10"/>
      <c r="D12" s="48">
        <f t="shared" si="1"/>
        <v>0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1"/>
      <c r="B13" s="17"/>
      <c r="C13" s="10"/>
      <c r="D13" s="48">
        <f t="shared" si="1"/>
        <v>0</v>
      </c>
      <c r="F13" s="247" t="s">
        <v>36</v>
      </c>
      <c r="G13" s="211"/>
      <c r="H13" s="202">
        <f>D29</f>
        <v>0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1"/>
      <c r="B14" s="14"/>
      <c r="C14" s="10"/>
      <c r="D14" s="31">
        <f t="shared" si="1"/>
        <v>0</v>
      </c>
      <c r="F14" s="205" t="s">
        <v>39</v>
      </c>
      <c r="G14" s="206"/>
      <c r="H14" s="207">
        <f>D54</f>
        <v>0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1"/>
      <c r="B15" s="14"/>
      <c r="C15" s="10"/>
      <c r="D15" s="31">
        <f t="shared" si="1"/>
        <v>0</v>
      </c>
      <c r="F15" s="210" t="s">
        <v>40</v>
      </c>
      <c r="G15" s="211"/>
      <c r="H15" s="212">
        <f>H13-H14</f>
        <v>0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1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1"/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/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/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1"/>
      <c r="B20" s="46"/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/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/>
      <c r="C23" s="10"/>
      <c r="D23" s="48">
        <f t="shared" si="1"/>
        <v>0</v>
      </c>
      <c r="F23" s="79"/>
      <c r="G23" s="80"/>
      <c r="H23" s="189"/>
      <c r="I23" s="158"/>
      <c r="J23" s="15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/>
      <c r="C24" s="10"/>
      <c r="D24" s="48">
        <f t="shared" si="1"/>
        <v>0</v>
      </c>
      <c r="F24" s="38"/>
      <c r="G24" s="37"/>
      <c r="H24" s="189"/>
      <c r="I24" s="158"/>
      <c r="J24" s="15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/>
      <c r="C26" s="10"/>
      <c r="D26" s="48">
        <f t="shared" si="1"/>
        <v>0</v>
      </c>
      <c r="F26" s="65"/>
      <c r="G26" s="60"/>
      <c r="H26" s="193"/>
      <c r="I26" s="194"/>
      <c r="J26" s="19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/>
      <c r="C27" s="10"/>
      <c r="D27" s="44">
        <f t="shared" si="1"/>
        <v>0</v>
      </c>
      <c r="F27" s="25"/>
      <c r="G27" s="81"/>
      <c r="H27" s="196"/>
      <c r="I27" s="197"/>
      <c r="J27" s="19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/>
      <c r="C28" s="10"/>
      <c r="D28" s="48">
        <f t="shared" si="1"/>
        <v>0</v>
      </c>
      <c r="F28" s="92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19" t="s">
        <v>55</v>
      </c>
      <c r="G29" s="181"/>
      <c r="H29" s="141">
        <f>H15-H16-H17-H18-H19-H20-H22-H23-H24+H26+H27</f>
        <v>0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3"/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/>
      <c r="H35" s="163"/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/>
      <c r="D36" s="12">
        <f>C36*1.5</f>
        <v>0</v>
      </c>
      <c r="F36" s="12">
        <v>200</v>
      </c>
      <c r="G36" s="37"/>
      <c r="H36" s="163"/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3"/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/>
      <c r="D38" s="12">
        <f>C38*84</f>
        <v>0</v>
      </c>
      <c r="F38" s="30">
        <v>50</v>
      </c>
      <c r="G38" s="39"/>
      <c r="H38" s="163"/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/>
      <c r="D39" s="31">
        <f>C39*4.5</f>
        <v>0</v>
      </c>
      <c r="F39" s="12">
        <v>20</v>
      </c>
      <c r="G39" s="37"/>
      <c r="H39" s="163"/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/>
      <c r="D41" s="12">
        <f>C41*84</f>
        <v>0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/>
      <c r="D42" s="12">
        <f>C42*2.25</f>
        <v>0</v>
      </c>
      <c r="F42" s="39" t="s">
        <v>79</v>
      </c>
      <c r="G42" s="163"/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89" t="s">
        <v>83</v>
      </c>
      <c r="H43" s="155" t="s">
        <v>13</v>
      </c>
      <c r="I43" s="156"/>
      <c r="J43" s="157"/>
      <c r="K43" s="21"/>
      <c r="P43" s="4"/>
      <c r="Q43" s="4"/>
      <c r="R43" s="5"/>
    </row>
    <row r="44" spans="1:18" ht="15.75" x14ac:dyDescent="0.25">
      <c r="A44" s="134"/>
      <c r="B44" s="27" t="s">
        <v>66</v>
      </c>
      <c r="C44" s="10"/>
      <c r="D44" s="12">
        <f>C44*120</f>
        <v>0</v>
      </c>
      <c r="F44" s="37"/>
      <c r="G44" s="77"/>
      <c r="H44" s="158"/>
      <c r="I44" s="158"/>
      <c r="J44" s="158"/>
      <c r="K44" s="21"/>
      <c r="P44" s="4"/>
      <c r="Q44" s="4"/>
      <c r="R44" s="5"/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/>
      <c r="G45" s="77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/>
      <c r="D46" s="12">
        <f>C46*1.5</f>
        <v>0</v>
      </c>
      <c r="F46" s="37"/>
      <c r="G46" s="63"/>
      <c r="H46" s="159"/>
      <c r="I46" s="159"/>
      <c r="J46" s="159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/>
      <c r="D48" s="12">
        <f>C48*78</f>
        <v>0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/>
      <c r="D49" s="12">
        <f>C49*42</f>
        <v>0</v>
      </c>
      <c r="F49" s="139" t="s">
        <v>86</v>
      </c>
      <c r="G49" s="141">
        <f>H34+H35+H36+H37+H38+H39+H40+H41+G42+H44+H45+H46</f>
        <v>0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/>
      <c r="D50" s="12">
        <f>C50*1.5</f>
        <v>0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143</v>
      </c>
      <c r="G51" s="149">
        <f>G49-H29</f>
        <v>0</v>
      </c>
      <c r="H51" s="150"/>
      <c r="I51" s="150"/>
      <c r="J51" s="1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152"/>
      <c r="H52" s="153"/>
      <c r="I52" s="153"/>
      <c r="J52" s="1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0</v>
      </c>
      <c r="F54" s="21"/>
      <c r="J54" s="34"/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66195-985E-4AA6-A8E2-3B1CD7191051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15" t="s">
        <v>1</v>
      </c>
      <c r="O1" s="215"/>
      <c r="P1" s="114" t="s">
        <v>2</v>
      </c>
      <c r="Q1" s="11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66" t="s">
        <v>7</v>
      </c>
      <c r="B4" s="167"/>
      <c r="C4" s="167"/>
      <c r="D4" s="168"/>
      <c r="F4" s="216" t="s">
        <v>8</v>
      </c>
      <c r="G4" s="218">
        <v>1</v>
      </c>
      <c r="H4" s="220" t="s">
        <v>9</v>
      </c>
      <c r="I4" s="222">
        <v>45915</v>
      </c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1"/>
      <c r="B6" s="16" t="s">
        <v>15</v>
      </c>
      <c r="C6" s="10"/>
      <c r="D6" s="13">
        <f t="shared" ref="D6:D28" si="1">C6*L6</f>
        <v>0</v>
      </c>
      <c r="F6" s="226" t="s">
        <v>16</v>
      </c>
      <c r="G6" s="228" t="s">
        <v>126</v>
      </c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1"/>
      <c r="B7" s="16" t="s">
        <v>18</v>
      </c>
      <c r="C7" s="10"/>
      <c r="D7" s="13">
        <f t="shared" si="1"/>
        <v>0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1"/>
      <c r="B8" s="16" t="s">
        <v>20</v>
      </c>
      <c r="C8" s="10"/>
      <c r="D8" s="13">
        <f t="shared" si="1"/>
        <v>0</v>
      </c>
      <c r="F8" s="234" t="s">
        <v>21</v>
      </c>
      <c r="G8" s="235" t="s">
        <v>112</v>
      </c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1"/>
      <c r="B9" s="16" t="s">
        <v>23</v>
      </c>
      <c r="C9" s="10"/>
      <c r="D9" s="13">
        <f t="shared" si="1"/>
        <v>0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1"/>
      <c r="B10" t="s">
        <v>25</v>
      </c>
      <c r="C10" s="10"/>
      <c r="D10" s="13">
        <f t="shared" si="1"/>
        <v>0</v>
      </c>
      <c r="F10" s="226" t="s">
        <v>26</v>
      </c>
      <c r="G10" s="241" t="s">
        <v>130</v>
      </c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20" ht="15.75" x14ac:dyDescent="0.25">
      <c r="A11" s="161"/>
      <c r="B11" s="17" t="s">
        <v>28</v>
      </c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1"/>
      <c r="B12" s="17" t="s">
        <v>30</v>
      </c>
      <c r="C12" s="10"/>
      <c r="D12" s="48">
        <f t="shared" si="1"/>
        <v>0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1"/>
      <c r="B13" s="17" t="s">
        <v>32</v>
      </c>
      <c r="C13" s="10"/>
      <c r="D13" s="48">
        <f t="shared" si="1"/>
        <v>0</v>
      </c>
      <c r="F13" s="247" t="s">
        <v>36</v>
      </c>
      <c r="G13" s="211"/>
      <c r="H13" s="202">
        <f>D29</f>
        <v>0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1"/>
      <c r="B14" s="14" t="s">
        <v>35</v>
      </c>
      <c r="C14" s="10"/>
      <c r="D14" s="31">
        <f t="shared" si="1"/>
        <v>0</v>
      </c>
      <c r="F14" s="205" t="s">
        <v>39</v>
      </c>
      <c r="G14" s="206"/>
      <c r="H14" s="207">
        <f>D54</f>
        <v>0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1"/>
      <c r="B15" s="14" t="s">
        <v>38</v>
      </c>
      <c r="C15" s="10"/>
      <c r="D15" s="31">
        <f t="shared" si="1"/>
        <v>0</v>
      </c>
      <c r="F15" s="210" t="s">
        <v>40</v>
      </c>
      <c r="G15" s="211"/>
      <c r="H15" s="212">
        <f>H13-H14</f>
        <v>0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1"/>
      <c r="B17" t="s">
        <v>135</v>
      </c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3"/>
      <c r="I19" s="183"/>
      <c r="J19" s="183"/>
      <c r="L19" s="6">
        <v>1102</v>
      </c>
      <c r="Q19" s="4"/>
      <c r="R19" s="5">
        <f t="shared" si="0"/>
        <v>0</v>
      </c>
    </row>
    <row r="20" spans="1:18" ht="15.75" x14ac:dyDescent="0.25">
      <c r="A20" s="161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 t="s">
        <v>139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 t="s">
        <v>123</v>
      </c>
      <c r="C23" s="10"/>
      <c r="D23" s="48">
        <f t="shared" si="1"/>
        <v>0</v>
      </c>
      <c r="F23" s="78"/>
      <c r="G23" s="80"/>
      <c r="H23" s="255"/>
      <c r="I23" s="256"/>
      <c r="J23" s="256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 t="s">
        <v>124</v>
      </c>
      <c r="C24" s="10"/>
      <c r="D24" s="48">
        <f t="shared" si="1"/>
        <v>0</v>
      </c>
      <c r="F24" s="78"/>
      <c r="G24" s="80"/>
      <c r="H24" s="255"/>
      <c r="I24" s="256"/>
      <c r="J24" s="256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 t="s">
        <v>110</v>
      </c>
      <c r="C26" s="10"/>
      <c r="D26" s="48">
        <f t="shared" si="1"/>
        <v>0</v>
      </c>
      <c r="F26" s="76"/>
      <c r="G26" s="66"/>
      <c r="H26" s="158"/>
      <c r="I26" s="158"/>
      <c r="J26" s="158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 t="s">
        <v>119</v>
      </c>
      <c r="C27" s="10"/>
      <c r="D27" s="44">
        <f t="shared" si="1"/>
        <v>0</v>
      </c>
      <c r="F27" s="72"/>
      <c r="G27" s="118"/>
      <c r="H27" s="257"/>
      <c r="I27" s="258"/>
      <c r="J27" s="25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 t="s">
        <v>97</v>
      </c>
      <c r="C28" s="10"/>
      <c r="D28" s="48">
        <f t="shared" si="1"/>
        <v>0</v>
      </c>
      <c r="F28" s="115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19" t="s">
        <v>55</v>
      </c>
      <c r="G29" s="181"/>
      <c r="H29" s="141">
        <f>H15-H16-H17-H18-H19-H20-H22-H23-H24+H26+H27+H28</f>
        <v>0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63">
        <f t="shared" ref="H34:H39" si="2">F34*G34</f>
        <v>0</v>
      </c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/>
      <c r="H35" s="163">
        <f t="shared" si="2"/>
        <v>0</v>
      </c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/>
      <c r="D36" s="12">
        <f>C36*1.5</f>
        <v>0</v>
      </c>
      <c r="F36" s="12">
        <v>200</v>
      </c>
      <c r="G36" s="37"/>
      <c r="H36" s="163">
        <f t="shared" si="2"/>
        <v>0</v>
      </c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3">
        <f t="shared" si="2"/>
        <v>0</v>
      </c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/>
      <c r="D38" s="12">
        <f>C38*84</f>
        <v>0</v>
      </c>
      <c r="F38" s="30">
        <v>50</v>
      </c>
      <c r="G38" s="39"/>
      <c r="H38" s="163">
        <f t="shared" si="2"/>
        <v>0</v>
      </c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/>
      <c r="D39" s="31">
        <f>C39*4.5</f>
        <v>0</v>
      </c>
      <c r="F39" s="12">
        <v>20</v>
      </c>
      <c r="G39" s="37"/>
      <c r="H39" s="163">
        <f t="shared" si="2"/>
        <v>0</v>
      </c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/>
      <c r="D41" s="12">
        <f>C41*84</f>
        <v>0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/>
      <c r="D42" s="12">
        <f>C42*2.25</f>
        <v>0</v>
      </c>
      <c r="F42" s="39" t="s">
        <v>79</v>
      </c>
      <c r="G42" s="163"/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118" t="s">
        <v>83</v>
      </c>
      <c r="H43" s="155" t="s">
        <v>13</v>
      </c>
      <c r="I43" s="156"/>
      <c r="J43" s="157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4"/>
      <c r="B44" s="27" t="s">
        <v>66</v>
      </c>
      <c r="C44" s="10"/>
      <c r="D44" s="12">
        <f>C44*120</f>
        <v>0</v>
      </c>
      <c r="F44" s="37"/>
      <c r="G44" s="63"/>
      <c r="H44" s="158"/>
      <c r="I44" s="158"/>
      <c r="J44" s="158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/>
      <c r="G45" s="63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/>
      <c r="D46" s="12">
        <f>C46*1.5</f>
        <v>0</v>
      </c>
      <c r="F46" s="37"/>
      <c r="G46" s="63"/>
      <c r="H46" s="158"/>
      <c r="I46" s="158"/>
      <c r="J46" s="158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/>
      <c r="D48" s="12">
        <f>C48*78</f>
        <v>0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/>
      <c r="D49" s="12">
        <f>C49*42</f>
        <v>0</v>
      </c>
      <c r="F49" s="139" t="s">
        <v>86</v>
      </c>
      <c r="G49" s="141">
        <f>H34+H35+H36+H37+H38+H39+H40+H41+G42+H44+H45+H46</f>
        <v>0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/>
      <c r="D50" s="12">
        <f>C50*1.5</f>
        <v>0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141</v>
      </c>
      <c r="G51" s="149">
        <f>G49-H29</f>
        <v>0</v>
      </c>
      <c r="H51" s="150"/>
      <c r="I51" s="150"/>
      <c r="J51" s="1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152"/>
      <c r="H52" s="153"/>
      <c r="I52" s="153"/>
      <c r="J52" s="1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7AFEE-386C-42F5-9494-D1C3812EE54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5" t="s">
        <v>1</v>
      </c>
      <c r="O1" s="215"/>
      <c r="P1" s="114" t="s">
        <v>2</v>
      </c>
      <c r="Q1" s="11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6" t="s">
        <v>7</v>
      </c>
      <c r="B4" s="167"/>
      <c r="C4" s="167"/>
      <c r="D4" s="168"/>
      <c r="F4" s="216" t="s">
        <v>8</v>
      </c>
      <c r="G4" s="218">
        <v>2</v>
      </c>
      <c r="H4" s="220" t="s">
        <v>9</v>
      </c>
      <c r="I4" s="222">
        <v>45915</v>
      </c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1"/>
      <c r="B6" s="16" t="s">
        <v>15</v>
      </c>
      <c r="C6" s="10"/>
      <c r="D6" s="13">
        <f t="shared" ref="D6:D28" si="1">C6*L6</f>
        <v>0</v>
      </c>
      <c r="F6" s="226" t="s">
        <v>16</v>
      </c>
      <c r="G6" s="228" t="s">
        <v>125</v>
      </c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1"/>
      <c r="B7" s="16" t="s">
        <v>18</v>
      </c>
      <c r="C7" s="10"/>
      <c r="D7" s="13">
        <f t="shared" si="1"/>
        <v>0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1"/>
      <c r="B8" s="16" t="s">
        <v>20</v>
      </c>
      <c r="C8" s="10"/>
      <c r="D8" s="13">
        <f t="shared" si="1"/>
        <v>0</v>
      </c>
      <c r="F8" s="234" t="s">
        <v>21</v>
      </c>
      <c r="G8" s="235" t="s">
        <v>114</v>
      </c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1"/>
      <c r="B9" s="16" t="s">
        <v>23</v>
      </c>
      <c r="C9" s="10"/>
      <c r="D9" s="13">
        <f t="shared" si="1"/>
        <v>0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1"/>
      <c r="B10" t="s">
        <v>25</v>
      </c>
      <c r="C10" s="10"/>
      <c r="D10" s="13">
        <f t="shared" si="1"/>
        <v>0</v>
      </c>
      <c r="F10" s="226" t="s">
        <v>26</v>
      </c>
      <c r="G10" s="241" t="s">
        <v>115</v>
      </c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18" ht="15.75" x14ac:dyDescent="0.25">
      <c r="A11" s="161"/>
      <c r="B11" s="17" t="s">
        <v>28</v>
      </c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1"/>
      <c r="B12" s="17" t="s">
        <v>30</v>
      </c>
      <c r="C12" s="10"/>
      <c r="D12" s="48">
        <f t="shared" si="1"/>
        <v>0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1"/>
      <c r="B13" s="17" t="s">
        <v>32</v>
      </c>
      <c r="C13" s="10"/>
      <c r="D13" s="48">
        <f t="shared" si="1"/>
        <v>0</v>
      </c>
      <c r="F13" s="247" t="s">
        <v>36</v>
      </c>
      <c r="G13" s="211"/>
      <c r="H13" s="202">
        <f>D29</f>
        <v>0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1"/>
      <c r="B14" s="14" t="s">
        <v>35</v>
      </c>
      <c r="C14" s="10"/>
      <c r="D14" s="31">
        <f t="shared" si="1"/>
        <v>0</v>
      </c>
      <c r="F14" s="205" t="s">
        <v>39</v>
      </c>
      <c r="G14" s="206"/>
      <c r="H14" s="207">
        <f>D54</f>
        <v>0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1"/>
      <c r="B15" s="14" t="s">
        <v>38</v>
      </c>
      <c r="C15" s="10"/>
      <c r="D15" s="31">
        <f t="shared" si="1"/>
        <v>0</v>
      </c>
      <c r="F15" s="210" t="s">
        <v>40</v>
      </c>
      <c r="G15" s="211"/>
      <c r="H15" s="212">
        <f>H13-H14</f>
        <v>0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1"/>
      <c r="B17" t="s">
        <v>93</v>
      </c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1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3"/>
      <c r="I20" s="183"/>
      <c r="J20" s="18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 t="s">
        <v>104</v>
      </c>
      <c r="C22" s="10"/>
      <c r="D22" s="48">
        <f t="shared" si="1"/>
        <v>0</v>
      </c>
      <c r="F22" s="73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 t="s">
        <v>107</v>
      </c>
      <c r="C23" s="10"/>
      <c r="D23" s="48">
        <f t="shared" si="1"/>
        <v>0</v>
      </c>
      <c r="F23" s="25"/>
      <c r="G23" s="37"/>
      <c r="H23" s="189"/>
      <c r="I23" s="158"/>
      <c r="J23" s="15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 t="s">
        <v>131</v>
      </c>
      <c r="C24" s="10"/>
      <c r="D24" s="48">
        <f t="shared" si="1"/>
        <v>0</v>
      </c>
      <c r="F24" s="38"/>
      <c r="G24" s="37"/>
      <c r="H24" s="189"/>
      <c r="I24" s="158"/>
      <c r="J24" s="158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 t="s">
        <v>105</v>
      </c>
      <c r="C26" s="10"/>
      <c r="D26" s="48">
        <f t="shared" si="1"/>
        <v>0</v>
      </c>
      <c r="F26" s="65"/>
      <c r="G26" s="10"/>
      <c r="H26" s="193"/>
      <c r="I26" s="194"/>
      <c r="J26" s="19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 t="s">
        <v>109</v>
      </c>
      <c r="C27" s="10"/>
      <c r="D27" s="44">
        <f t="shared" si="1"/>
        <v>0</v>
      </c>
      <c r="F27" s="14"/>
      <c r="G27" s="14"/>
      <c r="H27" s="196"/>
      <c r="I27" s="197"/>
      <c r="J27" s="19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 t="s">
        <v>97</v>
      </c>
      <c r="C28" s="10"/>
      <c r="D28" s="48">
        <f t="shared" si="1"/>
        <v>0</v>
      </c>
      <c r="F28" s="115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19" t="s">
        <v>55</v>
      </c>
      <c r="G29" s="181"/>
      <c r="H29" s="141">
        <f>H15-H16-H17-H18-H19-H20-H22-H23-H24+H26+H27</f>
        <v>0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3">
        <f>F34*G34</f>
        <v>0</v>
      </c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/>
      <c r="H35" s="163">
        <f t="shared" ref="H35:H39" si="2">F35*G35</f>
        <v>0</v>
      </c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/>
      <c r="D36" s="12">
        <f>C36*1.5</f>
        <v>0</v>
      </c>
      <c r="F36" s="12">
        <v>200</v>
      </c>
      <c r="G36" s="37"/>
      <c r="H36" s="163">
        <f>F36*G36</f>
        <v>0</v>
      </c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3">
        <f t="shared" si="2"/>
        <v>0</v>
      </c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/>
      <c r="D38" s="12">
        <f>C38*84</f>
        <v>0</v>
      </c>
      <c r="F38" s="30">
        <v>50</v>
      </c>
      <c r="G38" s="39"/>
      <c r="H38" s="163">
        <f t="shared" si="2"/>
        <v>0</v>
      </c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/>
      <c r="D39" s="31">
        <f>C39*4.5</f>
        <v>0</v>
      </c>
      <c r="F39" s="12">
        <v>20</v>
      </c>
      <c r="G39" s="37"/>
      <c r="H39" s="163">
        <f t="shared" si="2"/>
        <v>0</v>
      </c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/>
      <c r="D41" s="12">
        <f>C41*84</f>
        <v>0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/>
      <c r="D42" s="12">
        <f>C42*2.25</f>
        <v>0</v>
      </c>
      <c r="F42" s="39" t="s">
        <v>79</v>
      </c>
      <c r="G42" s="163"/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118" t="s">
        <v>83</v>
      </c>
      <c r="H43" s="155" t="s">
        <v>13</v>
      </c>
      <c r="I43" s="156"/>
      <c r="J43" s="157"/>
      <c r="K43" s="21"/>
      <c r="P43" s="4"/>
      <c r="Q43" s="4"/>
      <c r="R43" s="5"/>
    </row>
    <row r="44" spans="1:18" ht="15.75" x14ac:dyDescent="0.25">
      <c r="A44" s="134"/>
      <c r="B44" s="27" t="s">
        <v>66</v>
      </c>
      <c r="C44" s="10"/>
      <c r="D44" s="12">
        <f>C44*120</f>
        <v>0</v>
      </c>
      <c r="F44" s="37"/>
      <c r="G44" s="63"/>
      <c r="H44" s="158"/>
      <c r="I44" s="158"/>
      <c r="J44" s="158"/>
      <c r="K44" s="21"/>
      <c r="P44" s="4"/>
      <c r="Q44" s="4"/>
      <c r="R44" s="5"/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/>
      <c r="G45" s="63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/>
      <c r="D46" s="12">
        <f>C46*1.5</f>
        <v>0</v>
      </c>
      <c r="F46" s="37"/>
      <c r="G46" s="117"/>
      <c r="H46" s="159"/>
      <c r="I46" s="159"/>
      <c r="J46" s="159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/>
      <c r="D48" s="12">
        <f>C48*78</f>
        <v>0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/>
      <c r="D49" s="12">
        <f>C49*42</f>
        <v>0</v>
      </c>
      <c r="F49" s="139" t="s">
        <v>86</v>
      </c>
      <c r="G49" s="141">
        <f>H34+H35+H36+H37+H38+H39+H40+H41+G42+H44+H45+H46</f>
        <v>0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/>
      <c r="D50" s="12">
        <f>C50*1.5</f>
        <v>0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142</v>
      </c>
      <c r="G51" s="249">
        <f>G49-H29</f>
        <v>0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0</v>
      </c>
      <c r="F54" s="21"/>
      <c r="J54" s="34"/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4189-1411-4FE6-82B3-6F417CA64F0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5" t="s">
        <v>1</v>
      </c>
      <c r="O1" s="215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6" t="s">
        <v>7</v>
      </c>
      <c r="B4" s="167"/>
      <c r="C4" s="167"/>
      <c r="D4" s="168"/>
      <c r="F4" s="216" t="s">
        <v>8</v>
      </c>
      <c r="G4" s="218">
        <v>3</v>
      </c>
      <c r="H4" s="220" t="s">
        <v>9</v>
      </c>
      <c r="I4" s="222">
        <v>45915</v>
      </c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1"/>
      <c r="B6" s="16" t="s">
        <v>15</v>
      </c>
      <c r="C6" s="10"/>
      <c r="D6" s="13">
        <f t="shared" ref="D6:D28" si="1">C6*L6</f>
        <v>0</v>
      </c>
      <c r="F6" s="226" t="s">
        <v>16</v>
      </c>
      <c r="G6" s="228" t="s">
        <v>111</v>
      </c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1"/>
      <c r="B7" s="16" t="s">
        <v>18</v>
      </c>
      <c r="C7" s="10"/>
      <c r="D7" s="13">
        <f t="shared" si="1"/>
        <v>0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1"/>
      <c r="B8" s="16" t="s">
        <v>20</v>
      </c>
      <c r="C8" s="10"/>
      <c r="D8" s="13">
        <f t="shared" si="1"/>
        <v>0</v>
      </c>
      <c r="F8" s="234" t="s">
        <v>21</v>
      </c>
      <c r="G8" s="235" t="s">
        <v>120</v>
      </c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1"/>
      <c r="B9" s="16" t="s">
        <v>23</v>
      </c>
      <c r="C9" s="10"/>
      <c r="D9" s="13">
        <f t="shared" si="1"/>
        <v>0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1"/>
      <c r="B10" t="s">
        <v>25</v>
      </c>
      <c r="C10" s="10"/>
      <c r="D10" s="13">
        <f t="shared" si="1"/>
        <v>0</v>
      </c>
      <c r="F10" s="226" t="s">
        <v>26</v>
      </c>
      <c r="G10" s="241" t="s">
        <v>147</v>
      </c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19" ht="15.75" x14ac:dyDescent="0.25">
      <c r="A11" s="161"/>
      <c r="B11" s="17" t="s">
        <v>28</v>
      </c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1"/>
      <c r="B12" s="17" t="s">
        <v>30</v>
      </c>
      <c r="C12" s="10"/>
      <c r="D12" s="48">
        <f t="shared" si="1"/>
        <v>0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1"/>
      <c r="B13" s="17" t="s">
        <v>32</v>
      </c>
      <c r="C13" s="10"/>
      <c r="D13" s="48">
        <f t="shared" si="1"/>
        <v>0</v>
      </c>
      <c r="F13" s="247" t="s">
        <v>36</v>
      </c>
      <c r="G13" s="211"/>
      <c r="H13" s="202">
        <f>D29</f>
        <v>0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1"/>
      <c r="B14" s="14" t="s">
        <v>35</v>
      </c>
      <c r="C14" s="10"/>
      <c r="D14" s="31">
        <f t="shared" si="1"/>
        <v>0</v>
      </c>
      <c r="F14" s="205" t="s">
        <v>39</v>
      </c>
      <c r="G14" s="206"/>
      <c r="H14" s="207">
        <f>D54</f>
        <v>0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1"/>
      <c r="B15" s="14" t="s">
        <v>38</v>
      </c>
      <c r="C15" s="10"/>
      <c r="D15" s="31">
        <f t="shared" si="1"/>
        <v>0</v>
      </c>
      <c r="F15" s="210" t="s">
        <v>40</v>
      </c>
      <c r="G15" s="211"/>
      <c r="H15" s="212">
        <f>H13-H14</f>
        <v>0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1"/>
      <c r="B17" t="s">
        <v>113</v>
      </c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1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 t="s">
        <v>104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 t="s">
        <v>107</v>
      </c>
      <c r="C23" s="10"/>
      <c r="D23" s="48">
        <f t="shared" si="1"/>
        <v>0</v>
      </c>
      <c r="F23" s="79"/>
      <c r="G23" s="80"/>
      <c r="H23" s="189"/>
      <c r="I23" s="158"/>
      <c r="J23" s="15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 t="s">
        <v>101</v>
      </c>
      <c r="C24" s="10"/>
      <c r="D24" s="48">
        <f t="shared" si="1"/>
        <v>0</v>
      </c>
      <c r="F24" s="38"/>
      <c r="G24" s="37"/>
      <c r="H24" s="189"/>
      <c r="I24" s="158"/>
      <c r="J24" s="15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 t="s">
        <v>105</v>
      </c>
      <c r="C26" s="10"/>
      <c r="D26" s="48">
        <f t="shared" si="1"/>
        <v>0</v>
      </c>
      <c r="F26" s="65"/>
      <c r="G26" s="60"/>
      <c r="H26" s="193"/>
      <c r="I26" s="194"/>
      <c r="J26" s="19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 t="s">
        <v>109</v>
      </c>
      <c r="C27" s="10"/>
      <c r="D27" s="44">
        <f t="shared" si="1"/>
        <v>0</v>
      </c>
      <c r="F27" s="25"/>
      <c r="G27" s="81"/>
      <c r="H27" s="196"/>
      <c r="I27" s="197"/>
      <c r="J27" s="19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 t="s">
        <v>97</v>
      </c>
      <c r="C28" s="10"/>
      <c r="D28" s="48">
        <f t="shared" si="1"/>
        <v>0</v>
      </c>
      <c r="F28" s="115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19" t="s">
        <v>55</v>
      </c>
      <c r="G29" s="181"/>
      <c r="H29" s="141">
        <f>H15-H16-H17-H18-H19-H20-H22-H23-H24+H26+H27</f>
        <v>0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3">
        <f>F34*G34</f>
        <v>0</v>
      </c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/>
      <c r="H35" s="163">
        <f>F35*G35</f>
        <v>0</v>
      </c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/>
      <c r="D36" s="12">
        <f>C36*1.5</f>
        <v>0</v>
      </c>
      <c r="F36" s="12">
        <v>200</v>
      </c>
      <c r="G36" s="37"/>
      <c r="H36" s="163">
        <f t="shared" ref="H36:H39" si="2">F36*G36</f>
        <v>0</v>
      </c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3">
        <f t="shared" si="2"/>
        <v>0</v>
      </c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/>
      <c r="D38" s="12">
        <f>C38*84</f>
        <v>0</v>
      </c>
      <c r="F38" s="30">
        <v>50</v>
      </c>
      <c r="G38" s="39"/>
      <c r="H38" s="163">
        <f t="shared" si="2"/>
        <v>0</v>
      </c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/>
      <c r="D39" s="31">
        <f>C39*4.5</f>
        <v>0</v>
      </c>
      <c r="F39" s="12">
        <v>20</v>
      </c>
      <c r="G39" s="37"/>
      <c r="H39" s="163">
        <f t="shared" si="2"/>
        <v>0</v>
      </c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/>
      <c r="D41" s="12">
        <f>C41*84</f>
        <v>0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/>
      <c r="D42" s="12">
        <f>C42*2.25</f>
        <v>0</v>
      </c>
      <c r="F42" s="39" t="s">
        <v>79</v>
      </c>
      <c r="G42" s="163"/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118" t="s">
        <v>83</v>
      </c>
      <c r="H43" s="155" t="s">
        <v>13</v>
      </c>
      <c r="I43" s="156"/>
      <c r="J43" s="157"/>
      <c r="K43" s="21"/>
      <c r="P43" s="4"/>
      <c r="Q43" s="4"/>
      <c r="R43" s="5"/>
    </row>
    <row r="44" spans="1:18" ht="15.75" x14ac:dyDescent="0.25">
      <c r="A44" s="134"/>
      <c r="B44" s="27" t="s">
        <v>66</v>
      </c>
      <c r="C44" s="10"/>
      <c r="D44" s="12">
        <f>C44*120</f>
        <v>0</v>
      </c>
      <c r="F44" s="37"/>
      <c r="G44" s="77"/>
      <c r="H44" s="158"/>
      <c r="I44" s="158"/>
      <c r="J44" s="158"/>
      <c r="K44" s="21"/>
      <c r="P44" s="4"/>
      <c r="Q44" s="4"/>
      <c r="R44" s="5"/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/>
      <c r="G45" s="77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/>
      <c r="D46" s="12">
        <f>C46*1.5</f>
        <v>0</v>
      </c>
      <c r="F46" s="37"/>
      <c r="G46" s="63"/>
      <c r="H46" s="159"/>
      <c r="I46" s="159"/>
      <c r="J46" s="159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/>
      <c r="D48" s="12">
        <f>C48*78</f>
        <v>0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/>
      <c r="D49" s="12">
        <f>C49*42</f>
        <v>0</v>
      </c>
      <c r="F49" s="139" t="s">
        <v>86</v>
      </c>
      <c r="G49" s="141">
        <f>H34+H35+H36+H37+H38+H39+H40+H41+G42+H44+H45+H46</f>
        <v>0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/>
      <c r="D50" s="12">
        <f>C50*1.5</f>
        <v>0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133</v>
      </c>
      <c r="G51" s="249">
        <f>G49-H29</f>
        <v>0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0</v>
      </c>
      <c r="F54" s="21"/>
      <c r="J54" s="34"/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9769C-410B-47A4-8ADE-C434C2631E0A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5" t="s">
        <v>1</v>
      </c>
      <c r="O1" s="215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6" t="s">
        <v>7</v>
      </c>
      <c r="B4" s="167"/>
      <c r="C4" s="167"/>
      <c r="D4" s="168"/>
      <c r="F4" s="216" t="s">
        <v>8</v>
      </c>
      <c r="G4" s="218"/>
      <c r="H4" s="220" t="s">
        <v>9</v>
      </c>
      <c r="I4" s="222"/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1"/>
      <c r="B6" s="16"/>
      <c r="C6" s="10"/>
      <c r="D6" s="13">
        <f t="shared" ref="D6:D28" si="1">C6*L6</f>
        <v>0</v>
      </c>
      <c r="F6" s="226" t="s">
        <v>16</v>
      </c>
      <c r="G6" s="228"/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1"/>
      <c r="B7" s="16"/>
      <c r="C7" s="10"/>
      <c r="D7" s="13">
        <f t="shared" si="1"/>
        <v>0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1"/>
      <c r="B8" s="16"/>
      <c r="C8" s="10"/>
      <c r="D8" s="13">
        <f t="shared" si="1"/>
        <v>0</v>
      </c>
      <c r="F8" s="234" t="s">
        <v>21</v>
      </c>
      <c r="G8" s="235"/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1"/>
      <c r="B9" s="16"/>
      <c r="C9" s="10"/>
      <c r="D9" s="13">
        <f t="shared" si="1"/>
        <v>0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1"/>
      <c r="C10" s="10"/>
      <c r="D10" s="13">
        <f t="shared" si="1"/>
        <v>0</v>
      </c>
      <c r="F10" s="226" t="s">
        <v>26</v>
      </c>
      <c r="G10" s="241"/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19" ht="15.75" x14ac:dyDescent="0.25">
      <c r="A11" s="161"/>
      <c r="B11" s="17"/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1"/>
      <c r="B12" s="17"/>
      <c r="C12" s="10"/>
      <c r="D12" s="48">
        <f t="shared" si="1"/>
        <v>0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1"/>
      <c r="B13" s="17"/>
      <c r="C13" s="10"/>
      <c r="D13" s="48">
        <f t="shared" si="1"/>
        <v>0</v>
      </c>
      <c r="F13" s="247" t="s">
        <v>36</v>
      </c>
      <c r="G13" s="211"/>
      <c r="H13" s="202">
        <f>D29</f>
        <v>0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1"/>
      <c r="B14" s="14"/>
      <c r="C14" s="10"/>
      <c r="D14" s="31">
        <f t="shared" si="1"/>
        <v>0</v>
      </c>
      <c r="F14" s="205" t="s">
        <v>39</v>
      </c>
      <c r="G14" s="206"/>
      <c r="H14" s="207">
        <f>D54</f>
        <v>0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1"/>
      <c r="B15" s="14"/>
      <c r="C15" s="10"/>
      <c r="D15" s="31">
        <f t="shared" si="1"/>
        <v>0</v>
      </c>
      <c r="F15" s="210" t="s">
        <v>40</v>
      </c>
      <c r="G15" s="211"/>
      <c r="H15" s="212">
        <f>H13-H14</f>
        <v>0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1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1"/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/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/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1"/>
      <c r="B20" s="46"/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/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/>
      <c r="C23" s="10"/>
      <c r="D23" s="48">
        <f t="shared" si="1"/>
        <v>0</v>
      </c>
      <c r="F23" s="79"/>
      <c r="G23" s="80"/>
      <c r="H23" s="189"/>
      <c r="I23" s="158"/>
      <c r="J23" s="15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/>
      <c r="C24" s="10"/>
      <c r="D24" s="48">
        <f t="shared" si="1"/>
        <v>0</v>
      </c>
      <c r="F24" s="38"/>
      <c r="G24" s="37"/>
      <c r="H24" s="189"/>
      <c r="I24" s="158"/>
      <c r="J24" s="15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/>
      <c r="C26" s="10"/>
      <c r="D26" s="48">
        <f t="shared" si="1"/>
        <v>0</v>
      </c>
      <c r="F26" s="65"/>
      <c r="G26" s="60"/>
      <c r="H26" s="193"/>
      <c r="I26" s="194"/>
      <c r="J26" s="19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/>
      <c r="C27" s="10"/>
      <c r="D27" s="44">
        <f t="shared" si="1"/>
        <v>0</v>
      </c>
      <c r="F27" s="25"/>
      <c r="G27" s="81"/>
      <c r="H27" s="196"/>
      <c r="I27" s="197"/>
      <c r="J27" s="19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/>
      <c r="C28" s="10"/>
      <c r="D28" s="48">
        <f t="shared" si="1"/>
        <v>0</v>
      </c>
      <c r="F28" s="115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19" t="s">
        <v>55</v>
      </c>
      <c r="G29" s="181"/>
      <c r="H29" s="141">
        <f>H15-H16-H17-H18-H19-H20-H22-H23-H24+H26+H27</f>
        <v>0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3"/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/>
      <c r="H35" s="163"/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/>
      <c r="D36" s="12">
        <f>C36*1.5</f>
        <v>0</v>
      </c>
      <c r="F36" s="12">
        <v>200</v>
      </c>
      <c r="G36" s="37"/>
      <c r="H36" s="163"/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3"/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/>
      <c r="D38" s="12">
        <f>C38*84</f>
        <v>0</v>
      </c>
      <c r="F38" s="30">
        <v>50</v>
      </c>
      <c r="G38" s="39"/>
      <c r="H38" s="163"/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/>
      <c r="D39" s="31">
        <f>C39*4.5</f>
        <v>0</v>
      </c>
      <c r="F39" s="12">
        <v>20</v>
      </c>
      <c r="G39" s="37"/>
      <c r="H39" s="163"/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/>
      <c r="D41" s="12">
        <f>C41*84</f>
        <v>0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/>
      <c r="D42" s="12">
        <f>C42*2.25</f>
        <v>0</v>
      </c>
      <c r="F42" s="39" t="s">
        <v>79</v>
      </c>
      <c r="G42" s="163"/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118" t="s">
        <v>83</v>
      </c>
      <c r="H43" s="155" t="s">
        <v>13</v>
      </c>
      <c r="I43" s="156"/>
      <c r="J43" s="157"/>
      <c r="K43" s="21"/>
      <c r="P43" s="4"/>
      <c r="Q43" s="4"/>
      <c r="R43" s="5"/>
    </row>
    <row r="44" spans="1:18" ht="15.75" x14ac:dyDescent="0.25">
      <c r="A44" s="134"/>
      <c r="B44" s="27" t="s">
        <v>66</v>
      </c>
      <c r="C44" s="10"/>
      <c r="D44" s="12">
        <f>C44*120</f>
        <v>0</v>
      </c>
      <c r="F44" s="37"/>
      <c r="G44" s="77"/>
      <c r="H44" s="158"/>
      <c r="I44" s="158"/>
      <c r="J44" s="158"/>
      <c r="K44" s="21"/>
      <c r="P44" s="4"/>
      <c r="Q44" s="4"/>
      <c r="R44" s="5"/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/>
      <c r="G45" s="77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/>
      <c r="D46" s="12">
        <f>C46*1.5</f>
        <v>0</v>
      </c>
      <c r="F46" s="37"/>
      <c r="G46" s="63"/>
      <c r="H46" s="159"/>
      <c r="I46" s="159"/>
      <c r="J46" s="159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/>
      <c r="D48" s="12">
        <f>C48*78</f>
        <v>0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/>
      <c r="D49" s="12">
        <f>C49*42</f>
        <v>0</v>
      </c>
      <c r="F49" s="139" t="s">
        <v>86</v>
      </c>
      <c r="G49" s="141">
        <f>H34+H35+H36+H37+H38+H39+H40+H41+G42+H44+H45+H46</f>
        <v>0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/>
      <c r="D50" s="12">
        <f>C50*1.5</f>
        <v>0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143</v>
      </c>
      <c r="G51" s="149">
        <f>G49-H29</f>
        <v>0</v>
      </c>
      <c r="H51" s="150"/>
      <c r="I51" s="150"/>
      <c r="J51" s="1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152"/>
      <c r="H52" s="153"/>
      <c r="I52" s="153"/>
      <c r="J52" s="1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0</v>
      </c>
      <c r="F54" s="21"/>
      <c r="J54" s="34"/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C8B70-342F-45B4-885D-47968448F780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15" t="s">
        <v>1</v>
      </c>
      <c r="O1" s="215"/>
      <c r="P1" s="114" t="s">
        <v>2</v>
      </c>
      <c r="Q1" s="11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66" t="s">
        <v>7</v>
      </c>
      <c r="B4" s="167"/>
      <c r="C4" s="167"/>
      <c r="D4" s="168"/>
      <c r="F4" s="216" t="s">
        <v>8</v>
      </c>
      <c r="G4" s="218">
        <v>1</v>
      </c>
      <c r="H4" s="220" t="s">
        <v>9</v>
      </c>
      <c r="I4" s="222">
        <v>45916</v>
      </c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1"/>
      <c r="B6" s="16" t="s">
        <v>15</v>
      </c>
      <c r="C6" s="10"/>
      <c r="D6" s="13">
        <f t="shared" ref="D6:D28" si="1">C6*L6</f>
        <v>0</v>
      </c>
      <c r="F6" s="226" t="s">
        <v>16</v>
      </c>
      <c r="G6" s="228" t="s">
        <v>126</v>
      </c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1"/>
      <c r="B7" s="16" t="s">
        <v>18</v>
      </c>
      <c r="C7" s="10"/>
      <c r="D7" s="13">
        <f t="shared" si="1"/>
        <v>0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1"/>
      <c r="B8" s="16" t="s">
        <v>20</v>
      </c>
      <c r="C8" s="10"/>
      <c r="D8" s="13">
        <f t="shared" si="1"/>
        <v>0</v>
      </c>
      <c r="F8" s="234" t="s">
        <v>21</v>
      </c>
      <c r="G8" s="235" t="s">
        <v>112</v>
      </c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1"/>
      <c r="B9" s="16" t="s">
        <v>23</v>
      </c>
      <c r="C9" s="10"/>
      <c r="D9" s="13">
        <f t="shared" si="1"/>
        <v>0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1"/>
      <c r="B10" t="s">
        <v>25</v>
      </c>
      <c r="C10" s="10"/>
      <c r="D10" s="13">
        <f t="shared" si="1"/>
        <v>0</v>
      </c>
      <c r="F10" s="226" t="s">
        <v>26</v>
      </c>
      <c r="G10" s="241" t="s">
        <v>130</v>
      </c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20" ht="15.75" x14ac:dyDescent="0.25">
      <c r="A11" s="161"/>
      <c r="B11" s="17" t="s">
        <v>28</v>
      </c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1"/>
      <c r="B12" s="17" t="s">
        <v>30</v>
      </c>
      <c r="C12" s="10"/>
      <c r="D12" s="48">
        <f t="shared" si="1"/>
        <v>0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1"/>
      <c r="B13" s="17" t="s">
        <v>32</v>
      </c>
      <c r="C13" s="10"/>
      <c r="D13" s="48">
        <f t="shared" si="1"/>
        <v>0</v>
      </c>
      <c r="F13" s="247" t="s">
        <v>36</v>
      </c>
      <c r="G13" s="211"/>
      <c r="H13" s="202">
        <f>D29</f>
        <v>0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1"/>
      <c r="B14" s="14" t="s">
        <v>35</v>
      </c>
      <c r="C14" s="10"/>
      <c r="D14" s="31">
        <f t="shared" si="1"/>
        <v>0</v>
      </c>
      <c r="F14" s="205" t="s">
        <v>39</v>
      </c>
      <c r="G14" s="206"/>
      <c r="H14" s="207">
        <f>D54</f>
        <v>0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1"/>
      <c r="B15" s="14" t="s">
        <v>38</v>
      </c>
      <c r="C15" s="10"/>
      <c r="D15" s="31">
        <f t="shared" si="1"/>
        <v>0</v>
      </c>
      <c r="F15" s="210" t="s">
        <v>40</v>
      </c>
      <c r="G15" s="211"/>
      <c r="H15" s="212">
        <f>H13-H14</f>
        <v>0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1"/>
      <c r="B17" t="s">
        <v>135</v>
      </c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3"/>
      <c r="I19" s="183"/>
      <c r="J19" s="183"/>
      <c r="L19" s="6">
        <v>1102</v>
      </c>
      <c r="Q19" s="4"/>
      <c r="R19" s="5">
        <f t="shared" si="0"/>
        <v>0</v>
      </c>
    </row>
    <row r="20" spans="1:18" ht="15.75" x14ac:dyDescent="0.25">
      <c r="A20" s="161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 t="s">
        <v>139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 t="s">
        <v>123</v>
      </c>
      <c r="C23" s="10"/>
      <c r="D23" s="48">
        <f t="shared" si="1"/>
        <v>0</v>
      </c>
      <c r="F23" s="78"/>
      <c r="G23" s="80"/>
      <c r="H23" s="255"/>
      <c r="I23" s="256"/>
      <c r="J23" s="256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 t="s">
        <v>124</v>
      </c>
      <c r="C24" s="10"/>
      <c r="D24" s="48">
        <f t="shared" si="1"/>
        <v>0</v>
      </c>
      <c r="F24" s="78"/>
      <c r="G24" s="80"/>
      <c r="H24" s="255"/>
      <c r="I24" s="256"/>
      <c r="J24" s="256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 t="s">
        <v>110</v>
      </c>
      <c r="C26" s="10"/>
      <c r="D26" s="48">
        <f t="shared" si="1"/>
        <v>0</v>
      </c>
      <c r="F26" s="76"/>
      <c r="G26" s="66"/>
      <c r="H26" s="158"/>
      <c r="I26" s="158"/>
      <c r="J26" s="158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 t="s">
        <v>119</v>
      </c>
      <c r="C27" s="10"/>
      <c r="D27" s="44">
        <f t="shared" si="1"/>
        <v>0</v>
      </c>
      <c r="F27" s="72"/>
      <c r="G27" s="118"/>
      <c r="H27" s="257"/>
      <c r="I27" s="258"/>
      <c r="J27" s="25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 t="s">
        <v>97</v>
      </c>
      <c r="C28" s="10"/>
      <c r="D28" s="48">
        <f t="shared" si="1"/>
        <v>0</v>
      </c>
      <c r="F28" s="115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19" t="s">
        <v>55</v>
      </c>
      <c r="G29" s="181"/>
      <c r="H29" s="141">
        <f>H15-H16-H17-H18-H19-H20-H22-H23-H24+H26+H27+H28</f>
        <v>0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63">
        <f t="shared" ref="H34:H39" si="2">F34*G34</f>
        <v>0</v>
      </c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/>
      <c r="H35" s="163">
        <f t="shared" si="2"/>
        <v>0</v>
      </c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/>
      <c r="D36" s="12">
        <f>C36*1.5</f>
        <v>0</v>
      </c>
      <c r="F36" s="12">
        <v>200</v>
      </c>
      <c r="G36" s="37"/>
      <c r="H36" s="163">
        <f t="shared" si="2"/>
        <v>0</v>
      </c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3">
        <f t="shared" si="2"/>
        <v>0</v>
      </c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/>
      <c r="D38" s="12">
        <f>C38*84</f>
        <v>0</v>
      </c>
      <c r="F38" s="30">
        <v>50</v>
      </c>
      <c r="G38" s="39"/>
      <c r="H38" s="163">
        <f t="shared" si="2"/>
        <v>0</v>
      </c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/>
      <c r="D39" s="31">
        <f>C39*4.5</f>
        <v>0</v>
      </c>
      <c r="F39" s="12">
        <v>20</v>
      </c>
      <c r="G39" s="37"/>
      <c r="H39" s="163">
        <f t="shared" si="2"/>
        <v>0</v>
      </c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/>
      <c r="D41" s="12">
        <f>C41*84</f>
        <v>0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/>
      <c r="D42" s="12">
        <f>C42*2.25</f>
        <v>0</v>
      </c>
      <c r="F42" s="39" t="s">
        <v>79</v>
      </c>
      <c r="G42" s="163"/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118" t="s">
        <v>83</v>
      </c>
      <c r="H43" s="155" t="s">
        <v>13</v>
      </c>
      <c r="I43" s="156"/>
      <c r="J43" s="157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4"/>
      <c r="B44" s="27" t="s">
        <v>66</v>
      </c>
      <c r="C44" s="10"/>
      <c r="D44" s="12">
        <f>C44*120</f>
        <v>0</v>
      </c>
      <c r="F44" s="37"/>
      <c r="G44" s="63"/>
      <c r="H44" s="158"/>
      <c r="I44" s="158"/>
      <c r="J44" s="158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/>
      <c r="G45" s="63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/>
      <c r="D46" s="12">
        <f>C46*1.5</f>
        <v>0</v>
      </c>
      <c r="F46" s="37"/>
      <c r="G46" s="63"/>
      <c r="H46" s="158"/>
      <c r="I46" s="158"/>
      <c r="J46" s="158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/>
      <c r="D48" s="12">
        <f>C48*78</f>
        <v>0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/>
      <c r="D49" s="12">
        <f>C49*42</f>
        <v>0</v>
      </c>
      <c r="F49" s="139" t="s">
        <v>86</v>
      </c>
      <c r="G49" s="141">
        <f>H34+H35+H36+H37+H38+H39+H40+H41+G42+H44+H45+H46</f>
        <v>0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/>
      <c r="D50" s="12">
        <f>C50*1.5</f>
        <v>0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141</v>
      </c>
      <c r="G51" s="149">
        <f>G49-H29</f>
        <v>0</v>
      </c>
      <c r="H51" s="150"/>
      <c r="I51" s="150"/>
      <c r="J51" s="1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152"/>
      <c r="H52" s="153"/>
      <c r="I52" s="153"/>
      <c r="J52" s="1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17AEB-5555-470E-9E96-009E267AB7D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5" t="s">
        <v>1</v>
      </c>
      <c r="O1" s="215"/>
      <c r="P1" s="114" t="s">
        <v>2</v>
      </c>
      <c r="Q1" s="11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6" t="s">
        <v>7</v>
      </c>
      <c r="B4" s="167"/>
      <c r="C4" s="167"/>
      <c r="D4" s="168"/>
      <c r="F4" s="216" t="s">
        <v>8</v>
      </c>
      <c r="G4" s="218">
        <v>2</v>
      </c>
      <c r="H4" s="220" t="s">
        <v>9</v>
      </c>
      <c r="I4" s="222">
        <v>45916</v>
      </c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1"/>
      <c r="B6" s="16" t="s">
        <v>15</v>
      </c>
      <c r="C6" s="10"/>
      <c r="D6" s="13">
        <f t="shared" ref="D6:D28" si="1">C6*L6</f>
        <v>0</v>
      </c>
      <c r="F6" s="226" t="s">
        <v>16</v>
      </c>
      <c r="G6" s="228" t="s">
        <v>125</v>
      </c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1"/>
      <c r="B7" s="16" t="s">
        <v>18</v>
      </c>
      <c r="C7" s="10"/>
      <c r="D7" s="13">
        <f t="shared" si="1"/>
        <v>0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1"/>
      <c r="B8" s="16" t="s">
        <v>20</v>
      </c>
      <c r="C8" s="10"/>
      <c r="D8" s="13">
        <f t="shared" si="1"/>
        <v>0</v>
      </c>
      <c r="F8" s="234" t="s">
        <v>21</v>
      </c>
      <c r="G8" s="235" t="s">
        <v>114</v>
      </c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1"/>
      <c r="B9" s="16" t="s">
        <v>23</v>
      </c>
      <c r="C9" s="10"/>
      <c r="D9" s="13">
        <f t="shared" si="1"/>
        <v>0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1"/>
      <c r="B10" t="s">
        <v>25</v>
      </c>
      <c r="C10" s="10"/>
      <c r="D10" s="13">
        <f t="shared" si="1"/>
        <v>0</v>
      </c>
      <c r="F10" s="226" t="s">
        <v>26</v>
      </c>
      <c r="G10" s="241" t="s">
        <v>115</v>
      </c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18" ht="15.75" x14ac:dyDescent="0.25">
      <c r="A11" s="161"/>
      <c r="B11" s="17" t="s">
        <v>28</v>
      </c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1"/>
      <c r="B12" s="17" t="s">
        <v>30</v>
      </c>
      <c r="C12" s="10"/>
      <c r="D12" s="48">
        <f t="shared" si="1"/>
        <v>0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1"/>
      <c r="B13" s="17" t="s">
        <v>32</v>
      </c>
      <c r="C13" s="10"/>
      <c r="D13" s="48">
        <f t="shared" si="1"/>
        <v>0</v>
      </c>
      <c r="F13" s="247" t="s">
        <v>36</v>
      </c>
      <c r="G13" s="211"/>
      <c r="H13" s="202">
        <f>D29</f>
        <v>0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1"/>
      <c r="B14" s="14" t="s">
        <v>35</v>
      </c>
      <c r="C14" s="10"/>
      <c r="D14" s="31">
        <f t="shared" si="1"/>
        <v>0</v>
      </c>
      <c r="F14" s="205" t="s">
        <v>39</v>
      </c>
      <c r="G14" s="206"/>
      <c r="H14" s="207">
        <f>D54</f>
        <v>0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1"/>
      <c r="B15" s="14" t="s">
        <v>38</v>
      </c>
      <c r="C15" s="10"/>
      <c r="D15" s="31">
        <f t="shared" si="1"/>
        <v>0</v>
      </c>
      <c r="F15" s="210" t="s">
        <v>40</v>
      </c>
      <c r="G15" s="211"/>
      <c r="H15" s="212">
        <f>H13-H14</f>
        <v>0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1"/>
      <c r="B17" t="s">
        <v>93</v>
      </c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1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3"/>
      <c r="I20" s="183"/>
      <c r="J20" s="18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 t="s">
        <v>104</v>
      </c>
      <c r="C22" s="10"/>
      <c r="D22" s="48">
        <f t="shared" si="1"/>
        <v>0</v>
      </c>
      <c r="F22" s="73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 t="s">
        <v>107</v>
      </c>
      <c r="C23" s="10"/>
      <c r="D23" s="48">
        <f t="shared" si="1"/>
        <v>0</v>
      </c>
      <c r="F23" s="25"/>
      <c r="G23" s="37"/>
      <c r="H23" s="189"/>
      <c r="I23" s="158"/>
      <c r="J23" s="15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 t="s">
        <v>131</v>
      </c>
      <c r="C24" s="10"/>
      <c r="D24" s="48">
        <f t="shared" si="1"/>
        <v>0</v>
      </c>
      <c r="F24" s="38"/>
      <c r="G24" s="37"/>
      <c r="H24" s="189"/>
      <c r="I24" s="158"/>
      <c r="J24" s="158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 t="s">
        <v>105</v>
      </c>
      <c r="C26" s="10"/>
      <c r="D26" s="48">
        <f t="shared" si="1"/>
        <v>0</v>
      </c>
      <c r="F26" s="65"/>
      <c r="G26" s="10"/>
      <c r="H26" s="193"/>
      <c r="I26" s="194"/>
      <c r="J26" s="19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 t="s">
        <v>109</v>
      </c>
      <c r="C27" s="10"/>
      <c r="D27" s="44">
        <f t="shared" si="1"/>
        <v>0</v>
      </c>
      <c r="F27" s="14"/>
      <c r="G27" s="14"/>
      <c r="H27" s="196"/>
      <c r="I27" s="197"/>
      <c r="J27" s="19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 t="s">
        <v>97</v>
      </c>
      <c r="C28" s="10"/>
      <c r="D28" s="48">
        <f t="shared" si="1"/>
        <v>0</v>
      </c>
      <c r="F28" s="115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19" t="s">
        <v>55</v>
      </c>
      <c r="G29" s="181"/>
      <c r="H29" s="141">
        <f>H15-H16-H17-H18-H19-H20-H22-H23-H24+H26+H27</f>
        <v>0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3">
        <f>F34*G34</f>
        <v>0</v>
      </c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/>
      <c r="H35" s="163">
        <f t="shared" ref="H35:H39" si="2">F35*G35</f>
        <v>0</v>
      </c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/>
      <c r="D36" s="12">
        <f>C36*1.5</f>
        <v>0</v>
      </c>
      <c r="F36" s="12">
        <v>200</v>
      </c>
      <c r="G36" s="37"/>
      <c r="H36" s="163">
        <f>F36*G36</f>
        <v>0</v>
      </c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3">
        <f t="shared" si="2"/>
        <v>0</v>
      </c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/>
      <c r="D38" s="12">
        <f>C38*84</f>
        <v>0</v>
      </c>
      <c r="F38" s="30">
        <v>50</v>
      </c>
      <c r="G38" s="39"/>
      <c r="H38" s="163">
        <f t="shared" si="2"/>
        <v>0</v>
      </c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/>
      <c r="D39" s="31">
        <f>C39*4.5</f>
        <v>0</v>
      </c>
      <c r="F39" s="12">
        <v>20</v>
      </c>
      <c r="G39" s="37"/>
      <c r="H39" s="163">
        <f t="shared" si="2"/>
        <v>0</v>
      </c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/>
      <c r="D41" s="12">
        <f>C41*84</f>
        <v>0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/>
      <c r="D42" s="12">
        <f>C42*2.25</f>
        <v>0</v>
      </c>
      <c r="F42" s="39" t="s">
        <v>79</v>
      </c>
      <c r="G42" s="163"/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118" t="s">
        <v>83</v>
      </c>
      <c r="H43" s="155" t="s">
        <v>13</v>
      </c>
      <c r="I43" s="156"/>
      <c r="J43" s="157"/>
      <c r="K43" s="21"/>
      <c r="P43" s="4"/>
      <c r="Q43" s="4"/>
      <c r="R43" s="5"/>
    </row>
    <row r="44" spans="1:18" ht="15.75" x14ac:dyDescent="0.25">
      <c r="A44" s="134"/>
      <c r="B44" s="27" t="s">
        <v>66</v>
      </c>
      <c r="C44" s="10"/>
      <c r="D44" s="12">
        <f>C44*120</f>
        <v>0</v>
      </c>
      <c r="F44" s="37"/>
      <c r="G44" s="63"/>
      <c r="H44" s="158"/>
      <c r="I44" s="158"/>
      <c r="J44" s="158"/>
      <c r="K44" s="21"/>
      <c r="P44" s="4"/>
      <c r="Q44" s="4"/>
      <c r="R44" s="5"/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/>
      <c r="G45" s="63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/>
      <c r="D46" s="12">
        <f>C46*1.5</f>
        <v>0</v>
      </c>
      <c r="F46" s="37"/>
      <c r="G46" s="117"/>
      <c r="H46" s="159"/>
      <c r="I46" s="159"/>
      <c r="J46" s="159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/>
      <c r="D48" s="12">
        <f>C48*78</f>
        <v>0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/>
      <c r="D49" s="12">
        <f>C49*42</f>
        <v>0</v>
      </c>
      <c r="F49" s="139" t="s">
        <v>86</v>
      </c>
      <c r="G49" s="141">
        <f>H34+H35+H36+H37+H38+H39+H40+H41+G42+H44+H45+H46</f>
        <v>0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/>
      <c r="D50" s="12">
        <f>C50*1.5</f>
        <v>0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142</v>
      </c>
      <c r="G51" s="249">
        <f>G49-H29</f>
        <v>0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0</v>
      </c>
      <c r="F54" s="21"/>
      <c r="J54" s="34"/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E6EAF-63F6-4294-B71F-AB51BD4B0F6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5" t="s">
        <v>1</v>
      </c>
      <c r="O1" s="215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6" t="s">
        <v>7</v>
      </c>
      <c r="B4" s="167"/>
      <c r="C4" s="167"/>
      <c r="D4" s="168"/>
      <c r="F4" s="216" t="s">
        <v>8</v>
      </c>
      <c r="G4" s="218">
        <v>3</v>
      </c>
      <c r="H4" s="220" t="s">
        <v>9</v>
      </c>
      <c r="I4" s="222">
        <v>45916</v>
      </c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1"/>
      <c r="B6" s="16" t="s">
        <v>15</v>
      </c>
      <c r="C6" s="10"/>
      <c r="D6" s="13">
        <f t="shared" ref="D6:D28" si="1">C6*L6</f>
        <v>0</v>
      </c>
      <c r="F6" s="226" t="s">
        <v>16</v>
      </c>
      <c r="G6" s="228" t="s">
        <v>111</v>
      </c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1"/>
      <c r="B7" s="16" t="s">
        <v>18</v>
      </c>
      <c r="C7" s="10"/>
      <c r="D7" s="13">
        <f t="shared" si="1"/>
        <v>0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1"/>
      <c r="B8" s="16" t="s">
        <v>20</v>
      </c>
      <c r="C8" s="10"/>
      <c r="D8" s="13">
        <f t="shared" si="1"/>
        <v>0</v>
      </c>
      <c r="F8" s="234" t="s">
        <v>21</v>
      </c>
      <c r="G8" s="235" t="s">
        <v>120</v>
      </c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1"/>
      <c r="B9" s="16" t="s">
        <v>23</v>
      </c>
      <c r="C9" s="10"/>
      <c r="D9" s="13">
        <f t="shared" si="1"/>
        <v>0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1"/>
      <c r="B10" t="s">
        <v>25</v>
      </c>
      <c r="C10" s="10"/>
      <c r="D10" s="13">
        <f t="shared" si="1"/>
        <v>0</v>
      </c>
      <c r="F10" s="226" t="s">
        <v>26</v>
      </c>
      <c r="G10" s="241" t="s">
        <v>147</v>
      </c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19" ht="15.75" x14ac:dyDescent="0.25">
      <c r="A11" s="161"/>
      <c r="B11" s="17" t="s">
        <v>28</v>
      </c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1"/>
      <c r="B12" s="17" t="s">
        <v>30</v>
      </c>
      <c r="C12" s="10"/>
      <c r="D12" s="48">
        <f t="shared" si="1"/>
        <v>0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1"/>
      <c r="B13" s="17" t="s">
        <v>32</v>
      </c>
      <c r="C13" s="10"/>
      <c r="D13" s="48">
        <f t="shared" si="1"/>
        <v>0</v>
      </c>
      <c r="F13" s="247" t="s">
        <v>36</v>
      </c>
      <c r="G13" s="211"/>
      <c r="H13" s="202">
        <f>D29</f>
        <v>0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1"/>
      <c r="B14" s="14" t="s">
        <v>35</v>
      </c>
      <c r="C14" s="10"/>
      <c r="D14" s="31">
        <f t="shared" si="1"/>
        <v>0</v>
      </c>
      <c r="F14" s="205" t="s">
        <v>39</v>
      </c>
      <c r="G14" s="206"/>
      <c r="H14" s="207">
        <f>D54</f>
        <v>0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1"/>
      <c r="B15" s="14" t="s">
        <v>38</v>
      </c>
      <c r="C15" s="10"/>
      <c r="D15" s="31">
        <f t="shared" si="1"/>
        <v>0</v>
      </c>
      <c r="F15" s="210" t="s">
        <v>40</v>
      </c>
      <c r="G15" s="211"/>
      <c r="H15" s="212">
        <f>H13-H14</f>
        <v>0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1"/>
      <c r="B17" t="s">
        <v>113</v>
      </c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1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 t="s">
        <v>104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 t="s">
        <v>107</v>
      </c>
      <c r="C23" s="10"/>
      <c r="D23" s="48">
        <f t="shared" si="1"/>
        <v>0</v>
      </c>
      <c r="F23" s="79"/>
      <c r="G23" s="80"/>
      <c r="H23" s="189"/>
      <c r="I23" s="158"/>
      <c r="J23" s="15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 t="s">
        <v>101</v>
      </c>
      <c r="C24" s="10"/>
      <c r="D24" s="48">
        <f t="shared" si="1"/>
        <v>0</v>
      </c>
      <c r="F24" s="38"/>
      <c r="G24" s="37"/>
      <c r="H24" s="189"/>
      <c r="I24" s="158"/>
      <c r="J24" s="15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 t="s">
        <v>105</v>
      </c>
      <c r="C26" s="10"/>
      <c r="D26" s="48">
        <f t="shared" si="1"/>
        <v>0</v>
      </c>
      <c r="F26" s="65"/>
      <c r="G26" s="60"/>
      <c r="H26" s="193"/>
      <c r="I26" s="194"/>
      <c r="J26" s="19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 t="s">
        <v>109</v>
      </c>
      <c r="C27" s="10"/>
      <c r="D27" s="44">
        <f t="shared" si="1"/>
        <v>0</v>
      </c>
      <c r="F27" s="25"/>
      <c r="G27" s="81"/>
      <c r="H27" s="196"/>
      <c r="I27" s="197"/>
      <c r="J27" s="19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 t="s">
        <v>97</v>
      </c>
      <c r="C28" s="10"/>
      <c r="D28" s="48">
        <f t="shared" si="1"/>
        <v>0</v>
      </c>
      <c r="F28" s="115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19" t="s">
        <v>55</v>
      </c>
      <c r="G29" s="181"/>
      <c r="H29" s="141">
        <f>H15-H16-H17-H18-H19-H20-H22-H23-H24+H26+H27</f>
        <v>0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3">
        <f>F34*G34</f>
        <v>0</v>
      </c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/>
      <c r="H35" s="163">
        <f>F35*G35</f>
        <v>0</v>
      </c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/>
      <c r="D36" s="12">
        <f>C36*1.5</f>
        <v>0</v>
      </c>
      <c r="F36" s="12">
        <v>200</v>
      </c>
      <c r="G36" s="37"/>
      <c r="H36" s="163">
        <f t="shared" ref="H36:H39" si="2">F36*G36</f>
        <v>0</v>
      </c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3">
        <f t="shared" si="2"/>
        <v>0</v>
      </c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/>
      <c r="D38" s="12">
        <f>C38*84</f>
        <v>0</v>
      </c>
      <c r="F38" s="30">
        <v>50</v>
      </c>
      <c r="G38" s="39"/>
      <c r="H38" s="163">
        <f t="shared" si="2"/>
        <v>0</v>
      </c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/>
      <c r="D39" s="31">
        <f>C39*4.5</f>
        <v>0</v>
      </c>
      <c r="F39" s="12">
        <v>20</v>
      </c>
      <c r="G39" s="37"/>
      <c r="H39" s="163">
        <f t="shared" si="2"/>
        <v>0</v>
      </c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/>
      <c r="D41" s="12">
        <f>C41*84</f>
        <v>0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/>
      <c r="D42" s="12">
        <f>C42*2.25</f>
        <v>0</v>
      </c>
      <c r="F42" s="39" t="s">
        <v>79</v>
      </c>
      <c r="G42" s="163"/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118" t="s">
        <v>83</v>
      </c>
      <c r="H43" s="155" t="s">
        <v>13</v>
      </c>
      <c r="I43" s="156"/>
      <c r="J43" s="157"/>
      <c r="K43" s="21"/>
      <c r="P43" s="4"/>
      <c r="Q43" s="4"/>
      <c r="R43" s="5"/>
    </row>
    <row r="44" spans="1:18" ht="15.75" x14ac:dyDescent="0.25">
      <c r="A44" s="134"/>
      <c r="B44" s="27" t="s">
        <v>66</v>
      </c>
      <c r="C44" s="10"/>
      <c r="D44" s="12">
        <f>C44*120</f>
        <v>0</v>
      </c>
      <c r="F44" s="37"/>
      <c r="G44" s="77"/>
      <c r="H44" s="158"/>
      <c r="I44" s="158"/>
      <c r="J44" s="158"/>
      <c r="K44" s="21"/>
      <c r="P44" s="4"/>
      <c r="Q44" s="4"/>
      <c r="R44" s="5"/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/>
      <c r="G45" s="77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/>
      <c r="D46" s="12">
        <f>C46*1.5</f>
        <v>0</v>
      </c>
      <c r="F46" s="37"/>
      <c r="G46" s="63"/>
      <c r="H46" s="159"/>
      <c r="I46" s="159"/>
      <c r="J46" s="159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/>
      <c r="D48" s="12">
        <f>C48*78</f>
        <v>0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/>
      <c r="D49" s="12">
        <f>C49*42</f>
        <v>0</v>
      </c>
      <c r="F49" s="139" t="s">
        <v>86</v>
      </c>
      <c r="G49" s="141">
        <f>H34+H35+H36+H37+H38+H39+H40+H41+G42+H44+H45+H46</f>
        <v>0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/>
      <c r="D50" s="12">
        <f>C50*1.5</f>
        <v>0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133</v>
      </c>
      <c r="G51" s="249">
        <f>G49-H29</f>
        <v>0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0</v>
      </c>
      <c r="F54" s="21"/>
      <c r="J54" s="34"/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B8538-69CA-4305-B6CD-A4932D0AA52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5" t="s">
        <v>1</v>
      </c>
      <c r="O1" s="215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6" t="s">
        <v>7</v>
      </c>
      <c r="B4" s="167"/>
      <c r="C4" s="167"/>
      <c r="D4" s="168"/>
      <c r="F4" s="216" t="s">
        <v>8</v>
      </c>
      <c r="G4" s="218"/>
      <c r="H4" s="220" t="s">
        <v>9</v>
      </c>
      <c r="I4" s="222"/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1"/>
      <c r="B6" s="16"/>
      <c r="C6" s="10"/>
      <c r="D6" s="13">
        <f t="shared" ref="D6:D28" si="1">C6*L6</f>
        <v>0</v>
      </c>
      <c r="F6" s="226" t="s">
        <v>16</v>
      </c>
      <c r="G6" s="228"/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1"/>
      <c r="B7" s="16"/>
      <c r="C7" s="10"/>
      <c r="D7" s="13">
        <f t="shared" si="1"/>
        <v>0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1"/>
      <c r="B8" s="16"/>
      <c r="C8" s="10"/>
      <c r="D8" s="13">
        <f t="shared" si="1"/>
        <v>0</v>
      </c>
      <c r="F8" s="234" t="s">
        <v>21</v>
      </c>
      <c r="G8" s="235"/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1"/>
      <c r="B9" s="16"/>
      <c r="C9" s="10"/>
      <c r="D9" s="13">
        <f t="shared" si="1"/>
        <v>0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1"/>
      <c r="C10" s="10"/>
      <c r="D10" s="13">
        <f t="shared" si="1"/>
        <v>0</v>
      </c>
      <c r="F10" s="226" t="s">
        <v>26</v>
      </c>
      <c r="G10" s="241"/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19" ht="15.75" x14ac:dyDescent="0.25">
      <c r="A11" s="161"/>
      <c r="B11" s="17"/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1"/>
      <c r="B12" s="17"/>
      <c r="C12" s="10"/>
      <c r="D12" s="48">
        <f t="shared" si="1"/>
        <v>0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1"/>
      <c r="B13" s="17"/>
      <c r="C13" s="10"/>
      <c r="D13" s="48">
        <f t="shared" si="1"/>
        <v>0</v>
      </c>
      <c r="F13" s="247" t="s">
        <v>36</v>
      </c>
      <c r="G13" s="211"/>
      <c r="H13" s="202">
        <f>D29</f>
        <v>0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1"/>
      <c r="B14" s="14"/>
      <c r="C14" s="10"/>
      <c r="D14" s="31">
        <f t="shared" si="1"/>
        <v>0</v>
      </c>
      <c r="F14" s="205" t="s">
        <v>39</v>
      </c>
      <c r="G14" s="206"/>
      <c r="H14" s="207">
        <f>D54</f>
        <v>0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1"/>
      <c r="B15" s="14"/>
      <c r="C15" s="10"/>
      <c r="D15" s="31">
        <f t="shared" si="1"/>
        <v>0</v>
      </c>
      <c r="F15" s="210" t="s">
        <v>40</v>
      </c>
      <c r="G15" s="211"/>
      <c r="H15" s="212">
        <f>H13-H14</f>
        <v>0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1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1"/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/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/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1"/>
      <c r="B20" s="46"/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/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/>
      <c r="C23" s="10"/>
      <c r="D23" s="48">
        <f t="shared" si="1"/>
        <v>0</v>
      </c>
      <c r="F23" s="79"/>
      <c r="G23" s="80"/>
      <c r="H23" s="189"/>
      <c r="I23" s="158"/>
      <c r="J23" s="15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/>
      <c r="C24" s="10"/>
      <c r="D24" s="48">
        <f t="shared" si="1"/>
        <v>0</v>
      </c>
      <c r="F24" s="38"/>
      <c r="G24" s="37"/>
      <c r="H24" s="189"/>
      <c r="I24" s="158"/>
      <c r="J24" s="15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/>
      <c r="C26" s="10"/>
      <c r="D26" s="48">
        <f t="shared" si="1"/>
        <v>0</v>
      </c>
      <c r="F26" s="65"/>
      <c r="G26" s="60"/>
      <c r="H26" s="193"/>
      <c r="I26" s="194"/>
      <c r="J26" s="19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/>
      <c r="C27" s="10"/>
      <c r="D27" s="44">
        <f t="shared" si="1"/>
        <v>0</v>
      </c>
      <c r="F27" s="25"/>
      <c r="G27" s="81"/>
      <c r="H27" s="196"/>
      <c r="I27" s="197"/>
      <c r="J27" s="19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/>
      <c r="C28" s="10"/>
      <c r="D28" s="48">
        <f t="shared" si="1"/>
        <v>0</v>
      </c>
      <c r="F28" s="115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19" t="s">
        <v>55</v>
      </c>
      <c r="G29" s="181"/>
      <c r="H29" s="141">
        <f>H15-H16-H17-H18-H19-H20-H22-H23-H24+H26+H27</f>
        <v>0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3"/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/>
      <c r="H35" s="163"/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/>
      <c r="D36" s="12">
        <f>C36*1.5</f>
        <v>0</v>
      </c>
      <c r="F36" s="12">
        <v>200</v>
      </c>
      <c r="G36" s="37"/>
      <c r="H36" s="163"/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3"/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/>
      <c r="D38" s="12">
        <f>C38*84</f>
        <v>0</v>
      </c>
      <c r="F38" s="30">
        <v>50</v>
      </c>
      <c r="G38" s="39"/>
      <c r="H38" s="163"/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/>
      <c r="D39" s="31">
        <f>C39*4.5</f>
        <v>0</v>
      </c>
      <c r="F39" s="12">
        <v>20</v>
      </c>
      <c r="G39" s="37"/>
      <c r="H39" s="163"/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/>
      <c r="D41" s="12">
        <f>C41*84</f>
        <v>0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/>
      <c r="D42" s="12">
        <f>C42*2.25</f>
        <v>0</v>
      </c>
      <c r="F42" s="39" t="s">
        <v>79</v>
      </c>
      <c r="G42" s="163"/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118" t="s">
        <v>83</v>
      </c>
      <c r="H43" s="155" t="s">
        <v>13</v>
      </c>
      <c r="I43" s="156"/>
      <c r="J43" s="157"/>
      <c r="K43" s="21"/>
      <c r="P43" s="4"/>
      <c r="Q43" s="4"/>
      <c r="R43" s="5"/>
    </row>
    <row r="44" spans="1:18" ht="15.75" x14ac:dyDescent="0.25">
      <c r="A44" s="134"/>
      <c r="B44" s="27" t="s">
        <v>66</v>
      </c>
      <c r="C44" s="10"/>
      <c r="D44" s="12">
        <f>C44*120</f>
        <v>0</v>
      </c>
      <c r="F44" s="37"/>
      <c r="G44" s="77"/>
      <c r="H44" s="158"/>
      <c r="I44" s="158"/>
      <c r="J44" s="158"/>
      <c r="K44" s="21"/>
      <c r="P44" s="4"/>
      <c r="Q44" s="4"/>
      <c r="R44" s="5"/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/>
      <c r="G45" s="77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/>
      <c r="D46" s="12">
        <f>C46*1.5</f>
        <v>0</v>
      </c>
      <c r="F46" s="37"/>
      <c r="G46" s="63"/>
      <c r="H46" s="159"/>
      <c r="I46" s="159"/>
      <c r="J46" s="159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/>
      <c r="D48" s="12">
        <f>C48*78</f>
        <v>0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/>
      <c r="D49" s="12">
        <f>C49*42</f>
        <v>0</v>
      </c>
      <c r="F49" s="139" t="s">
        <v>86</v>
      </c>
      <c r="G49" s="141">
        <f>H34+H35+H36+H37+H38+H39+H40+H41+G42+H44+H45+H46</f>
        <v>0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/>
      <c r="D50" s="12">
        <f>C50*1.5</f>
        <v>0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143</v>
      </c>
      <c r="G51" s="149">
        <f>G49-H29</f>
        <v>0</v>
      </c>
      <c r="H51" s="150"/>
      <c r="I51" s="150"/>
      <c r="J51" s="1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152"/>
      <c r="H52" s="153"/>
      <c r="I52" s="153"/>
      <c r="J52" s="1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0</v>
      </c>
      <c r="F54" s="21"/>
      <c r="J54" s="34"/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BC5C3-32A5-48D0-8887-D26B1B150498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15" t="s">
        <v>1</v>
      </c>
      <c r="O1" s="215"/>
      <c r="P1" s="114" t="s">
        <v>2</v>
      </c>
      <c r="Q1" s="11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66" t="s">
        <v>7</v>
      </c>
      <c r="B4" s="167"/>
      <c r="C4" s="167"/>
      <c r="D4" s="168"/>
      <c r="F4" s="216" t="s">
        <v>8</v>
      </c>
      <c r="G4" s="218">
        <v>1</v>
      </c>
      <c r="H4" s="220" t="s">
        <v>9</v>
      </c>
      <c r="I4" s="222">
        <v>45917</v>
      </c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1"/>
      <c r="B6" s="16" t="s">
        <v>15</v>
      </c>
      <c r="C6" s="10"/>
      <c r="D6" s="13">
        <f t="shared" ref="D6:D28" si="1">C6*L6</f>
        <v>0</v>
      </c>
      <c r="F6" s="226" t="s">
        <v>16</v>
      </c>
      <c r="G6" s="228" t="s">
        <v>126</v>
      </c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1"/>
      <c r="B7" s="16" t="s">
        <v>18</v>
      </c>
      <c r="C7" s="10"/>
      <c r="D7" s="13">
        <f t="shared" si="1"/>
        <v>0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1"/>
      <c r="B8" s="16" t="s">
        <v>20</v>
      </c>
      <c r="C8" s="10"/>
      <c r="D8" s="13">
        <f t="shared" si="1"/>
        <v>0</v>
      </c>
      <c r="F8" s="234" t="s">
        <v>21</v>
      </c>
      <c r="G8" s="235" t="s">
        <v>112</v>
      </c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1"/>
      <c r="B9" s="16" t="s">
        <v>23</v>
      </c>
      <c r="C9" s="10"/>
      <c r="D9" s="13">
        <f t="shared" si="1"/>
        <v>0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1"/>
      <c r="B10" t="s">
        <v>25</v>
      </c>
      <c r="C10" s="10"/>
      <c r="D10" s="13">
        <f t="shared" si="1"/>
        <v>0</v>
      </c>
      <c r="F10" s="226" t="s">
        <v>26</v>
      </c>
      <c r="G10" s="241" t="s">
        <v>130</v>
      </c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20" ht="15.75" x14ac:dyDescent="0.25">
      <c r="A11" s="161"/>
      <c r="B11" s="17" t="s">
        <v>28</v>
      </c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1"/>
      <c r="B12" s="17" t="s">
        <v>30</v>
      </c>
      <c r="C12" s="10"/>
      <c r="D12" s="48">
        <f t="shared" si="1"/>
        <v>0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1"/>
      <c r="B13" s="17" t="s">
        <v>32</v>
      </c>
      <c r="C13" s="10"/>
      <c r="D13" s="48">
        <f t="shared" si="1"/>
        <v>0</v>
      </c>
      <c r="F13" s="247" t="s">
        <v>36</v>
      </c>
      <c r="G13" s="211"/>
      <c r="H13" s="202">
        <f>D29</f>
        <v>0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1"/>
      <c r="B14" s="14" t="s">
        <v>35</v>
      </c>
      <c r="C14" s="10"/>
      <c r="D14" s="31">
        <f t="shared" si="1"/>
        <v>0</v>
      </c>
      <c r="F14" s="205" t="s">
        <v>39</v>
      </c>
      <c r="G14" s="206"/>
      <c r="H14" s="207">
        <f>D54</f>
        <v>0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1"/>
      <c r="B15" s="14" t="s">
        <v>38</v>
      </c>
      <c r="C15" s="10"/>
      <c r="D15" s="31">
        <f t="shared" si="1"/>
        <v>0</v>
      </c>
      <c r="F15" s="210" t="s">
        <v>40</v>
      </c>
      <c r="G15" s="211"/>
      <c r="H15" s="212">
        <f>H13-H14</f>
        <v>0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1"/>
      <c r="B17" t="s">
        <v>135</v>
      </c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3"/>
      <c r="I19" s="183"/>
      <c r="J19" s="183"/>
      <c r="L19" s="6">
        <v>1102</v>
      </c>
      <c r="Q19" s="4"/>
      <c r="R19" s="5">
        <f t="shared" si="0"/>
        <v>0</v>
      </c>
    </row>
    <row r="20" spans="1:18" ht="15.75" x14ac:dyDescent="0.25">
      <c r="A20" s="161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 t="s">
        <v>139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 t="s">
        <v>123</v>
      </c>
      <c r="C23" s="10"/>
      <c r="D23" s="48">
        <f t="shared" si="1"/>
        <v>0</v>
      </c>
      <c r="F23" s="78"/>
      <c r="G23" s="80"/>
      <c r="H23" s="255"/>
      <c r="I23" s="256"/>
      <c r="J23" s="256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 t="s">
        <v>124</v>
      </c>
      <c r="C24" s="10"/>
      <c r="D24" s="48">
        <f t="shared" si="1"/>
        <v>0</v>
      </c>
      <c r="F24" s="78"/>
      <c r="G24" s="80"/>
      <c r="H24" s="255"/>
      <c r="I24" s="256"/>
      <c r="J24" s="256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 t="s">
        <v>110</v>
      </c>
      <c r="C26" s="10"/>
      <c r="D26" s="48">
        <f t="shared" si="1"/>
        <v>0</v>
      </c>
      <c r="F26" s="76"/>
      <c r="G26" s="66"/>
      <c r="H26" s="158"/>
      <c r="I26" s="158"/>
      <c r="J26" s="158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 t="s">
        <v>119</v>
      </c>
      <c r="C27" s="10"/>
      <c r="D27" s="44">
        <f t="shared" si="1"/>
        <v>0</v>
      </c>
      <c r="F27" s="72"/>
      <c r="G27" s="118"/>
      <c r="H27" s="257"/>
      <c r="I27" s="258"/>
      <c r="J27" s="25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 t="s">
        <v>97</v>
      </c>
      <c r="C28" s="10"/>
      <c r="D28" s="48">
        <f t="shared" si="1"/>
        <v>0</v>
      </c>
      <c r="F28" s="115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19" t="s">
        <v>55</v>
      </c>
      <c r="G29" s="181"/>
      <c r="H29" s="141">
        <f>H15-H16-H17-H18-H19-H20-H22-H23-H24+H26+H27+H28</f>
        <v>0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63">
        <f t="shared" ref="H34:H39" si="2">F34*G34</f>
        <v>0</v>
      </c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/>
      <c r="H35" s="163">
        <f t="shared" si="2"/>
        <v>0</v>
      </c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/>
      <c r="D36" s="12">
        <f>C36*1.5</f>
        <v>0</v>
      </c>
      <c r="F36" s="12">
        <v>200</v>
      </c>
      <c r="G36" s="37"/>
      <c r="H36" s="163">
        <f t="shared" si="2"/>
        <v>0</v>
      </c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3">
        <f t="shared" si="2"/>
        <v>0</v>
      </c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/>
      <c r="D38" s="12">
        <f>C38*84</f>
        <v>0</v>
      </c>
      <c r="F38" s="30">
        <v>50</v>
      </c>
      <c r="G38" s="39"/>
      <c r="H38" s="163">
        <f t="shared" si="2"/>
        <v>0</v>
      </c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/>
      <c r="D39" s="31">
        <f>C39*4.5</f>
        <v>0</v>
      </c>
      <c r="F39" s="12">
        <v>20</v>
      </c>
      <c r="G39" s="37"/>
      <c r="H39" s="163">
        <f t="shared" si="2"/>
        <v>0</v>
      </c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/>
      <c r="D41" s="12">
        <f>C41*84</f>
        <v>0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/>
      <c r="D42" s="12">
        <f>C42*2.25</f>
        <v>0</v>
      </c>
      <c r="F42" s="39" t="s">
        <v>79</v>
      </c>
      <c r="G42" s="163"/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118" t="s">
        <v>83</v>
      </c>
      <c r="H43" s="155" t="s">
        <v>13</v>
      </c>
      <c r="I43" s="156"/>
      <c r="J43" s="157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4"/>
      <c r="B44" s="27" t="s">
        <v>66</v>
      </c>
      <c r="C44" s="10"/>
      <c r="D44" s="12">
        <f>C44*120</f>
        <v>0</v>
      </c>
      <c r="F44" s="37"/>
      <c r="G44" s="63"/>
      <c r="H44" s="158"/>
      <c r="I44" s="158"/>
      <c r="J44" s="158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/>
      <c r="G45" s="63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/>
      <c r="D46" s="12">
        <f>C46*1.5</f>
        <v>0</v>
      </c>
      <c r="F46" s="37"/>
      <c r="G46" s="63"/>
      <c r="H46" s="158"/>
      <c r="I46" s="158"/>
      <c r="J46" s="158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/>
      <c r="D48" s="12">
        <f>C48*78</f>
        <v>0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/>
      <c r="D49" s="12">
        <f>C49*42</f>
        <v>0</v>
      </c>
      <c r="F49" s="139" t="s">
        <v>86</v>
      </c>
      <c r="G49" s="141">
        <f>H34+H35+H36+H37+H38+H39+H40+H41+G42+H44+H45+H46</f>
        <v>0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/>
      <c r="D50" s="12">
        <f>C50*1.5</f>
        <v>0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141</v>
      </c>
      <c r="G51" s="149">
        <f>G49-H29</f>
        <v>0</v>
      </c>
      <c r="H51" s="150"/>
      <c r="I51" s="150"/>
      <c r="J51" s="1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152"/>
      <c r="H52" s="153"/>
      <c r="I52" s="153"/>
      <c r="J52" s="1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F93BE-8B34-4CA0-8F55-1A100B10A80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5" t="s">
        <v>1</v>
      </c>
      <c r="O1" s="215"/>
      <c r="P1" s="114" t="s">
        <v>2</v>
      </c>
      <c r="Q1" s="11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6" t="s">
        <v>7</v>
      </c>
      <c r="B4" s="167"/>
      <c r="C4" s="167"/>
      <c r="D4" s="168"/>
      <c r="F4" s="216" t="s">
        <v>8</v>
      </c>
      <c r="G4" s="218">
        <v>2</v>
      </c>
      <c r="H4" s="220" t="s">
        <v>9</v>
      </c>
      <c r="I4" s="222">
        <v>45917</v>
      </c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1"/>
      <c r="B6" s="16" t="s">
        <v>15</v>
      </c>
      <c r="C6" s="10"/>
      <c r="D6" s="13">
        <f t="shared" ref="D6:D28" si="1">C6*L6</f>
        <v>0</v>
      </c>
      <c r="F6" s="226" t="s">
        <v>16</v>
      </c>
      <c r="G6" s="228" t="s">
        <v>125</v>
      </c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1"/>
      <c r="B7" s="16" t="s">
        <v>18</v>
      </c>
      <c r="C7" s="10"/>
      <c r="D7" s="13">
        <f t="shared" si="1"/>
        <v>0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1"/>
      <c r="B8" s="16" t="s">
        <v>20</v>
      </c>
      <c r="C8" s="10"/>
      <c r="D8" s="13">
        <f t="shared" si="1"/>
        <v>0</v>
      </c>
      <c r="F8" s="234" t="s">
        <v>21</v>
      </c>
      <c r="G8" s="235" t="s">
        <v>114</v>
      </c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1"/>
      <c r="B9" s="16" t="s">
        <v>23</v>
      </c>
      <c r="C9" s="10"/>
      <c r="D9" s="13">
        <f t="shared" si="1"/>
        <v>0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1"/>
      <c r="B10" t="s">
        <v>25</v>
      </c>
      <c r="C10" s="10"/>
      <c r="D10" s="13">
        <f t="shared" si="1"/>
        <v>0</v>
      </c>
      <c r="F10" s="226" t="s">
        <v>26</v>
      </c>
      <c r="G10" s="241" t="s">
        <v>115</v>
      </c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18" ht="15.75" x14ac:dyDescent="0.25">
      <c r="A11" s="161"/>
      <c r="B11" s="17" t="s">
        <v>28</v>
      </c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1"/>
      <c r="B12" s="17" t="s">
        <v>30</v>
      </c>
      <c r="C12" s="10"/>
      <c r="D12" s="48">
        <f t="shared" si="1"/>
        <v>0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1"/>
      <c r="B13" s="17" t="s">
        <v>32</v>
      </c>
      <c r="C13" s="10"/>
      <c r="D13" s="48">
        <f t="shared" si="1"/>
        <v>0</v>
      </c>
      <c r="F13" s="247" t="s">
        <v>36</v>
      </c>
      <c r="G13" s="211"/>
      <c r="H13" s="202">
        <f>D29</f>
        <v>0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1"/>
      <c r="B14" s="14" t="s">
        <v>35</v>
      </c>
      <c r="C14" s="10"/>
      <c r="D14" s="31">
        <f t="shared" si="1"/>
        <v>0</v>
      </c>
      <c r="F14" s="205" t="s">
        <v>39</v>
      </c>
      <c r="G14" s="206"/>
      <c r="H14" s="207">
        <f>D54</f>
        <v>0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1"/>
      <c r="B15" s="14" t="s">
        <v>38</v>
      </c>
      <c r="C15" s="10"/>
      <c r="D15" s="31">
        <f t="shared" si="1"/>
        <v>0</v>
      </c>
      <c r="F15" s="210" t="s">
        <v>40</v>
      </c>
      <c r="G15" s="211"/>
      <c r="H15" s="212">
        <f>H13-H14</f>
        <v>0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1"/>
      <c r="B17" t="s">
        <v>93</v>
      </c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1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3"/>
      <c r="I20" s="183"/>
      <c r="J20" s="18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 t="s">
        <v>104</v>
      </c>
      <c r="C22" s="10"/>
      <c r="D22" s="48">
        <f t="shared" si="1"/>
        <v>0</v>
      </c>
      <c r="F22" s="73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 t="s">
        <v>107</v>
      </c>
      <c r="C23" s="10"/>
      <c r="D23" s="48">
        <f t="shared" si="1"/>
        <v>0</v>
      </c>
      <c r="F23" s="25"/>
      <c r="G23" s="37"/>
      <c r="H23" s="189"/>
      <c r="I23" s="158"/>
      <c r="J23" s="15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 t="s">
        <v>131</v>
      </c>
      <c r="C24" s="10"/>
      <c r="D24" s="48">
        <f t="shared" si="1"/>
        <v>0</v>
      </c>
      <c r="F24" s="38"/>
      <c r="G24" s="37"/>
      <c r="H24" s="189"/>
      <c r="I24" s="158"/>
      <c r="J24" s="158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 t="s">
        <v>105</v>
      </c>
      <c r="C26" s="10"/>
      <c r="D26" s="48">
        <f t="shared" si="1"/>
        <v>0</v>
      </c>
      <c r="F26" s="65"/>
      <c r="G26" s="10"/>
      <c r="H26" s="193"/>
      <c r="I26" s="194"/>
      <c r="J26" s="19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 t="s">
        <v>109</v>
      </c>
      <c r="C27" s="10"/>
      <c r="D27" s="44">
        <f t="shared" si="1"/>
        <v>0</v>
      </c>
      <c r="F27" s="14"/>
      <c r="G27" s="14"/>
      <c r="H27" s="196"/>
      <c r="I27" s="197"/>
      <c r="J27" s="19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 t="s">
        <v>97</v>
      </c>
      <c r="C28" s="10"/>
      <c r="D28" s="48">
        <f t="shared" si="1"/>
        <v>0</v>
      </c>
      <c r="F28" s="115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19" t="s">
        <v>55</v>
      </c>
      <c r="G29" s="181"/>
      <c r="H29" s="141">
        <f>H15-H16-H17-H18-H19-H20-H22-H23-H24+H26+H27</f>
        <v>0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3">
        <f>F34*G34</f>
        <v>0</v>
      </c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/>
      <c r="H35" s="163">
        <f t="shared" ref="H35:H39" si="2">F35*G35</f>
        <v>0</v>
      </c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/>
      <c r="D36" s="12">
        <f>C36*1.5</f>
        <v>0</v>
      </c>
      <c r="F36" s="12">
        <v>200</v>
      </c>
      <c r="G36" s="37"/>
      <c r="H36" s="163">
        <f>F36*G36</f>
        <v>0</v>
      </c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3">
        <f t="shared" si="2"/>
        <v>0</v>
      </c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/>
      <c r="D38" s="12">
        <f>C38*84</f>
        <v>0</v>
      </c>
      <c r="F38" s="30">
        <v>50</v>
      </c>
      <c r="G38" s="39"/>
      <c r="H38" s="163">
        <f t="shared" si="2"/>
        <v>0</v>
      </c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/>
      <c r="D39" s="31">
        <f>C39*4.5</f>
        <v>0</v>
      </c>
      <c r="F39" s="12">
        <v>20</v>
      </c>
      <c r="G39" s="37"/>
      <c r="H39" s="163">
        <f t="shared" si="2"/>
        <v>0</v>
      </c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/>
      <c r="D41" s="12">
        <f>C41*84</f>
        <v>0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/>
      <c r="D42" s="12">
        <f>C42*2.25</f>
        <v>0</v>
      </c>
      <c r="F42" s="39" t="s">
        <v>79</v>
      </c>
      <c r="G42" s="163"/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118" t="s">
        <v>83</v>
      </c>
      <c r="H43" s="155" t="s">
        <v>13</v>
      </c>
      <c r="I43" s="156"/>
      <c r="J43" s="157"/>
      <c r="K43" s="21"/>
      <c r="P43" s="4"/>
      <c r="Q43" s="4"/>
      <c r="R43" s="5"/>
    </row>
    <row r="44" spans="1:18" ht="15.75" x14ac:dyDescent="0.25">
      <c r="A44" s="134"/>
      <c r="B44" s="27" t="s">
        <v>66</v>
      </c>
      <c r="C44" s="10"/>
      <c r="D44" s="12">
        <f>C44*120</f>
        <v>0</v>
      </c>
      <c r="F44" s="37"/>
      <c r="G44" s="63"/>
      <c r="H44" s="158"/>
      <c r="I44" s="158"/>
      <c r="J44" s="158"/>
      <c r="K44" s="21"/>
      <c r="P44" s="4"/>
      <c r="Q44" s="4"/>
      <c r="R44" s="5"/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/>
      <c r="G45" s="63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/>
      <c r="D46" s="12">
        <f>C46*1.5</f>
        <v>0</v>
      </c>
      <c r="F46" s="37"/>
      <c r="G46" s="117"/>
      <c r="H46" s="159"/>
      <c r="I46" s="159"/>
      <c r="J46" s="159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/>
      <c r="D48" s="12">
        <f>C48*78</f>
        <v>0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/>
      <c r="D49" s="12">
        <f>C49*42</f>
        <v>0</v>
      </c>
      <c r="F49" s="139" t="s">
        <v>86</v>
      </c>
      <c r="G49" s="141">
        <f>H34+H35+H36+H37+H38+H39+H40+H41+G42+H44+H45+H46</f>
        <v>0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/>
      <c r="D50" s="12">
        <f>C50*1.5</f>
        <v>0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142</v>
      </c>
      <c r="G51" s="249">
        <f>G49-H29</f>
        <v>0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0</v>
      </c>
      <c r="F54" s="21"/>
      <c r="J54" s="34"/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855D9-0A14-4E75-8E6E-23BFE49EB027}">
  <dimension ref="A1:R59"/>
  <sheetViews>
    <sheetView topLeftCell="A28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5" t="s">
        <v>1</v>
      </c>
      <c r="O1" s="215"/>
      <c r="P1" s="91" t="s">
        <v>2</v>
      </c>
      <c r="Q1" s="9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6" t="s">
        <v>7</v>
      </c>
      <c r="B4" s="167"/>
      <c r="C4" s="167"/>
      <c r="D4" s="168"/>
      <c r="F4" s="216" t="s">
        <v>8</v>
      </c>
      <c r="G4" s="218">
        <v>1</v>
      </c>
      <c r="H4" s="220" t="s">
        <v>9</v>
      </c>
      <c r="I4" s="222">
        <v>45902</v>
      </c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1"/>
      <c r="B6" s="16" t="s">
        <v>15</v>
      </c>
      <c r="C6" s="10">
        <v>149</v>
      </c>
      <c r="D6" s="13">
        <f t="shared" ref="D6:D28" si="1">C6*L6</f>
        <v>109813</v>
      </c>
      <c r="F6" s="226" t="s">
        <v>16</v>
      </c>
      <c r="G6" s="228" t="s">
        <v>126</v>
      </c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1"/>
      <c r="B7" s="16" t="s">
        <v>18</v>
      </c>
      <c r="C7" s="10">
        <v>9</v>
      </c>
      <c r="D7" s="13">
        <f t="shared" si="1"/>
        <v>6525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1"/>
      <c r="B8" s="16" t="s">
        <v>20</v>
      </c>
      <c r="C8" s="10">
        <v>1</v>
      </c>
      <c r="D8" s="13">
        <f t="shared" si="1"/>
        <v>1033</v>
      </c>
      <c r="F8" s="234" t="s">
        <v>21</v>
      </c>
      <c r="G8" s="235" t="s">
        <v>112</v>
      </c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1"/>
      <c r="B9" s="16" t="s">
        <v>23</v>
      </c>
      <c r="C9" s="10">
        <v>29</v>
      </c>
      <c r="D9" s="13">
        <f t="shared" si="1"/>
        <v>20503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1"/>
      <c r="B10" t="s">
        <v>25</v>
      </c>
      <c r="C10" s="10"/>
      <c r="D10" s="13">
        <f t="shared" si="1"/>
        <v>0</v>
      </c>
      <c r="F10" s="226" t="s">
        <v>26</v>
      </c>
      <c r="G10" s="241" t="s">
        <v>130</v>
      </c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18" ht="15.75" x14ac:dyDescent="0.25">
      <c r="A11" s="161"/>
      <c r="B11" s="17" t="s">
        <v>28</v>
      </c>
      <c r="C11" s="10">
        <v>1</v>
      </c>
      <c r="D11" s="13">
        <f t="shared" si="1"/>
        <v>1125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1"/>
      <c r="B12" s="17" t="s">
        <v>30</v>
      </c>
      <c r="C12" s="10">
        <v>3</v>
      </c>
      <c r="D12" s="48">
        <f t="shared" si="1"/>
        <v>2856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1"/>
      <c r="B13" s="17" t="s">
        <v>32</v>
      </c>
      <c r="C13" s="10">
        <v>6</v>
      </c>
      <c r="D13" s="48">
        <f t="shared" si="1"/>
        <v>1842</v>
      </c>
      <c r="F13" s="247" t="s">
        <v>36</v>
      </c>
      <c r="G13" s="211"/>
      <c r="H13" s="202">
        <f>D29</f>
        <v>147958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1"/>
      <c r="B14" s="14" t="s">
        <v>35</v>
      </c>
      <c r="C14" s="10">
        <v>11</v>
      </c>
      <c r="D14" s="31">
        <f t="shared" si="1"/>
        <v>121</v>
      </c>
      <c r="F14" s="205" t="s">
        <v>39</v>
      </c>
      <c r="G14" s="206"/>
      <c r="H14" s="207">
        <f>D54</f>
        <v>21412.5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1"/>
      <c r="B15" s="14" t="s">
        <v>38</v>
      </c>
      <c r="C15" s="10">
        <v>1</v>
      </c>
      <c r="D15" s="31">
        <f t="shared" si="1"/>
        <v>620</v>
      </c>
      <c r="F15" s="210" t="s">
        <v>40</v>
      </c>
      <c r="G15" s="211"/>
      <c r="H15" s="212">
        <f>H13-H14</f>
        <v>126545.5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1"/>
      <c r="B17" t="s">
        <v>135</v>
      </c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3"/>
      <c r="I19" s="183"/>
      <c r="J19" s="183"/>
      <c r="L19" s="6">
        <v>1102</v>
      </c>
      <c r="Q19" s="4"/>
      <c r="R19" s="5">
        <f t="shared" si="0"/>
        <v>0</v>
      </c>
    </row>
    <row r="20" spans="1:18" ht="15.75" x14ac:dyDescent="0.25">
      <c r="A20" s="161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 t="s">
        <v>149</v>
      </c>
      <c r="C21" s="10">
        <f>1+1+1</f>
        <v>3</v>
      </c>
      <c r="D21" s="48">
        <f t="shared" si="1"/>
        <v>1950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 t="s">
        <v>139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 t="s">
        <v>123</v>
      </c>
      <c r="C23" s="10"/>
      <c r="D23" s="48">
        <f t="shared" si="1"/>
        <v>0</v>
      </c>
      <c r="F23" s="78"/>
      <c r="G23" s="80"/>
      <c r="H23" s="255"/>
      <c r="I23" s="256"/>
      <c r="J23" s="256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 t="s">
        <v>124</v>
      </c>
      <c r="C24" s="10"/>
      <c r="D24" s="48">
        <f t="shared" si="1"/>
        <v>0</v>
      </c>
      <c r="F24" s="78"/>
      <c r="G24" s="80"/>
      <c r="H24" s="255"/>
      <c r="I24" s="256"/>
      <c r="J24" s="256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 t="s">
        <v>110</v>
      </c>
      <c r="C26" s="10"/>
      <c r="D26" s="48">
        <f t="shared" si="1"/>
        <v>0</v>
      </c>
      <c r="F26" s="76" t="s">
        <v>152</v>
      </c>
      <c r="G26" s="66">
        <v>5636</v>
      </c>
      <c r="H26" s="158">
        <v>71442</v>
      </c>
      <c r="I26" s="158"/>
      <c r="J26" s="158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 t="s">
        <v>119</v>
      </c>
      <c r="C27" s="10"/>
      <c r="D27" s="44">
        <f t="shared" si="1"/>
        <v>0</v>
      </c>
      <c r="F27" s="72"/>
      <c r="G27" s="89"/>
      <c r="H27" s="257"/>
      <c r="I27" s="258"/>
      <c r="J27" s="25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 t="s">
        <v>97</v>
      </c>
      <c r="C28" s="10">
        <v>2</v>
      </c>
      <c r="D28" s="48">
        <f t="shared" si="1"/>
        <v>1570</v>
      </c>
      <c r="F28" s="92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147958</v>
      </c>
      <c r="F29" s="119" t="s">
        <v>55</v>
      </c>
      <c r="G29" s="181"/>
      <c r="H29" s="141">
        <f>H15-H16-H17-H18-H19-H20-H22-H23-H24+H26+H27+H28</f>
        <v>197987.5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93</v>
      </c>
      <c r="H34" s="163">
        <f t="shared" ref="H34:H39" si="2">F34*G34</f>
        <v>93000</v>
      </c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>
        <v>34</v>
      </c>
      <c r="H35" s="163">
        <f t="shared" si="2"/>
        <v>17000</v>
      </c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>
        <v>4</v>
      </c>
      <c r="D36" s="12">
        <f>C36*1.5</f>
        <v>6</v>
      </c>
      <c r="F36" s="12">
        <v>200</v>
      </c>
      <c r="G36" s="37">
        <v>2</v>
      </c>
      <c r="H36" s="163">
        <f t="shared" si="2"/>
        <v>400</v>
      </c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>
        <v>170</v>
      </c>
      <c r="D37" s="12">
        <f>C37*111</f>
        <v>18870</v>
      </c>
      <c r="F37" s="12">
        <v>100</v>
      </c>
      <c r="G37" s="39">
        <v>14</v>
      </c>
      <c r="H37" s="163">
        <f t="shared" si="2"/>
        <v>1400</v>
      </c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>
        <v>8</v>
      </c>
      <c r="D38" s="12">
        <f>C38*84</f>
        <v>672</v>
      </c>
      <c r="F38" s="30">
        <v>50</v>
      </c>
      <c r="G38" s="39">
        <v>7</v>
      </c>
      <c r="H38" s="163">
        <f t="shared" si="2"/>
        <v>350</v>
      </c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3</v>
      </c>
      <c r="H39" s="163">
        <f t="shared" si="2"/>
        <v>60</v>
      </c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>
        <v>8</v>
      </c>
      <c r="D40" s="12">
        <f>C40*111</f>
        <v>888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>
        <v>12</v>
      </c>
      <c r="D42" s="12">
        <f>C42*2.25</f>
        <v>27</v>
      </c>
      <c r="F42" s="39" t="s">
        <v>79</v>
      </c>
      <c r="G42" s="163">
        <v>3055</v>
      </c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89" t="s">
        <v>83</v>
      </c>
      <c r="H43" s="155" t="s">
        <v>13</v>
      </c>
      <c r="I43" s="156"/>
      <c r="J43" s="157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4"/>
      <c r="B44" s="27" t="s">
        <v>66</v>
      </c>
      <c r="C44" s="10"/>
      <c r="D44" s="12">
        <f>C44*120</f>
        <v>0</v>
      </c>
      <c r="F44" s="37" t="s">
        <v>144</v>
      </c>
      <c r="G44" s="63"/>
      <c r="H44" s="158">
        <v>10200</v>
      </c>
      <c r="I44" s="158"/>
      <c r="J44" s="158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4"/>
      <c r="B45" s="27" t="s">
        <v>68</v>
      </c>
      <c r="C45" s="33">
        <v>3</v>
      </c>
      <c r="D45" s="12">
        <f>C45*84</f>
        <v>252</v>
      </c>
      <c r="F45" s="37" t="s">
        <v>150</v>
      </c>
      <c r="G45" s="63" t="s">
        <v>151</v>
      </c>
      <c r="H45" s="158">
        <v>71442</v>
      </c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>
        <v>14</v>
      </c>
      <c r="D46" s="12">
        <f>C46*1.5</f>
        <v>21</v>
      </c>
      <c r="F46" s="37"/>
      <c r="G46" s="63"/>
      <c r="H46" s="158"/>
      <c r="I46" s="158"/>
      <c r="J46" s="158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/>
      <c r="D49" s="12">
        <f>C49*42</f>
        <v>0</v>
      </c>
      <c r="F49" s="139" t="s">
        <v>86</v>
      </c>
      <c r="G49" s="141">
        <f>H34+H35+H36+H37+H38+H39+H40+H41+G42+H44+H45+H46</f>
        <v>196907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>
        <v>12</v>
      </c>
      <c r="D50" s="12">
        <f>C50*1.5</f>
        <v>18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133</v>
      </c>
      <c r="G51" s="249">
        <f>G49-H29</f>
        <v>-1080.5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21412.5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0B25B-5692-4493-BF22-187A0A8022F8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5" t="s">
        <v>1</v>
      </c>
      <c r="O1" s="215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6" t="s">
        <v>7</v>
      </c>
      <c r="B4" s="167"/>
      <c r="C4" s="167"/>
      <c r="D4" s="168"/>
      <c r="F4" s="216" t="s">
        <v>8</v>
      </c>
      <c r="G4" s="218">
        <v>3</v>
      </c>
      <c r="H4" s="220" t="s">
        <v>9</v>
      </c>
      <c r="I4" s="222">
        <v>45917</v>
      </c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1"/>
      <c r="B6" s="16" t="s">
        <v>15</v>
      </c>
      <c r="C6" s="10"/>
      <c r="D6" s="13">
        <f t="shared" ref="D6:D28" si="1">C6*L6</f>
        <v>0</v>
      </c>
      <c r="F6" s="226" t="s">
        <v>16</v>
      </c>
      <c r="G6" s="228" t="s">
        <v>111</v>
      </c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1"/>
      <c r="B7" s="16" t="s">
        <v>18</v>
      </c>
      <c r="C7" s="10"/>
      <c r="D7" s="13">
        <f t="shared" si="1"/>
        <v>0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1"/>
      <c r="B8" s="16" t="s">
        <v>20</v>
      </c>
      <c r="C8" s="10"/>
      <c r="D8" s="13">
        <f t="shared" si="1"/>
        <v>0</v>
      </c>
      <c r="F8" s="234" t="s">
        <v>21</v>
      </c>
      <c r="G8" s="235" t="s">
        <v>120</v>
      </c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1"/>
      <c r="B9" s="16" t="s">
        <v>23</v>
      </c>
      <c r="C9" s="10"/>
      <c r="D9" s="13">
        <f t="shared" si="1"/>
        <v>0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1"/>
      <c r="B10" t="s">
        <v>25</v>
      </c>
      <c r="C10" s="10"/>
      <c r="D10" s="13">
        <f t="shared" si="1"/>
        <v>0</v>
      </c>
      <c r="F10" s="226" t="s">
        <v>26</v>
      </c>
      <c r="G10" s="241" t="s">
        <v>147</v>
      </c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19" ht="15.75" x14ac:dyDescent="0.25">
      <c r="A11" s="161"/>
      <c r="B11" s="17" t="s">
        <v>28</v>
      </c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1"/>
      <c r="B12" s="17" t="s">
        <v>30</v>
      </c>
      <c r="C12" s="10"/>
      <c r="D12" s="48">
        <f t="shared" si="1"/>
        <v>0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1"/>
      <c r="B13" s="17" t="s">
        <v>32</v>
      </c>
      <c r="C13" s="10"/>
      <c r="D13" s="48">
        <f t="shared" si="1"/>
        <v>0</v>
      </c>
      <c r="F13" s="247" t="s">
        <v>36</v>
      </c>
      <c r="G13" s="211"/>
      <c r="H13" s="202">
        <f>D29</f>
        <v>0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1"/>
      <c r="B14" s="14" t="s">
        <v>35</v>
      </c>
      <c r="C14" s="10"/>
      <c r="D14" s="31">
        <f t="shared" si="1"/>
        <v>0</v>
      </c>
      <c r="F14" s="205" t="s">
        <v>39</v>
      </c>
      <c r="G14" s="206"/>
      <c r="H14" s="207">
        <f>D54</f>
        <v>0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1"/>
      <c r="B15" s="14" t="s">
        <v>38</v>
      </c>
      <c r="C15" s="10"/>
      <c r="D15" s="31">
        <f t="shared" si="1"/>
        <v>0</v>
      </c>
      <c r="F15" s="210" t="s">
        <v>40</v>
      </c>
      <c r="G15" s="211"/>
      <c r="H15" s="212">
        <f>H13-H14</f>
        <v>0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1"/>
      <c r="B17" t="s">
        <v>113</v>
      </c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1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 t="s">
        <v>104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 t="s">
        <v>107</v>
      </c>
      <c r="C23" s="10"/>
      <c r="D23" s="48">
        <f t="shared" si="1"/>
        <v>0</v>
      </c>
      <c r="F23" s="79"/>
      <c r="G23" s="80"/>
      <c r="H23" s="189"/>
      <c r="I23" s="158"/>
      <c r="J23" s="15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 t="s">
        <v>101</v>
      </c>
      <c r="C24" s="10"/>
      <c r="D24" s="48">
        <f t="shared" si="1"/>
        <v>0</v>
      </c>
      <c r="F24" s="38"/>
      <c r="G24" s="37"/>
      <c r="H24" s="189"/>
      <c r="I24" s="158"/>
      <c r="J24" s="15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 t="s">
        <v>105</v>
      </c>
      <c r="C26" s="10"/>
      <c r="D26" s="48">
        <f t="shared" si="1"/>
        <v>0</v>
      </c>
      <c r="F26" s="65"/>
      <c r="G26" s="60"/>
      <c r="H26" s="193"/>
      <c r="I26" s="194"/>
      <c r="J26" s="19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 t="s">
        <v>109</v>
      </c>
      <c r="C27" s="10"/>
      <c r="D27" s="44">
        <f t="shared" si="1"/>
        <v>0</v>
      </c>
      <c r="F27" s="25"/>
      <c r="G27" s="81"/>
      <c r="H27" s="196"/>
      <c r="I27" s="197"/>
      <c r="J27" s="19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 t="s">
        <v>97</v>
      </c>
      <c r="C28" s="10"/>
      <c r="D28" s="48">
        <f t="shared" si="1"/>
        <v>0</v>
      </c>
      <c r="F28" s="115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19" t="s">
        <v>55</v>
      </c>
      <c r="G29" s="181"/>
      <c r="H29" s="141">
        <f>H15-H16-H17-H18-H19-H20-H22-H23-H24+H26+H27</f>
        <v>0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3">
        <f>F34*G34</f>
        <v>0</v>
      </c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/>
      <c r="H35" s="163">
        <f>F35*G35</f>
        <v>0</v>
      </c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/>
      <c r="D36" s="12">
        <f>C36*1.5</f>
        <v>0</v>
      </c>
      <c r="F36" s="12">
        <v>200</v>
      </c>
      <c r="G36" s="37"/>
      <c r="H36" s="163">
        <f t="shared" ref="H36:H39" si="2">F36*G36</f>
        <v>0</v>
      </c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3">
        <f t="shared" si="2"/>
        <v>0</v>
      </c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/>
      <c r="D38" s="12">
        <f>C38*84</f>
        <v>0</v>
      </c>
      <c r="F38" s="30">
        <v>50</v>
      </c>
      <c r="G38" s="39"/>
      <c r="H38" s="163">
        <f t="shared" si="2"/>
        <v>0</v>
      </c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/>
      <c r="D39" s="31">
        <f>C39*4.5</f>
        <v>0</v>
      </c>
      <c r="F39" s="12">
        <v>20</v>
      </c>
      <c r="G39" s="37"/>
      <c r="H39" s="163">
        <f t="shared" si="2"/>
        <v>0</v>
      </c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/>
      <c r="D41" s="12">
        <f>C41*84</f>
        <v>0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/>
      <c r="D42" s="12">
        <f>C42*2.25</f>
        <v>0</v>
      </c>
      <c r="F42" s="39" t="s">
        <v>79</v>
      </c>
      <c r="G42" s="163"/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118" t="s">
        <v>83</v>
      </c>
      <c r="H43" s="155" t="s">
        <v>13</v>
      </c>
      <c r="I43" s="156"/>
      <c r="J43" s="157"/>
      <c r="K43" s="21"/>
      <c r="P43" s="4"/>
      <c r="Q43" s="4"/>
      <c r="R43" s="5"/>
    </row>
    <row r="44" spans="1:18" ht="15.75" x14ac:dyDescent="0.25">
      <c r="A44" s="134"/>
      <c r="B44" s="27" t="s">
        <v>66</v>
      </c>
      <c r="C44" s="10"/>
      <c r="D44" s="12">
        <f>C44*120</f>
        <v>0</v>
      </c>
      <c r="F44" s="37"/>
      <c r="G44" s="77"/>
      <c r="H44" s="158"/>
      <c r="I44" s="158"/>
      <c r="J44" s="158"/>
      <c r="K44" s="21"/>
      <c r="P44" s="4"/>
      <c r="Q44" s="4"/>
      <c r="R44" s="5"/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/>
      <c r="G45" s="77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/>
      <c r="D46" s="12">
        <f>C46*1.5</f>
        <v>0</v>
      </c>
      <c r="F46" s="37"/>
      <c r="G46" s="63"/>
      <c r="H46" s="159"/>
      <c r="I46" s="159"/>
      <c r="J46" s="159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/>
      <c r="D48" s="12">
        <f>C48*78</f>
        <v>0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/>
      <c r="D49" s="12">
        <f>C49*42</f>
        <v>0</v>
      </c>
      <c r="F49" s="139" t="s">
        <v>86</v>
      </c>
      <c r="G49" s="141">
        <f>H34+H35+H36+H37+H38+H39+H40+H41+G42+H44+H45+H46</f>
        <v>0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/>
      <c r="D50" s="12">
        <f>C50*1.5</f>
        <v>0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133</v>
      </c>
      <c r="G51" s="249">
        <f>G49-H29</f>
        <v>0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0</v>
      </c>
      <c r="F54" s="21"/>
      <c r="J54" s="34"/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D4274-2194-477D-AC21-C426BC5E423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5" t="s">
        <v>1</v>
      </c>
      <c r="O1" s="215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6" t="s">
        <v>7</v>
      </c>
      <c r="B4" s="167"/>
      <c r="C4" s="167"/>
      <c r="D4" s="168"/>
      <c r="F4" s="216" t="s">
        <v>8</v>
      </c>
      <c r="G4" s="218"/>
      <c r="H4" s="220" t="s">
        <v>9</v>
      </c>
      <c r="I4" s="222"/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1"/>
      <c r="B6" s="16"/>
      <c r="C6" s="10"/>
      <c r="D6" s="13">
        <f t="shared" ref="D6:D28" si="1">C6*L6</f>
        <v>0</v>
      </c>
      <c r="F6" s="226" t="s">
        <v>16</v>
      </c>
      <c r="G6" s="228"/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1"/>
      <c r="B7" s="16"/>
      <c r="C7" s="10"/>
      <c r="D7" s="13">
        <f t="shared" si="1"/>
        <v>0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1"/>
      <c r="B8" s="16"/>
      <c r="C8" s="10"/>
      <c r="D8" s="13">
        <f t="shared" si="1"/>
        <v>0</v>
      </c>
      <c r="F8" s="234" t="s">
        <v>21</v>
      </c>
      <c r="G8" s="235"/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1"/>
      <c r="B9" s="16"/>
      <c r="C9" s="10"/>
      <c r="D9" s="13">
        <f t="shared" si="1"/>
        <v>0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1"/>
      <c r="C10" s="10"/>
      <c r="D10" s="13">
        <f t="shared" si="1"/>
        <v>0</v>
      </c>
      <c r="F10" s="226" t="s">
        <v>26</v>
      </c>
      <c r="G10" s="241"/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19" ht="15.75" x14ac:dyDescent="0.25">
      <c r="A11" s="161"/>
      <c r="B11" s="17"/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1"/>
      <c r="B12" s="17"/>
      <c r="C12" s="10"/>
      <c r="D12" s="48">
        <f t="shared" si="1"/>
        <v>0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1"/>
      <c r="B13" s="17"/>
      <c r="C13" s="10"/>
      <c r="D13" s="48">
        <f t="shared" si="1"/>
        <v>0</v>
      </c>
      <c r="F13" s="247" t="s">
        <v>36</v>
      </c>
      <c r="G13" s="211"/>
      <c r="H13" s="202">
        <f>D29</f>
        <v>0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1"/>
      <c r="B14" s="14"/>
      <c r="C14" s="10"/>
      <c r="D14" s="31">
        <f t="shared" si="1"/>
        <v>0</v>
      </c>
      <c r="F14" s="205" t="s">
        <v>39</v>
      </c>
      <c r="G14" s="206"/>
      <c r="H14" s="207">
        <f>D54</f>
        <v>0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1"/>
      <c r="B15" s="14"/>
      <c r="C15" s="10"/>
      <c r="D15" s="31">
        <f t="shared" si="1"/>
        <v>0</v>
      </c>
      <c r="F15" s="210" t="s">
        <v>40</v>
      </c>
      <c r="G15" s="211"/>
      <c r="H15" s="212">
        <f>H13-H14</f>
        <v>0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1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1"/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/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/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1"/>
      <c r="B20" s="46"/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/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/>
      <c r="C23" s="10"/>
      <c r="D23" s="48">
        <f t="shared" si="1"/>
        <v>0</v>
      </c>
      <c r="F23" s="79"/>
      <c r="G23" s="80"/>
      <c r="H23" s="189"/>
      <c r="I23" s="158"/>
      <c r="J23" s="15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/>
      <c r="C24" s="10"/>
      <c r="D24" s="48">
        <f t="shared" si="1"/>
        <v>0</v>
      </c>
      <c r="F24" s="38"/>
      <c r="G24" s="37"/>
      <c r="H24" s="189"/>
      <c r="I24" s="158"/>
      <c r="J24" s="15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/>
      <c r="C26" s="10"/>
      <c r="D26" s="48">
        <f t="shared" si="1"/>
        <v>0</v>
      </c>
      <c r="F26" s="65"/>
      <c r="G26" s="60"/>
      <c r="H26" s="193"/>
      <c r="I26" s="194"/>
      <c r="J26" s="19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/>
      <c r="C27" s="10"/>
      <c r="D27" s="44">
        <f t="shared" si="1"/>
        <v>0</v>
      </c>
      <c r="F27" s="25"/>
      <c r="G27" s="81"/>
      <c r="H27" s="196"/>
      <c r="I27" s="197"/>
      <c r="J27" s="19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/>
      <c r="C28" s="10"/>
      <c r="D28" s="48">
        <f t="shared" si="1"/>
        <v>0</v>
      </c>
      <c r="F28" s="115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19" t="s">
        <v>55</v>
      </c>
      <c r="G29" s="181"/>
      <c r="H29" s="141">
        <f>H15-H16-H17-H18-H19-H20-H22-H23-H24+H26+H27</f>
        <v>0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3"/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/>
      <c r="H35" s="163"/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/>
      <c r="D36" s="12">
        <f>C36*1.5</f>
        <v>0</v>
      </c>
      <c r="F36" s="12">
        <v>200</v>
      </c>
      <c r="G36" s="37"/>
      <c r="H36" s="163"/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3"/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/>
      <c r="D38" s="12">
        <f>C38*84</f>
        <v>0</v>
      </c>
      <c r="F38" s="30">
        <v>50</v>
      </c>
      <c r="G38" s="39"/>
      <c r="H38" s="163"/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/>
      <c r="D39" s="31">
        <f>C39*4.5</f>
        <v>0</v>
      </c>
      <c r="F39" s="12">
        <v>20</v>
      </c>
      <c r="G39" s="37"/>
      <c r="H39" s="163"/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/>
      <c r="D41" s="12">
        <f>C41*84</f>
        <v>0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/>
      <c r="D42" s="12">
        <f>C42*2.25</f>
        <v>0</v>
      </c>
      <c r="F42" s="39" t="s">
        <v>79</v>
      </c>
      <c r="G42" s="163"/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118" t="s">
        <v>83</v>
      </c>
      <c r="H43" s="155" t="s">
        <v>13</v>
      </c>
      <c r="I43" s="156"/>
      <c r="J43" s="157"/>
      <c r="K43" s="21"/>
      <c r="P43" s="4"/>
      <c r="Q43" s="4"/>
      <c r="R43" s="5"/>
    </row>
    <row r="44" spans="1:18" ht="15.75" x14ac:dyDescent="0.25">
      <c r="A44" s="134"/>
      <c r="B44" s="27" t="s">
        <v>66</v>
      </c>
      <c r="C44" s="10"/>
      <c r="D44" s="12">
        <f>C44*120</f>
        <v>0</v>
      </c>
      <c r="F44" s="37"/>
      <c r="G44" s="77"/>
      <c r="H44" s="158"/>
      <c r="I44" s="158"/>
      <c r="J44" s="158"/>
      <c r="K44" s="21"/>
      <c r="P44" s="4"/>
      <c r="Q44" s="4"/>
      <c r="R44" s="5"/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/>
      <c r="G45" s="77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/>
      <c r="D46" s="12">
        <f>C46*1.5</f>
        <v>0</v>
      </c>
      <c r="F46" s="37"/>
      <c r="G46" s="63"/>
      <c r="H46" s="159"/>
      <c r="I46" s="159"/>
      <c r="J46" s="159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/>
      <c r="D48" s="12">
        <f>C48*78</f>
        <v>0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/>
      <c r="D49" s="12">
        <f>C49*42</f>
        <v>0</v>
      </c>
      <c r="F49" s="139" t="s">
        <v>86</v>
      </c>
      <c r="G49" s="141">
        <f>H34+H35+H36+H37+H38+H39+H40+H41+G42+H44+H45+H46</f>
        <v>0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/>
      <c r="D50" s="12">
        <f>C50*1.5</f>
        <v>0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143</v>
      </c>
      <c r="G51" s="149">
        <f>G49-H29</f>
        <v>0</v>
      </c>
      <c r="H51" s="150"/>
      <c r="I51" s="150"/>
      <c r="J51" s="1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152"/>
      <c r="H52" s="153"/>
      <c r="I52" s="153"/>
      <c r="J52" s="1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0</v>
      </c>
      <c r="F54" s="21"/>
      <c r="J54" s="34"/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771CE-94AD-4972-8BEE-96F168080152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15" t="s">
        <v>1</v>
      </c>
      <c r="O1" s="215"/>
      <c r="P1" s="114" t="s">
        <v>2</v>
      </c>
      <c r="Q1" s="11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66" t="s">
        <v>7</v>
      </c>
      <c r="B4" s="167"/>
      <c r="C4" s="167"/>
      <c r="D4" s="168"/>
      <c r="F4" s="216" t="s">
        <v>8</v>
      </c>
      <c r="G4" s="218">
        <v>1</v>
      </c>
      <c r="H4" s="220" t="s">
        <v>9</v>
      </c>
      <c r="I4" s="222">
        <v>45918</v>
      </c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1"/>
      <c r="B6" s="16" t="s">
        <v>15</v>
      </c>
      <c r="C6" s="10"/>
      <c r="D6" s="13">
        <f t="shared" ref="D6:D28" si="1">C6*L6</f>
        <v>0</v>
      </c>
      <c r="F6" s="226" t="s">
        <v>16</v>
      </c>
      <c r="G6" s="228" t="s">
        <v>126</v>
      </c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1"/>
      <c r="B7" s="16" t="s">
        <v>18</v>
      </c>
      <c r="C7" s="10"/>
      <c r="D7" s="13">
        <f t="shared" si="1"/>
        <v>0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1"/>
      <c r="B8" s="16" t="s">
        <v>20</v>
      </c>
      <c r="C8" s="10"/>
      <c r="D8" s="13">
        <f t="shared" si="1"/>
        <v>0</v>
      </c>
      <c r="F8" s="234" t="s">
        <v>21</v>
      </c>
      <c r="G8" s="235" t="s">
        <v>112</v>
      </c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1"/>
      <c r="B9" s="16" t="s">
        <v>23</v>
      </c>
      <c r="C9" s="10"/>
      <c r="D9" s="13">
        <f t="shared" si="1"/>
        <v>0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1"/>
      <c r="B10" t="s">
        <v>25</v>
      </c>
      <c r="C10" s="10"/>
      <c r="D10" s="13">
        <f t="shared" si="1"/>
        <v>0</v>
      </c>
      <c r="F10" s="226" t="s">
        <v>26</v>
      </c>
      <c r="G10" s="241" t="s">
        <v>130</v>
      </c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20" ht="15.75" x14ac:dyDescent="0.25">
      <c r="A11" s="161"/>
      <c r="B11" s="17" t="s">
        <v>28</v>
      </c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1"/>
      <c r="B12" s="17" t="s">
        <v>30</v>
      </c>
      <c r="C12" s="10"/>
      <c r="D12" s="48">
        <f t="shared" si="1"/>
        <v>0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1"/>
      <c r="B13" s="17" t="s">
        <v>32</v>
      </c>
      <c r="C13" s="10"/>
      <c r="D13" s="48">
        <f t="shared" si="1"/>
        <v>0</v>
      </c>
      <c r="F13" s="247" t="s">
        <v>36</v>
      </c>
      <c r="G13" s="211"/>
      <c r="H13" s="202">
        <f>D29</f>
        <v>0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1"/>
      <c r="B14" s="14" t="s">
        <v>35</v>
      </c>
      <c r="C14" s="10"/>
      <c r="D14" s="31">
        <f t="shared" si="1"/>
        <v>0</v>
      </c>
      <c r="F14" s="205" t="s">
        <v>39</v>
      </c>
      <c r="G14" s="206"/>
      <c r="H14" s="207">
        <f>D54</f>
        <v>0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1"/>
      <c r="B15" s="14" t="s">
        <v>38</v>
      </c>
      <c r="C15" s="10"/>
      <c r="D15" s="31">
        <f t="shared" si="1"/>
        <v>0</v>
      </c>
      <c r="F15" s="210" t="s">
        <v>40</v>
      </c>
      <c r="G15" s="211"/>
      <c r="H15" s="212">
        <f>H13-H14</f>
        <v>0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1"/>
      <c r="B17" t="s">
        <v>135</v>
      </c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3"/>
      <c r="I19" s="183"/>
      <c r="J19" s="183"/>
      <c r="L19" s="6">
        <v>1102</v>
      </c>
      <c r="Q19" s="4"/>
      <c r="R19" s="5">
        <f t="shared" si="0"/>
        <v>0</v>
      </c>
    </row>
    <row r="20" spans="1:18" ht="15.75" x14ac:dyDescent="0.25">
      <c r="A20" s="161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 t="s">
        <v>139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 t="s">
        <v>123</v>
      </c>
      <c r="C23" s="10"/>
      <c r="D23" s="48">
        <f t="shared" si="1"/>
        <v>0</v>
      </c>
      <c r="F23" s="78"/>
      <c r="G23" s="80"/>
      <c r="H23" s="255"/>
      <c r="I23" s="256"/>
      <c r="J23" s="256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 t="s">
        <v>124</v>
      </c>
      <c r="C24" s="10"/>
      <c r="D24" s="48">
        <f t="shared" si="1"/>
        <v>0</v>
      </c>
      <c r="F24" s="78"/>
      <c r="G24" s="80"/>
      <c r="H24" s="255"/>
      <c r="I24" s="256"/>
      <c r="J24" s="256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 t="s">
        <v>110</v>
      </c>
      <c r="C26" s="10"/>
      <c r="D26" s="48">
        <f t="shared" si="1"/>
        <v>0</v>
      </c>
      <c r="F26" s="76"/>
      <c r="G26" s="66"/>
      <c r="H26" s="158"/>
      <c r="I26" s="158"/>
      <c r="J26" s="158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 t="s">
        <v>119</v>
      </c>
      <c r="C27" s="10"/>
      <c r="D27" s="44">
        <f t="shared" si="1"/>
        <v>0</v>
      </c>
      <c r="F27" s="72"/>
      <c r="G27" s="118"/>
      <c r="H27" s="257"/>
      <c r="I27" s="258"/>
      <c r="J27" s="25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 t="s">
        <v>97</v>
      </c>
      <c r="C28" s="10"/>
      <c r="D28" s="48">
        <f t="shared" si="1"/>
        <v>0</v>
      </c>
      <c r="F28" s="115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19" t="s">
        <v>55</v>
      </c>
      <c r="G29" s="181"/>
      <c r="H29" s="141">
        <f>H15-H16-H17-H18-H19-H20-H22-H23-H24+H26+H27+H28</f>
        <v>0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63">
        <f t="shared" ref="H34:H39" si="2">F34*G34</f>
        <v>0</v>
      </c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/>
      <c r="H35" s="163">
        <f t="shared" si="2"/>
        <v>0</v>
      </c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/>
      <c r="D36" s="12">
        <f>C36*1.5</f>
        <v>0</v>
      </c>
      <c r="F36" s="12">
        <v>200</v>
      </c>
      <c r="G36" s="37"/>
      <c r="H36" s="163">
        <f t="shared" si="2"/>
        <v>0</v>
      </c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3">
        <f t="shared" si="2"/>
        <v>0</v>
      </c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/>
      <c r="D38" s="12">
        <f>C38*84</f>
        <v>0</v>
      </c>
      <c r="F38" s="30">
        <v>50</v>
      </c>
      <c r="G38" s="39"/>
      <c r="H38" s="163">
        <f t="shared" si="2"/>
        <v>0</v>
      </c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/>
      <c r="D39" s="31">
        <f>C39*4.5</f>
        <v>0</v>
      </c>
      <c r="F39" s="12">
        <v>20</v>
      </c>
      <c r="G39" s="37"/>
      <c r="H39" s="163">
        <f t="shared" si="2"/>
        <v>0</v>
      </c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/>
      <c r="D41" s="12">
        <f>C41*84</f>
        <v>0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/>
      <c r="D42" s="12">
        <f>C42*2.25</f>
        <v>0</v>
      </c>
      <c r="F42" s="39" t="s">
        <v>79</v>
      </c>
      <c r="G42" s="163"/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118" t="s">
        <v>83</v>
      </c>
      <c r="H43" s="155" t="s">
        <v>13</v>
      </c>
      <c r="I43" s="156"/>
      <c r="J43" s="157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4"/>
      <c r="B44" s="27" t="s">
        <v>66</v>
      </c>
      <c r="C44" s="10"/>
      <c r="D44" s="12">
        <f>C44*120</f>
        <v>0</v>
      </c>
      <c r="F44" s="37"/>
      <c r="G44" s="63"/>
      <c r="H44" s="158"/>
      <c r="I44" s="158"/>
      <c r="J44" s="158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/>
      <c r="G45" s="63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/>
      <c r="D46" s="12">
        <f>C46*1.5</f>
        <v>0</v>
      </c>
      <c r="F46" s="37"/>
      <c r="G46" s="63"/>
      <c r="H46" s="158"/>
      <c r="I46" s="158"/>
      <c r="J46" s="158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/>
      <c r="D48" s="12">
        <f>C48*78</f>
        <v>0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/>
      <c r="D49" s="12">
        <f>C49*42</f>
        <v>0</v>
      </c>
      <c r="F49" s="139" t="s">
        <v>86</v>
      </c>
      <c r="G49" s="141">
        <f>H34+H35+H36+H37+H38+H39+H40+H41+G42+H44+H45+H46</f>
        <v>0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/>
      <c r="D50" s="12">
        <f>C50*1.5</f>
        <v>0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141</v>
      </c>
      <c r="G51" s="149">
        <f>G49-H29</f>
        <v>0</v>
      </c>
      <c r="H51" s="150"/>
      <c r="I51" s="150"/>
      <c r="J51" s="1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152"/>
      <c r="H52" s="153"/>
      <c r="I52" s="153"/>
      <c r="J52" s="1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6463A-7E84-4444-9F16-6237CA67702A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5" t="s">
        <v>1</v>
      </c>
      <c r="O1" s="215"/>
      <c r="P1" s="114" t="s">
        <v>2</v>
      </c>
      <c r="Q1" s="11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6" t="s">
        <v>7</v>
      </c>
      <c r="B4" s="167"/>
      <c r="C4" s="167"/>
      <c r="D4" s="168"/>
      <c r="F4" s="216" t="s">
        <v>8</v>
      </c>
      <c r="G4" s="218">
        <v>2</v>
      </c>
      <c r="H4" s="220" t="s">
        <v>9</v>
      </c>
      <c r="I4" s="222">
        <v>45918</v>
      </c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1"/>
      <c r="B6" s="16" t="s">
        <v>15</v>
      </c>
      <c r="C6" s="10"/>
      <c r="D6" s="13">
        <f t="shared" ref="D6:D28" si="1">C6*L6</f>
        <v>0</v>
      </c>
      <c r="F6" s="226" t="s">
        <v>16</v>
      </c>
      <c r="G6" s="228" t="s">
        <v>125</v>
      </c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1"/>
      <c r="B7" s="16" t="s">
        <v>18</v>
      </c>
      <c r="C7" s="10"/>
      <c r="D7" s="13">
        <f t="shared" si="1"/>
        <v>0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1"/>
      <c r="B8" s="16" t="s">
        <v>20</v>
      </c>
      <c r="C8" s="10"/>
      <c r="D8" s="13">
        <f t="shared" si="1"/>
        <v>0</v>
      </c>
      <c r="F8" s="234" t="s">
        <v>21</v>
      </c>
      <c r="G8" s="235" t="s">
        <v>114</v>
      </c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1"/>
      <c r="B9" s="16" t="s">
        <v>23</v>
      </c>
      <c r="C9" s="10"/>
      <c r="D9" s="13">
        <f t="shared" si="1"/>
        <v>0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1"/>
      <c r="B10" t="s">
        <v>25</v>
      </c>
      <c r="C10" s="10"/>
      <c r="D10" s="13">
        <f t="shared" si="1"/>
        <v>0</v>
      </c>
      <c r="F10" s="226" t="s">
        <v>26</v>
      </c>
      <c r="G10" s="241" t="s">
        <v>115</v>
      </c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18" ht="15.75" x14ac:dyDescent="0.25">
      <c r="A11" s="161"/>
      <c r="B11" s="17" t="s">
        <v>28</v>
      </c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1"/>
      <c r="B12" s="17" t="s">
        <v>30</v>
      </c>
      <c r="C12" s="10"/>
      <c r="D12" s="48">
        <f t="shared" si="1"/>
        <v>0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1"/>
      <c r="B13" s="17" t="s">
        <v>32</v>
      </c>
      <c r="C13" s="10"/>
      <c r="D13" s="48">
        <f t="shared" si="1"/>
        <v>0</v>
      </c>
      <c r="F13" s="247" t="s">
        <v>36</v>
      </c>
      <c r="G13" s="211"/>
      <c r="H13" s="202">
        <f>D29</f>
        <v>0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1"/>
      <c r="B14" s="14" t="s">
        <v>35</v>
      </c>
      <c r="C14" s="10"/>
      <c r="D14" s="31">
        <f t="shared" si="1"/>
        <v>0</v>
      </c>
      <c r="F14" s="205" t="s">
        <v>39</v>
      </c>
      <c r="G14" s="206"/>
      <c r="H14" s="207">
        <f>D54</f>
        <v>0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1"/>
      <c r="B15" s="14" t="s">
        <v>38</v>
      </c>
      <c r="C15" s="10"/>
      <c r="D15" s="31">
        <f t="shared" si="1"/>
        <v>0</v>
      </c>
      <c r="F15" s="210" t="s">
        <v>40</v>
      </c>
      <c r="G15" s="211"/>
      <c r="H15" s="212">
        <f>H13-H14</f>
        <v>0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1"/>
      <c r="B17" t="s">
        <v>93</v>
      </c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1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3"/>
      <c r="I20" s="183"/>
      <c r="J20" s="18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 t="s">
        <v>104</v>
      </c>
      <c r="C22" s="10"/>
      <c r="D22" s="48">
        <f t="shared" si="1"/>
        <v>0</v>
      </c>
      <c r="F22" s="73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 t="s">
        <v>107</v>
      </c>
      <c r="C23" s="10"/>
      <c r="D23" s="48">
        <f t="shared" si="1"/>
        <v>0</v>
      </c>
      <c r="F23" s="25"/>
      <c r="G23" s="37"/>
      <c r="H23" s="189"/>
      <c r="I23" s="158"/>
      <c r="J23" s="15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 t="s">
        <v>131</v>
      </c>
      <c r="C24" s="10"/>
      <c r="D24" s="48">
        <f t="shared" si="1"/>
        <v>0</v>
      </c>
      <c r="F24" s="38"/>
      <c r="G24" s="37"/>
      <c r="H24" s="189"/>
      <c r="I24" s="158"/>
      <c r="J24" s="158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 t="s">
        <v>105</v>
      </c>
      <c r="C26" s="10"/>
      <c r="D26" s="48">
        <f t="shared" si="1"/>
        <v>0</v>
      </c>
      <c r="F26" s="65"/>
      <c r="G26" s="10"/>
      <c r="H26" s="193"/>
      <c r="I26" s="194"/>
      <c r="J26" s="19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 t="s">
        <v>109</v>
      </c>
      <c r="C27" s="10"/>
      <c r="D27" s="44">
        <f t="shared" si="1"/>
        <v>0</v>
      </c>
      <c r="F27" s="14"/>
      <c r="G27" s="14"/>
      <c r="H27" s="196"/>
      <c r="I27" s="197"/>
      <c r="J27" s="19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 t="s">
        <v>97</v>
      </c>
      <c r="C28" s="10"/>
      <c r="D28" s="48">
        <f t="shared" si="1"/>
        <v>0</v>
      </c>
      <c r="F28" s="115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19" t="s">
        <v>55</v>
      </c>
      <c r="G29" s="181"/>
      <c r="H29" s="141">
        <f>H15-H16-H17-H18-H19-H20-H22-H23-H24+H26+H27</f>
        <v>0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3">
        <f>F34*G34</f>
        <v>0</v>
      </c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/>
      <c r="H35" s="163">
        <f t="shared" ref="H35:H39" si="2">F35*G35</f>
        <v>0</v>
      </c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/>
      <c r="D36" s="12">
        <f>C36*1.5</f>
        <v>0</v>
      </c>
      <c r="F36" s="12">
        <v>200</v>
      </c>
      <c r="G36" s="37"/>
      <c r="H36" s="163">
        <f>F36*G36</f>
        <v>0</v>
      </c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3">
        <f t="shared" si="2"/>
        <v>0</v>
      </c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/>
      <c r="D38" s="12">
        <f>C38*84</f>
        <v>0</v>
      </c>
      <c r="F38" s="30">
        <v>50</v>
      </c>
      <c r="G38" s="39"/>
      <c r="H38" s="163">
        <f t="shared" si="2"/>
        <v>0</v>
      </c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/>
      <c r="D39" s="31">
        <f>C39*4.5</f>
        <v>0</v>
      </c>
      <c r="F39" s="12">
        <v>20</v>
      </c>
      <c r="G39" s="37"/>
      <c r="H39" s="163">
        <f t="shared" si="2"/>
        <v>0</v>
      </c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/>
      <c r="D41" s="12">
        <f>C41*84</f>
        <v>0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/>
      <c r="D42" s="12">
        <f>C42*2.25</f>
        <v>0</v>
      </c>
      <c r="F42" s="39" t="s">
        <v>79</v>
      </c>
      <c r="G42" s="163"/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118" t="s">
        <v>83</v>
      </c>
      <c r="H43" s="155" t="s">
        <v>13</v>
      </c>
      <c r="I43" s="156"/>
      <c r="J43" s="157"/>
      <c r="K43" s="21"/>
      <c r="P43" s="4"/>
      <c r="Q43" s="4"/>
      <c r="R43" s="5"/>
    </row>
    <row r="44" spans="1:18" ht="15.75" x14ac:dyDescent="0.25">
      <c r="A44" s="134"/>
      <c r="B44" s="27" t="s">
        <v>66</v>
      </c>
      <c r="C44" s="10"/>
      <c r="D44" s="12">
        <f>C44*120</f>
        <v>0</v>
      </c>
      <c r="F44" s="37"/>
      <c r="G44" s="63"/>
      <c r="H44" s="158"/>
      <c r="I44" s="158"/>
      <c r="J44" s="158"/>
      <c r="K44" s="21"/>
      <c r="P44" s="4"/>
      <c r="Q44" s="4"/>
      <c r="R44" s="5"/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/>
      <c r="G45" s="63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/>
      <c r="D46" s="12">
        <f>C46*1.5</f>
        <v>0</v>
      </c>
      <c r="F46" s="37"/>
      <c r="G46" s="117"/>
      <c r="H46" s="159"/>
      <c r="I46" s="159"/>
      <c r="J46" s="159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/>
      <c r="D48" s="12">
        <f>C48*78</f>
        <v>0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/>
      <c r="D49" s="12">
        <f>C49*42</f>
        <v>0</v>
      </c>
      <c r="F49" s="139" t="s">
        <v>86</v>
      </c>
      <c r="G49" s="141">
        <f>H34+H35+H36+H37+H38+H39+H40+H41+G42+H44+H45+H46</f>
        <v>0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/>
      <c r="D50" s="12">
        <f>C50*1.5</f>
        <v>0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142</v>
      </c>
      <c r="G51" s="249">
        <f>G49-H29</f>
        <v>0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0</v>
      </c>
      <c r="F54" s="21"/>
      <c r="J54" s="34"/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F5CC8-7CD9-472A-A6F5-2B19B08571CA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5" t="s">
        <v>1</v>
      </c>
      <c r="O1" s="215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6" t="s">
        <v>7</v>
      </c>
      <c r="B4" s="167"/>
      <c r="C4" s="167"/>
      <c r="D4" s="168"/>
      <c r="F4" s="216" t="s">
        <v>8</v>
      </c>
      <c r="G4" s="218">
        <v>3</v>
      </c>
      <c r="H4" s="220" t="s">
        <v>9</v>
      </c>
      <c r="I4" s="222">
        <v>45918</v>
      </c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1"/>
      <c r="B6" s="16" t="s">
        <v>15</v>
      </c>
      <c r="C6" s="10"/>
      <c r="D6" s="13">
        <f t="shared" ref="D6:D28" si="1">C6*L6</f>
        <v>0</v>
      </c>
      <c r="F6" s="226" t="s">
        <v>16</v>
      </c>
      <c r="G6" s="228" t="s">
        <v>111</v>
      </c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1"/>
      <c r="B7" s="16" t="s">
        <v>18</v>
      </c>
      <c r="C7" s="10"/>
      <c r="D7" s="13">
        <f t="shared" si="1"/>
        <v>0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1"/>
      <c r="B8" s="16" t="s">
        <v>20</v>
      </c>
      <c r="C8" s="10"/>
      <c r="D8" s="13">
        <f t="shared" si="1"/>
        <v>0</v>
      </c>
      <c r="F8" s="234" t="s">
        <v>21</v>
      </c>
      <c r="G8" s="235" t="s">
        <v>120</v>
      </c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1"/>
      <c r="B9" s="16" t="s">
        <v>23</v>
      </c>
      <c r="C9" s="10"/>
      <c r="D9" s="13">
        <f t="shared" si="1"/>
        <v>0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1"/>
      <c r="B10" t="s">
        <v>25</v>
      </c>
      <c r="C10" s="10"/>
      <c r="D10" s="13">
        <f t="shared" si="1"/>
        <v>0</v>
      </c>
      <c r="F10" s="226" t="s">
        <v>26</v>
      </c>
      <c r="G10" s="241" t="s">
        <v>147</v>
      </c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19" ht="15.75" x14ac:dyDescent="0.25">
      <c r="A11" s="161"/>
      <c r="B11" s="17" t="s">
        <v>28</v>
      </c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1"/>
      <c r="B12" s="17" t="s">
        <v>30</v>
      </c>
      <c r="C12" s="10"/>
      <c r="D12" s="48">
        <f t="shared" si="1"/>
        <v>0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1"/>
      <c r="B13" s="17" t="s">
        <v>32</v>
      </c>
      <c r="C13" s="10"/>
      <c r="D13" s="48">
        <f t="shared" si="1"/>
        <v>0</v>
      </c>
      <c r="F13" s="247" t="s">
        <v>36</v>
      </c>
      <c r="G13" s="211"/>
      <c r="H13" s="202">
        <f>D29</f>
        <v>0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1"/>
      <c r="B14" s="14" t="s">
        <v>35</v>
      </c>
      <c r="C14" s="10"/>
      <c r="D14" s="31">
        <f t="shared" si="1"/>
        <v>0</v>
      </c>
      <c r="F14" s="205" t="s">
        <v>39</v>
      </c>
      <c r="G14" s="206"/>
      <c r="H14" s="207">
        <f>D54</f>
        <v>0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1"/>
      <c r="B15" s="14" t="s">
        <v>38</v>
      </c>
      <c r="C15" s="10"/>
      <c r="D15" s="31">
        <f t="shared" si="1"/>
        <v>0</v>
      </c>
      <c r="F15" s="210" t="s">
        <v>40</v>
      </c>
      <c r="G15" s="211"/>
      <c r="H15" s="212">
        <f>H13-H14</f>
        <v>0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1"/>
      <c r="B17" t="s">
        <v>113</v>
      </c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1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 t="s">
        <v>104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 t="s">
        <v>107</v>
      </c>
      <c r="C23" s="10"/>
      <c r="D23" s="48">
        <f t="shared" si="1"/>
        <v>0</v>
      </c>
      <c r="F23" s="79"/>
      <c r="G23" s="80"/>
      <c r="H23" s="189"/>
      <c r="I23" s="158"/>
      <c r="J23" s="15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 t="s">
        <v>101</v>
      </c>
      <c r="C24" s="10"/>
      <c r="D24" s="48">
        <f t="shared" si="1"/>
        <v>0</v>
      </c>
      <c r="F24" s="38"/>
      <c r="G24" s="37"/>
      <c r="H24" s="189"/>
      <c r="I24" s="158"/>
      <c r="J24" s="15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 t="s">
        <v>105</v>
      </c>
      <c r="C26" s="10"/>
      <c r="D26" s="48">
        <f t="shared" si="1"/>
        <v>0</v>
      </c>
      <c r="F26" s="65"/>
      <c r="G26" s="60"/>
      <c r="H26" s="193"/>
      <c r="I26" s="194"/>
      <c r="J26" s="19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 t="s">
        <v>109</v>
      </c>
      <c r="C27" s="10"/>
      <c r="D27" s="44">
        <f t="shared" si="1"/>
        <v>0</v>
      </c>
      <c r="F27" s="25"/>
      <c r="G27" s="81"/>
      <c r="H27" s="196"/>
      <c r="I27" s="197"/>
      <c r="J27" s="19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 t="s">
        <v>97</v>
      </c>
      <c r="C28" s="10"/>
      <c r="D28" s="48">
        <f t="shared" si="1"/>
        <v>0</v>
      </c>
      <c r="F28" s="115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19" t="s">
        <v>55</v>
      </c>
      <c r="G29" s="181"/>
      <c r="H29" s="141">
        <f>H15-H16-H17-H18-H19-H20-H22-H23-H24+H26+H27</f>
        <v>0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3">
        <f>F34*G34</f>
        <v>0</v>
      </c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/>
      <c r="H35" s="163">
        <f>F35*G35</f>
        <v>0</v>
      </c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/>
      <c r="D36" s="12">
        <f>C36*1.5</f>
        <v>0</v>
      </c>
      <c r="F36" s="12">
        <v>200</v>
      </c>
      <c r="G36" s="37"/>
      <c r="H36" s="163">
        <f t="shared" ref="H36:H39" si="2">F36*G36</f>
        <v>0</v>
      </c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3">
        <f t="shared" si="2"/>
        <v>0</v>
      </c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/>
      <c r="D38" s="12">
        <f>C38*84</f>
        <v>0</v>
      </c>
      <c r="F38" s="30">
        <v>50</v>
      </c>
      <c r="G38" s="39"/>
      <c r="H38" s="163">
        <f t="shared" si="2"/>
        <v>0</v>
      </c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/>
      <c r="D39" s="31">
        <f>C39*4.5</f>
        <v>0</v>
      </c>
      <c r="F39" s="12">
        <v>20</v>
      </c>
      <c r="G39" s="37"/>
      <c r="H39" s="163">
        <f t="shared" si="2"/>
        <v>0</v>
      </c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/>
      <c r="D41" s="12">
        <f>C41*84</f>
        <v>0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/>
      <c r="D42" s="12">
        <f>C42*2.25</f>
        <v>0</v>
      </c>
      <c r="F42" s="39" t="s">
        <v>79</v>
      </c>
      <c r="G42" s="163"/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118" t="s">
        <v>83</v>
      </c>
      <c r="H43" s="155" t="s">
        <v>13</v>
      </c>
      <c r="I43" s="156"/>
      <c r="J43" s="157"/>
      <c r="K43" s="21"/>
      <c r="P43" s="4"/>
      <c r="Q43" s="4"/>
      <c r="R43" s="5"/>
    </row>
    <row r="44" spans="1:18" ht="15.75" x14ac:dyDescent="0.25">
      <c r="A44" s="134"/>
      <c r="B44" s="27" t="s">
        <v>66</v>
      </c>
      <c r="C44" s="10"/>
      <c r="D44" s="12">
        <f>C44*120</f>
        <v>0</v>
      </c>
      <c r="F44" s="37"/>
      <c r="G44" s="77"/>
      <c r="H44" s="158"/>
      <c r="I44" s="158"/>
      <c r="J44" s="158"/>
      <c r="K44" s="21"/>
      <c r="P44" s="4"/>
      <c r="Q44" s="4"/>
      <c r="R44" s="5"/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/>
      <c r="G45" s="77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/>
      <c r="D46" s="12">
        <f>C46*1.5</f>
        <v>0</v>
      </c>
      <c r="F46" s="37"/>
      <c r="G46" s="63"/>
      <c r="H46" s="159"/>
      <c r="I46" s="159"/>
      <c r="J46" s="159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/>
      <c r="D48" s="12">
        <f>C48*78</f>
        <v>0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/>
      <c r="D49" s="12">
        <f>C49*42</f>
        <v>0</v>
      </c>
      <c r="F49" s="139" t="s">
        <v>86</v>
      </c>
      <c r="G49" s="141">
        <f>H34+H35+H36+H37+H38+H39+H40+H41+G42+H44+H45+H46</f>
        <v>0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/>
      <c r="D50" s="12">
        <f>C50*1.5</f>
        <v>0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133</v>
      </c>
      <c r="G51" s="249">
        <f>G49-H29</f>
        <v>0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0</v>
      </c>
      <c r="F54" s="21"/>
      <c r="J54" s="34"/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78F60-6F4D-48CC-9E4F-E5736C243AC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5" t="s">
        <v>1</v>
      </c>
      <c r="O1" s="215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6" t="s">
        <v>7</v>
      </c>
      <c r="B4" s="167"/>
      <c r="C4" s="167"/>
      <c r="D4" s="168"/>
      <c r="F4" s="216" t="s">
        <v>8</v>
      </c>
      <c r="G4" s="218"/>
      <c r="H4" s="220" t="s">
        <v>9</v>
      </c>
      <c r="I4" s="222"/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1"/>
      <c r="B6" s="16"/>
      <c r="C6" s="10"/>
      <c r="D6" s="13">
        <f t="shared" ref="D6:D28" si="1">C6*L6</f>
        <v>0</v>
      </c>
      <c r="F6" s="226" t="s">
        <v>16</v>
      </c>
      <c r="G6" s="228"/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1"/>
      <c r="B7" s="16"/>
      <c r="C7" s="10"/>
      <c r="D7" s="13">
        <f t="shared" si="1"/>
        <v>0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1"/>
      <c r="B8" s="16"/>
      <c r="C8" s="10"/>
      <c r="D8" s="13">
        <f t="shared" si="1"/>
        <v>0</v>
      </c>
      <c r="F8" s="234" t="s">
        <v>21</v>
      </c>
      <c r="G8" s="235"/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1"/>
      <c r="B9" s="16"/>
      <c r="C9" s="10"/>
      <c r="D9" s="13">
        <f t="shared" si="1"/>
        <v>0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1"/>
      <c r="C10" s="10"/>
      <c r="D10" s="13">
        <f t="shared" si="1"/>
        <v>0</v>
      </c>
      <c r="F10" s="226" t="s">
        <v>26</v>
      </c>
      <c r="G10" s="241"/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19" ht="15.75" x14ac:dyDescent="0.25">
      <c r="A11" s="161"/>
      <c r="B11" s="17"/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1"/>
      <c r="B12" s="17"/>
      <c r="C12" s="10"/>
      <c r="D12" s="48">
        <f t="shared" si="1"/>
        <v>0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1"/>
      <c r="B13" s="17"/>
      <c r="C13" s="10"/>
      <c r="D13" s="48">
        <f t="shared" si="1"/>
        <v>0</v>
      </c>
      <c r="F13" s="247" t="s">
        <v>36</v>
      </c>
      <c r="G13" s="211"/>
      <c r="H13" s="202">
        <f>D29</f>
        <v>0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1"/>
      <c r="B14" s="14"/>
      <c r="C14" s="10"/>
      <c r="D14" s="31">
        <f t="shared" si="1"/>
        <v>0</v>
      </c>
      <c r="F14" s="205" t="s">
        <v>39</v>
      </c>
      <c r="G14" s="206"/>
      <c r="H14" s="207">
        <f>D54</f>
        <v>0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1"/>
      <c r="B15" s="14"/>
      <c r="C15" s="10"/>
      <c r="D15" s="31">
        <f t="shared" si="1"/>
        <v>0</v>
      </c>
      <c r="F15" s="210" t="s">
        <v>40</v>
      </c>
      <c r="G15" s="211"/>
      <c r="H15" s="212">
        <f>H13-H14</f>
        <v>0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1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1"/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/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/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1"/>
      <c r="B20" s="46"/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/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/>
      <c r="C23" s="10"/>
      <c r="D23" s="48">
        <f t="shared" si="1"/>
        <v>0</v>
      </c>
      <c r="F23" s="79"/>
      <c r="G23" s="80"/>
      <c r="H23" s="189"/>
      <c r="I23" s="158"/>
      <c r="J23" s="15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/>
      <c r="C24" s="10"/>
      <c r="D24" s="48">
        <f t="shared" si="1"/>
        <v>0</v>
      </c>
      <c r="F24" s="38"/>
      <c r="G24" s="37"/>
      <c r="H24" s="189"/>
      <c r="I24" s="158"/>
      <c r="J24" s="15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/>
      <c r="C26" s="10"/>
      <c r="D26" s="48">
        <f t="shared" si="1"/>
        <v>0</v>
      </c>
      <c r="F26" s="65"/>
      <c r="G26" s="60"/>
      <c r="H26" s="193"/>
      <c r="I26" s="194"/>
      <c r="J26" s="19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/>
      <c r="C27" s="10"/>
      <c r="D27" s="44">
        <f t="shared" si="1"/>
        <v>0</v>
      </c>
      <c r="F27" s="25"/>
      <c r="G27" s="81"/>
      <c r="H27" s="196"/>
      <c r="I27" s="197"/>
      <c r="J27" s="19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/>
      <c r="C28" s="10"/>
      <c r="D28" s="48">
        <f t="shared" si="1"/>
        <v>0</v>
      </c>
      <c r="F28" s="115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19" t="s">
        <v>55</v>
      </c>
      <c r="G29" s="181"/>
      <c r="H29" s="141">
        <f>H15-H16-H17-H18-H19-H20-H22-H23-H24+H26+H27</f>
        <v>0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3"/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/>
      <c r="H35" s="163"/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/>
      <c r="D36" s="12">
        <f>C36*1.5</f>
        <v>0</v>
      </c>
      <c r="F36" s="12">
        <v>200</v>
      </c>
      <c r="G36" s="37"/>
      <c r="H36" s="163"/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3"/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/>
      <c r="D38" s="12">
        <f>C38*84</f>
        <v>0</v>
      </c>
      <c r="F38" s="30">
        <v>50</v>
      </c>
      <c r="G38" s="39"/>
      <c r="H38" s="163"/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/>
      <c r="D39" s="31">
        <f>C39*4.5</f>
        <v>0</v>
      </c>
      <c r="F39" s="12">
        <v>20</v>
      </c>
      <c r="G39" s="37"/>
      <c r="H39" s="163"/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/>
      <c r="D41" s="12">
        <f>C41*84</f>
        <v>0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/>
      <c r="D42" s="12">
        <f>C42*2.25</f>
        <v>0</v>
      </c>
      <c r="F42" s="39" t="s">
        <v>79</v>
      </c>
      <c r="G42" s="163"/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118" t="s">
        <v>83</v>
      </c>
      <c r="H43" s="155" t="s">
        <v>13</v>
      </c>
      <c r="I43" s="156"/>
      <c r="J43" s="157"/>
      <c r="K43" s="21"/>
      <c r="P43" s="4"/>
      <c r="Q43" s="4"/>
      <c r="R43" s="5"/>
    </row>
    <row r="44" spans="1:18" ht="15.75" x14ac:dyDescent="0.25">
      <c r="A44" s="134"/>
      <c r="B44" s="27" t="s">
        <v>66</v>
      </c>
      <c r="C44" s="10"/>
      <c r="D44" s="12">
        <f>C44*120</f>
        <v>0</v>
      </c>
      <c r="F44" s="37"/>
      <c r="G44" s="77"/>
      <c r="H44" s="158"/>
      <c r="I44" s="158"/>
      <c r="J44" s="158"/>
      <c r="K44" s="21"/>
      <c r="P44" s="4"/>
      <c r="Q44" s="4"/>
      <c r="R44" s="5"/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/>
      <c r="G45" s="77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/>
      <c r="D46" s="12">
        <f>C46*1.5</f>
        <v>0</v>
      </c>
      <c r="F46" s="37"/>
      <c r="G46" s="63"/>
      <c r="H46" s="159"/>
      <c r="I46" s="159"/>
      <c r="J46" s="159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/>
      <c r="D48" s="12">
        <f>C48*78</f>
        <v>0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/>
      <c r="D49" s="12">
        <f>C49*42</f>
        <v>0</v>
      </c>
      <c r="F49" s="139" t="s">
        <v>86</v>
      </c>
      <c r="G49" s="141">
        <f>H34+H35+H36+H37+H38+H39+H40+H41+G42+H44+H45+H46</f>
        <v>0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/>
      <c r="D50" s="12">
        <f>C50*1.5</f>
        <v>0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143</v>
      </c>
      <c r="G51" s="149">
        <f>G49-H29</f>
        <v>0</v>
      </c>
      <c r="H51" s="150"/>
      <c r="I51" s="150"/>
      <c r="J51" s="1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152"/>
      <c r="H52" s="153"/>
      <c r="I52" s="153"/>
      <c r="J52" s="1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0</v>
      </c>
      <c r="F54" s="21"/>
      <c r="J54" s="34"/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A6F66-F89E-419F-B88D-0C22A0154322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15" t="s">
        <v>1</v>
      </c>
      <c r="O1" s="215"/>
      <c r="P1" s="114" t="s">
        <v>2</v>
      </c>
      <c r="Q1" s="11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66" t="s">
        <v>7</v>
      </c>
      <c r="B4" s="167"/>
      <c r="C4" s="167"/>
      <c r="D4" s="168"/>
      <c r="F4" s="216" t="s">
        <v>8</v>
      </c>
      <c r="G4" s="218">
        <v>1</v>
      </c>
      <c r="H4" s="220" t="s">
        <v>9</v>
      </c>
      <c r="I4" s="222">
        <v>45919</v>
      </c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1"/>
      <c r="B6" s="16" t="s">
        <v>15</v>
      </c>
      <c r="C6" s="10"/>
      <c r="D6" s="13">
        <f t="shared" ref="D6:D28" si="1">C6*L6</f>
        <v>0</v>
      </c>
      <c r="F6" s="226" t="s">
        <v>16</v>
      </c>
      <c r="G6" s="228" t="s">
        <v>126</v>
      </c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1"/>
      <c r="B7" s="16" t="s">
        <v>18</v>
      </c>
      <c r="C7" s="10"/>
      <c r="D7" s="13">
        <f t="shared" si="1"/>
        <v>0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1"/>
      <c r="B8" s="16" t="s">
        <v>20</v>
      </c>
      <c r="C8" s="10"/>
      <c r="D8" s="13">
        <f t="shared" si="1"/>
        <v>0</v>
      </c>
      <c r="F8" s="234" t="s">
        <v>21</v>
      </c>
      <c r="G8" s="235" t="s">
        <v>112</v>
      </c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1"/>
      <c r="B9" s="16" t="s">
        <v>23</v>
      </c>
      <c r="C9" s="10"/>
      <c r="D9" s="13">
        <f t="shared" si="1"/>
        <v>0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1"/>
      <c r="B10" t="s">
        <v>25</v>
      </c>
      <c r="C10" s="10"/>
      <c r="D10" s="13">
        <f t="shared" si="1"/>
        <v>0</v>
      </c>
      <c r="F10" s="226" t="s">
        <v>26</v>
      </c>
      <c r="G10" s="241" t="s">
        <v>130</v>
      </c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20" ht="15.75" x14ac:dyDescent="0.25">
      <c r="A11" s="161"/>
      <c r="B11" s="17" t="s">
        <v>28</v>
      </c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1"/>
      <c r="B12" s="17" t="s">
        <v>30</v>
      </c>
      <c r="C12" s="10"/>
      <c r="D12" s="48">
        <f t="shared" si="1"/>
        <v>0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1"/>
      <c r="B13" s="17" t="s">
        <v>32</v>
      </c>
      <c r="C13" s="10"/>
      <c r="D13" s="48">
        <f t="shared" si="1"/>
        <v>0</v>
      </c>
      <c r="F13" s="247" t="s">
        <v>36</v>
      </c>
      <c r="G13" s="211"/>
      <c r="H13" s="202">
        <f>D29</f>
        <v>0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1"/>
      <c r="B14" s="14" t="s">
        <v>35</v>
      </c>
      <c r="C14" s="10"/>
      <c r="D14" s="31">
        <f t="shared" si="1"/>
        <v>0</v>
      </c>
      <c r="F14" s="205" t="s">
        <v>39</v>
      </c>
      <c r="G14" s="206"/>
      <c r="H14" s="207">
        <f>D54</f>
        <v>0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1"/>
      <c r="B15" s="14" t="s">
        <v>38</v>
      </c>
      <c r="C15" s="10"/>
      <c r="D15" s="31">
        <f t="shared" si="1"/>
        <v>0</v>
      </c>
      <c r="F15" s="210" t="s">
        <v>40</v>
      </c>
      <c r="G15" s="211"/>
      <c r="H15" s="212">
        <f>H13-H14</f>
        <v>0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1"/>
      <c r="B17" t="s">
        <v>135</v>
      </c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3"/>
      <c r="I19" s="183"/>
      <c r="J19" s="183"/>
      <c r="L19" s="6">
        <v>1102</v>
      </c>
      <c r="Q19" s="4"/>
      <c r="R19" s="5">
        <f t="shared" si="0"/>
        <v>0</v>
      </c>
    </row>
    <row r="20" spans="1:18" ht="15.75" x14ac:dyDescent="0.25">
      <c r="A20" s="161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 t="s">
        <v>139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 t="s">
        <v>123</v>
      </c>
      <c r="C23" s="10"/>
      <c r="D23" s="48">
        <f t="shared" si="1"/>
        <v>0</v>
      </c>
      <c r="F23" s="78"/>
      <c r="G23" s="80"/>
      <c r="H23" s="255"/>
      <c r="I23" s="256"/>
      <c r="J23" s="256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 t="s">
        <v>124</v>
      </c>
      <c r="C24" s="10"/>
      <c r="D24" s="48">
        <f t="shared" si="1"/>
        <v>0</v>
      </c>
      <c r="F24" s="78"/>
      <c r="G24" s="80"/>
      <c r="H24" s="255"/>
      <c r="I24" s="256"/>
      <c r="J24" s="256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 t="s">
        <v>110</v>
      </c>
      <c r="C26" s="10"/>
      <c r="D26" s="48">
        <f t="shared" si="1"/>
        <v>0</v>
      </c>
      <c r="F26" s="76"/>
      <c r="G26" s="66"/>
      <c r="H26" s="158"/>
      <c r="I26" s="158"/>
      <c r="J26" s="158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 t="s">
        <v>119</v>
      </c>
      <c r="C27" s="10"/>
      <c r="D27" s="44">
        <f t="shared" si="1"/>
        <v>0</v>
      </c>
      <c r="F27" s="72"/>
      <c r="G27" s="118"/>
      <c r="H27" s="257"/>
      <c r="I27" s="258"/>
      <c r="J27" s="25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 t="s">
        <v>97</v>
      </c>
      <c r="C28" s="10"/>
      <c r="D28" s="48">
        <f t="shared" si="1"/>
        <v>0</v>
      </c>
      <c r="F28" s="115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19" t="s">
        <v>55</v>
      </c>
      <c r="G29" s="181"/>
      <c r="H29" s="141">
        <f>H15-H16-H17-H18-H19-H20-H22-H23-H24+H26+H27+H28</f>
        <v>0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63">
        <f t="shared" ref="H34:H39" si="2">F34*G34</f>
        <v>0</v>
      </c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/>
      <c r="H35" s="163">
        <f t="shared" si="2"/>
        <v>0</v>
      </c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/>
      <c r="D36" s="12">
        <f>C36*1.5</f>
        <v>0</v>
      </c>
      <c r="F36" s="12">
        <v>200</v>
      </c>
      <c r="G36" s="37"/>
      <c r="H36" s="163">
        <f t="shared" si="2"/>
        <v>0</v>
      </c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3">
        <f t="shared" si="2"/>
        <v>0</v>
      </c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/>
      <c r="D38" s="12">
        <f>C38*84</f>
        <v>0</v>
      </c>
      <c r="F38" s="30">
        <v>50</v>
      </c>
      <c r="G38" s="39"/>
      <c r="H38" s="163">
        <f t="shared" si="2"/>
        <v>0</v>
      </c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/>
      <c r="D39" s="31">
        <f>C39*4.5</f>
        <v>0</v>
      </c>
      <c r="F39" s="12">
        <v>20</v>
      </c>
      <c r="G39" s="37"/>
      <c r="H39" s="163">
        <f t="shared" si="2"/>
        <v>0</v>
      </c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/>
      <c r="D41" s="12">
        <f>C41*84</f>
        <v>0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/>
      <c r="D42" s="12">
        <f>C42*2.25</f>
        <v>0</v>
      </c>
      <c r="F42" s="39" t="s">
        <v>79</v>
      </c>
      <c r="G42" s="163"/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118" t="s">
        <v>83</v>
      </c>
      <c r="H43" s="155" t="s">
        <v>13</v>
      </c>
      <c r="I43" s="156"/>
      <c r="J43" s="157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4"/>
      <c r="B44" s="27" t="s">
        <v>66</v>
      </c>
      <c r="C44" s="10"/>
      <c r="D44" s="12">
        <f>C44*120</f>
        <v>0</v>
      </c>
      <c r="F44" s="37"/>
      <c r="G44" s="63"/>
      <c r="H44" s="158"/>
      <c r="I44" s="158"/>
      <c r="J44" s="158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/>
      <c r="G45" s="63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/>
      <c r="D46" s="12">
        <f>C46*1.5</f>
        <v>0</v>
      </c>
      <c r="F46" s="37"/>
      <c r="G46" s="63"/>
      <c r="H46" s="158"/>
      <c r="I46" s="158"/>
      <c r="J46" s="158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/>
      <c r="D48" s="12">
        <f>C48*78</f>
        <v>0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/>
      <c r="D49" s="12">
        <f>C49*42</f>
        <v>0</v>
      </c>
      <c r="F49" s="139" t="s">
        <v>86</v>
      </c>
      <c r="G49" s="141">
        <f>H34+H35+H36+H37+H38+H39+H40+H41+G42+H44+H45+H46</f>
        <v>0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/>
      <c r="D50" s="12">
        <f>C50*1.5</f>
        <v>0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141</v>
      </c>
      <c r="G51" s="149">
        <f>G49-H29</f>
        <v>0</v>
      </c>
      <c r="H51" s="150"/>
      <c r="I51" s="150"/>
      <c r="J51" s="1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152"/>
      <c r="H52" s="153"/>
      <c r="I52" s="153"/>
      <c r="J52" s="1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41B09-03C1-40A7-AF62-4D91F668B3B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5" t="s">
        <v>1</v>
      </c>
      <c r="O1" s="215"/>
      <c r="P1" s="114" t="s">
        <v>2</v>
      </c>
      <c r="Q1" s="11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6" t="s">
        <v>7</v>
      </c>
      <c r="B4" s="167"/>
      <c r="C4" s="167"/>
      <c r="D4" s="168"/>
      <c r="F4" s="216" t="s">
        <v>8</v>
      </c>
      <c r="G4" s="218">
        <v>2</v>
      </c>
      <c r="H4" s="220" t="s">
        <v>9</v>
      </c>
      <c r="I4" s="222">
        <v>45919</v>
      </c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1"/>
      <c r="B6" s="16" t="s">
        <v>15</v>
      </c>
      <c r="C6" s="10"/>
      <c r="D6" s="13">
        <f t="shared" ref="D6:D28" si="1">C6*L6</f>
        <v>0</v>
      </c>
      <c r="F6" s="226" t="s">
        <v>16</v>
      </c>
      <c r="G6" s="228" t="s">
        <v>125</v>
      </c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1"/>
      <c r="B7" s="16" t="s">
        <v>18</v>
      </c>
      <c r="C7" s="10"/>
      <c r="D7" s="13">
        <f t="shared" si="1"/>
        <v>0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1"/>
      <c r="B8" s="16" t="s">
        <v>20</v>
      </c>
      <c r="C8" s="10"/>
      <c r="D8" s="13">
        <f t="shared" si="1"/>
        <v>0</v>
      </c>
      <c r="F8" s="234" t="s">
        <v>21</v>
      </c>
      <c r="G8" s="235" t="s">
        <v>114</v>
      </c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1"/>
      <c r="B9" s="16" t="s">
        <v>23</v>
      </c>
      <c r="C9" s="10"/>
      <c r="D9" s="13">
        <f t="shared" si="1"/>
        <v>0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1"/>
      <c r="B10" t="s">
        <v>25</v>
      </c>
      <c r="C10" s="10"/>
      <c r="D10" s="13">
        <f t="shared" si="1"/>
        <v>0</v>
      </c>
      <c r="F10" s="226" t="s">
        <v>26</v>
      </c>
      <c r="G10" s="241" t="s">
        <v>115</v>
      </c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18" ht="15.75" x14ac:dyDescent="0.25">
      <c r="A11" s="161"/>
      <c r="B11" s="17" t="s">
        <v>28</v>
      </c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1"/>
      <c r="B12" s="17" t="s">
        <v>30</v>
      </c>
      <c r="C12" s="10"/>
      <c r="D12" s="48">
        <f t="shared" si="1"/>
        <v>0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1"/>
      <c r="B13" s="17" t="s">
        <v>32</v>
      </c>
      <c r="C13" s="10"/>
      <c r="D13" s="48">
        <f t="shared" si="1"/>
        <v>0</v>
      </c>
      <c r="F13" s="247" t="s">
        <v>36</v>
      </c>
      <c r="G13" s="211"/>
      <c r="H13" s="202">
        <f>D29</f>
        <v>0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1"/>
      <c r="B14" s="14" t="s">
        <v>35</v>
      </c>
      <c r="C14" s="10"/>
      <c r="D14" s="31">
        <f t="shared" si="1"/>
        <v>0</v>
      </c>
      <c r="F14" s="205" t="s">
        <v>39</v>
      </c>
      <c r="G14" s="206"/>
      <c r="H14" s="207">
        <f>D54</f>
        <v>0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1"/>
      <c r="B15" s="14" t="s">
        <v>38</v>
      </c>
      <c r="C15" s="10"/>
      <c r="D15" s="31">
        <f t="shared" si="1"/>
        <v>0</v>
      </c>
      <c r="F15" s="210" t="s">
        <v>40</v>
      </c>
      <c r="G15" s="211"/>
      <c r="H15" s="212">
        <f>H13-H14</f>
        <v>0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1"/>
      <c r="B17" t="s">
        <v>93</v>
      </c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1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3"/>
      <c r="I20" s="183"/>
      <c r="J20" s="18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 t="s">
        <v>104</v>
      </c>
      <c r="C22" s="10"/>
      <c r="D22" s="48">
        <f t="shared" si="1"/>
        <v>0</v>
      </c>
      <c r="F22" s="73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 t="s">
        <v>107</v>
      </c>
      <c r="C23" s="10"/>
      <c r="D23" s="48">
        <f t="shared" si="1"/>
        <v>0</v>
      </c>
      <c r="F23" s="25"/>
      <c r="G23" s="37"/>
      <c r="H23" s="189"/>
      <c r="I23" s="158"/>
      <c r="J23" s="15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 t="s">
        <v>131</v>
      </c>
      <c r="C24" s="10"/>
      <c r="D24" s="48">
        <f t="shared" si="1"/>
        <v>0</v>
      </c>
      <c r="F24" s="38"/>
      <c r="G24" s="37"/>
      <c r="H24" s="189"/>
      <c r="I24" s="158"/>
      <c r="J24" s="158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 t="s">
        <v>105</v>
      </c>
      <c r="C26" s="10"/>
      <c r="D26" s="48">
        <f t="shared" si="1"/>
        <v>0</v>
      </c>
      <c r="F26" s="65"/>
      <c r="G26" s="10"/>
      <c r="H26" s="193"/>
      <c r="I26" s="194"/>
      <c r="J26" s="19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 t="s">
        <v>109</v>
      </c>
      <c r="C27" s="10"/>
      <c r="D27" s="44">
        <f t="shared" si="1"/>
        <v>0</v>
      </c>
      <c r="F27" s="14"/>
      <c r="G27" s="14"/>
      <c r="H27" s="196"/>
      <c r="I27" s="197"/>
      <c r="J27" s="19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 t="s">
        <v>97</v>
      </c>
      <c r="C28" s="10"/>
      <c r="D28" s="48">
        <f t="shared" si="1"/>
        <v>0</v>
      </c>
      <c r="F28" s="115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19" t="s">
        <v>55</v>
      </c>
      <c r="G29" s="181"/>
      <c r="H29" s="141">
        <f>H15-H16-H17-H18-H19-H20-H22-H23-H24+H26+H27</f>
        <v>0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3">
        <f>F34*G34</f>
        <v>0</v>
      </c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/>
      <c r="H35" s="163">
        <f t="shared" ref="H35:H39" si="2">F35*G35</f>
        <v>0</v>
      </c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/>
      <c r="D36" s="12">
        <f>C36*1.5</f>
        <v>0</v>
      </c>
      <c r="F36" s="12">
        <v>200</v>
      </c>
      <c r="G36" s="37"/>
      <c r="H36" s="163">
        <f>F36*G36</f>
        <v>0</v>
      </c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3">
        <f t="shared" si="2"/>
        <v>0</v>
      </c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/>
      <c r="D38" s="12">
        <f>C38*84</f>
        <v>0</v>
      </c>
      <c r="F38" s="30">
        <v>50</v>
      </c>
      <c r="G38" s="39"/>
      <c r="H38" s="163">
        <f t="shared" si="2"/>
        <v>0</v>
      </c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/>
      <c r="D39" s="31">
        <f>C39*4.5</f>
        <v>0</v>
      </c>
      <c r="F39" s="12">
        <v>20</v>
      </c>
      <c r="G39" s="37"/>
      <c r="H39" s="163">
        <f t="shared" si="2"/>
        <v>0</v>
      </c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/>
      <c r="D41" s="12">
        <f>C41*84</f>
        <v>0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/>
      <c r="D42" s="12">
        <f>C42*2.25</f>
        <v>0</v>
      </c>
      <c r="F42" s="39" t="s">
        <v>79</v>
      </c>
      <c r="G42" s="163"/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118" t="s">
        <v>83</v>
      </c>
      <c r="H43" s="155" t="s">
        <v>13</v>
      </c>
      <c r="I43" s="156"/>
      <c r="J43" s="157"/>
      <c r="K43" s="21"/>
      <c r="P43" s="4"/>
      <c r="Q43" s="4"/>
      <c r="R43" s="5"/>
    </row>
    <row r="44" spans="1:18" ht="15.75" x14ac:dyDescent="0.25">
      <c r="A44" s="134"/>
      <c r="B44" s="27" t="s">
        <v>66</v>
      </c>
      <c r="C44" s="10"/>
      <c r="D44" s="12">
        <f>C44*120</f>
        <v>0</v>
      </c>
      <c r="F44" s="37"/>
      <c r="G44" s="63"/>
      <c r="H44" s="158"/>
      <c r="I44" s="158"/>
      <c r="J44" s="158"/>
      <c r="K44" s="21"/>
      <c r="P44" s="4"/>
      <c r="Q44" s="4"/>
      <c r="R44" s="5"/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/>
      <c r="G45" s="63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/>
      <c r="D46" s="12">
        <f>C46*1.5</f>
        <v>0</v>
      </c>
      <c r="F46" s="37"/>
      <c r="G46" s="117"/>
      <c r="H46" s="159"/>
      <c r="I46" s="159"/>
      <c r="J46" s="159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/>
      <c r="D48" s="12">
        <f>C48*78</f>
        <v>0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/>
      <c r="D49" s="12">
        <f>C49*42</f>
        <v>0</v>
      </c>
      <c r="F49" s="139" t="s">
        <v>86</v>
      </c>
      <c r="G49" s="141">
        <f>H34+H35+H36+H37+H38+H39+H40+H41+G42+H44+H45+H46</f>
        <v>0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/>
      <c r="D50" s="12">
        <f>C50*1.5</f>
        <v>0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142</v>
      </c>
      <c r="G51" s="249">
        <f>G49-H29</f>
        <v>0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0</v>
      </c>
      <c r="F54" s="21"/>
      <c r="J54" s="34"/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72A44-F3FC-409A-8176-D16A39711CA1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5" t="s">
        <v>1</v>
      </c>
      <c r="O1" s="215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6" t="s">
        <v>7</v>
      </c>
      <c r="B4" s="167"/>
      <c r="C4" s="167"/>
      <c r="D4" s="168"/>
      <c r="F4" s="216" t="s">
        <v>8</v>
      </c>
      <c r="G4" s="218">
        <v>3</v>
      </c>
      <c r="H4" s="220" t="s">
        <v>9</v>
      </c>
      <c r="I4" s="222">
        <v>45919</v>
      </c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1"/>
      <c r="B6" s="16" t="s">
        <v>15</v>
      </c>
      <c r="C6" s="10"/>
      <c r="D6" s="13">
        <f t="shared" ref="D6:D28" si="1">C6*L6</f>
        <v>0</v>
      </c>
      <c r="F6" s="226" t="s">
        <v>16</v>
      </c>
      <c r="G6" s="228" t="s">
        <v>111</v>
      </c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1"/>
      <c r="B7" s="16" t="s">
        <v>18</v>
      </c>
      <c r="C7" s="10"/>
      <c r="D7" s="13">
        <f t="shared" si="1"/>
        <v>0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1"/>
      <c r="B8" s="16" t="s">
        <v>20</v>
      </c>
      <c r="C8" s="10"/>
      <c r="D8" s="13">
        <f t="shared" si="1"/>
        <v>0</v>
      </c>
      <c r="F8" s="234" t="s">
        <v>21</v>
      </c>
      <c r="G8" s="235" t="s">
        <v>120</v>
      </c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1"/>
      <c r="B9" s="16" t="s">
        <v>23</v>
      </c>
      <c r="C9" s="10"/>
      <c r="D9" s="13">
        <f t="shared" si="1"/>
        <v>0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1"/>
      <c r="B10" t="s">
        <v>25</v>
      </c>
      <c r="C10" s="10"/>
      <c r="D10" s="13">
        <f t="shared" si="1"/>
        <v>0</v>
      </c>
      <c r="F10" s="226" t="s">
        <v>26</v>
      </c>
      <c r="G10" s="241" t="s">
        <v>147</v>
      </c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19" ht="15.75" x14ac:dyDescent="0.25">
      <c r="A11" s="161"/>
      <c r="B11" s="17" t="s">
        <v>28</v>
      </c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1"/>
      <c r="B12" s="17" t="s">
        <v>30</v>
      </c>
      <c r="C12" s="10"/>
      <c r="D12" s="48">
        <f t="shared" si="1"/>
        <v>0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1"/>
      <c r="B13" s="17" t="s">
        <v>32</v>
      </c>
      <c r="C13" s="10"/>
      <c r="D13" s="48">
        <f t="shared" si="1"/>
        <v>0</v>
      </c>
      <c r="F13" s="247" t="s">
        <v>36</v>
      </c>
      <c r="G13" s="211"/>
      <c r="H13" s="202">
        <f>D29</f>
        <v>0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1"/>
      <c r="B14" s="14" t="s">
        <v>35</v>
      </c>
      <c r="C14" s="10"/>
      <c r="D14" s="31">
        <f t="shared" si="1"/>
        <v>0</v>
      </c>
      <c r="F14" s="205" t="s">
        <v>39</v>
      </c>
      <c r="G14" s="206"/>
      <c r="H14" s="207">
        <f>D54</f>
        <v>0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1"/>
      <c r="B15" s="14" t="s">
        <v>38</v>
      </c>
      <c r="C15" s="10"/>
      <c r="D15" s="31">
        <f t="shared" si="1"/>
        <v>0</v>
      </c>
      <c r="F15" s="210" t="s">
        <v>40</v>
      </c>
      <c r="G15" s="211"/>
      <c r="H15" s="212">
        <f>H13-H14</f>
        <v>0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1"/>
      <c r="B17" t="s">
        <v>113</v>
      </c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1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 t="s">
        <v>104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 t="s">
        <v>107</v>
      </c>
      <c r="C23" s="10"/>
      <c r="D23" s="48">
        <f t="shared" si="1"/>
        <v>0</v>
      </c>
      <c r="F23" s="79"/>
      <c r="G23" s="80"/>
      <c r="H23" s="189"/>
      <c r="I23" s="158"/>
      <c r="J23" s="15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 t="s">
        <v>101</v>
      </c>
      <c r="C24" s="10"/>
      <c r="D24" s="48">
        <f t="shared" si="1"/>
        <v>0</v>
      </c>
      <c r="F24" s="38"/>
      <c r="G24" s="37"/>
      <c r="H24" s="189"/>
      <c r="I24" s="158"/>
      <c r="J24" s="15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 t="s">
        <v>105</v>
      </c>
      <c r="C26" s="10"/>
      <c r="D26" s="48">
        <f t="shared" si="1"/>
        <v>0</v>
      </c>
      <c r="F26" s="65"/>
      <c r="G26" s="60"/>
      <c r="H26" s="193"/>
      <c r="I26" s="194"/>
      <c r="J26" s="19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 t="s">
        <v>109</v>
      </c>
      <c r="C27" s="10"/>
      <c r="D27" s="44">
        <f t="shared" si="1"/>
        <v>0</v>
      </c>
      <c r="F27" s="25"/>
      <c r="G27" s="81"/>
      <c r="H27" s="196"/>
      <c r="I27" s="197"/>
      <c r="J27" s="19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 t="s">
        <v>97</v>
      </c>
      <c r="C28" s="10"/>
      <c r="D28" s="48">
        <f t="shared" si="1"/>
        <v>0</v>
      </c>
      <c r="F28" s="115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19" t="s">
        <v>55</v>
      </c>
      <c r="G29" s="181"/>
      <c r="H29" s="141">
        <f>H15-H16-H17-H18-H19-H20-H22-H23-H24+H26+H27</f>
        <v>0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3">
        <f>F34*G34</f>
        <v>0</v>
      </c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/>
      <c r="H35" s="163">
        <f>F35*G35</f>
        <v>0</v>
      </c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/>
      <c r="D36" s="12">
        <f>C36*1.5</f>
        <v>0</v>
      </c>
      <c r="F36" s="12">
        <v>200</v>
      </c>
      <c r="G36" s="37"/>
      <c r="H36" s="163">
        <f t="shared" ref="H36:H39" si="2">F36*G36</f>
        <v>0</v>
      </c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3">
        <f t="shared" si="2"/>
        <v>0</v>
      </c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/>
      <c r="D38" s="12">
        <f>C38*84</f>
        <v>0</v>
      </c>
      <c r="F38" s="30">
        <v>50</v>
      </c>
      <c r="G38" s="39"/>
      <c r="H38" s="163">
        <f t="shared" si="2"/>
        <v>0</v>
      </c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/>
      <c r="D39" s="31">
        <f>C39*4.5</f>
        <v>0</v>
      </c>
      <c r="F39" s="12">
        <v>20</v>
      </c>
      <c r="G39" s="37"/>
      <c r="H39" s="163">
        <f t="shared" si="2"/>
        <v>0</v>
      </c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/>
      <c r="D41" s="12">
        <f>C41*84</f>
        <v>0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/>
      <c r="D42" s="12">
        <f>C42*2.25</f>
        <v>0</v>
      </c>
      <c r="F42" s="39" t="s">
        <v>79</v>
      </c>
      <c r="G42" s="163"/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118" t="s">
        <v>83</v>
      </c>
      <c r="H43" s="155" t="s">
        <v>13</v>
      </c>
      <c r="I43" s="156"/>
      <c r="J43" s="157"/>
      <c r="K43" s="21"/>
      <c r="P43" s="4"/>
      <c r="Q43" s="4"/>
      <c r="R43" s="5"/>
    </row>
    <row r="44" spans="1:18" ht="15.75" x14ac:dyDescent="0.25">
      <c r="A44" s="134"/>
      <c r="B44" s="27" t="s">
        <v>66</v>
      </c>
      <c r="C44" s="10"/>
      <c r="D44" s="12">
        <f>C44*120</f>
        <v>0</v>
      </c>
      <c r="F44" s="37"/>
      <c r="G44" s="77"/>
      <c r="H44" s="158"/>
      <c r="I44" s="158"/>
      <c r="J44" s="158"/>
      <c r="K44" s="21"/>
      <c r="P44" s="4"/>
      <c r="Q44" s="4"/>
      <c r="R44" s="5"/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/>
      <c r="G45" s="77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/>
      <c r="D46" s="12">
        <f>C46*1.5</f>
        <v>0</v>
      </c>
      <c r="F46" s="37"/>
      <c r="G46" s="63"/>
      <c r="H46" s="159"/>
      <c r="I46" s="159"/>
      <c r="J46" s="159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/>
      <c r="D48" s="12">
        <f>C48*78</f>
        <v>0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/>
      <c r="D49" s="12">
        <f>C49*42</f>
        <v>0</v>
      </c>
      <c r="F49" s="139" t="s">
        <v>86</v>
      </c>
      <c r="G49" s="141">
        <f>H34+H35+H36+H37+H38+H39+H40+H41+G42+H44+H45+H46</f>
        <v>0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/>
      <c r="D50" s="12">
        <f>C50*1.5</f>
        <v>0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133</v>
      </c>
      <c r="G51" s="249">
        <f>G49-H29</f>
        <v>0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0</v>
      </c>
      <c r="F54" s="21"/>
      <c r="J54" s="34"/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0E69-1712-4478-B4F7-EA0C49C36AD1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5" t="s">
        <v>1</v>
      </c>
      <c r="O1" s="215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6" t="s">
        <v>7</v>
      </c>
      <c r="B4" s="167"/>
      <c r="C4" s="167"/>
      <c r="D4" s="168"/>
      <c r="F4" s="216" t="s">
        <v>8</v>
      </c>
      <c r="G4" s="218"/>
      <c r="H4" s="220" t="s">
        <v>9</v>
      </c>
      <c r="I4" s="222"/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1"/>
      <c r="B6" s="16"/>
      <c r="C6" s="10"/>
      <c r="D6" s="13">
        <f t="shared" ref="D6:D28" si="1">C6*L6</f>
        <v>0</v>
      </c>
      <c r="F6" s="226" t="s">
        <v>16</v>
      </c>
      <c r="G6" s="228"/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1"/>
      <c r="B7" s="16"/>
      <c r="C7" s="10"/>
      <c r="D7" s="13">
        <f t="shared" si="1"/>
        <v>0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1"/>
      <c r="B8" s="16"/>
      <c r="C8" s="10"/>
      <c r="D8" s="13">
        <f t="shared" si="1"/>
        <v>0</v>
      </c>
      <c r="F8" s="234" t="s">
        <v>21</v>
      </c>
      <c r="G8" s="235"/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1"/>
      <c r="B9" s="16"/>
      <c r="C9" s="10"/>
      <c r="D9" s="13">
        <f t="shared" si="1"/>
        <v>0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1"/>
      <c r="C10" s="10"/>
      <c r="D10" s="13">
        <f t="shared" si="1"/>
        <v>0</v>
      </c>
      <c r="F10" s="226" t="s">
        <v>26</v>
      </c>
      <c r="G10" s="241"/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19" ht="15.75" x14ac:dyDescent="0.25">
      <c r="A11" s="161"/>
      <c r="B11" s="17"/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1"/>
      <c r="B12" s="17"/>
      <c r="C12" s="10"/>
      <c r="D12" s="48">
        <f t="shared" si="1"/>
        <v>0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1"/>
      <c r="B13" s="17"/>
      <c r="C13" s="10"/>
      <c r="D13" s="48">
        <f t="shared" si="1"/>
        <v>0</v>
      </c>
      <c r="F13" s="247" t="s">
        <v>36</v>
      </c>
      <c r="G13" s="211"/>
      <c r="H13" s="202">
        <f>D29</f>
        <v>0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1"/>
      <c r="B14" s="14"/>
      <c r="C14" s="10"/>
      <c r="D14" s="31">
        <f t="shared" si="1"/>
        <v>0</v>
      </c>
      <c r="F14" s="205" t="s">
        <v>39</v>
      </c>
      <c r="G14" s="206"/>
      <c r="H14" s="207">
        <f>D54</f>
        <v>0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1"/>
      <c r="B15" s="14"/>
      <c r="C15" s="10"/>
      <c r="D15" s="31">
        <f t="shared" si="1"/>
        <v>0</v>
      </c>
      <c r="F15" s="210" t="s">
        <v>40</v>
      </c>
      <c r="G15" s="211"/>
      <c r="H15" s="212">
        <f>H13-H14</f>
        <v>0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1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1"/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/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/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1"/>
      <c r="B20" s="46"/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/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/>
      <c r="C23" s="10"/>
      <c r="D23" s="48">
        <f t="shared" si="1"/>
        <v>0</v>
      </c>
      <c r="F23" s="79"/>
      <c r="G23" s="80"/>
      <c r="H23" s="189"/>
      <c r="I23" s="158"/>
      <c r="J23" s="15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/>
      <c r="C24" s="10"/>
      <c r="D24" s="48">
        <f t="shared" si="1"/>
        <v>0</v>
      </c>
      <c r="F24" s="38"/>
      <c r="G24" s="37"/>
      <c r="H24" s="189"/>
      <c r="I24" s="158"/>
      <c r="J24" s="15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/>
      <c r="C26" s="10"/>
      <c r="D26" s="48">
        <f t="shared" si="1"/>
        <v>0</v>
      </c>
      <c r="F26" s="65"/>
      <c r="G26" s="60"/>
      <c r="H26" s="193"/>
      <c r="I26" s="194"/>
      <c r="J26" s="19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/>
      <c r="C27" s="10"/>
      <c r="D27" s="44">
        <f t="shared" si="1"/>
        <v>0</v>
      </c>
      <c r="F27" s="25"/>
      <c r="G27" s="81"/>
      <c r="H27" s="196"/>
      <c r="I27" s="197"/>
      <c r="J27" s="19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/>
      <c r="C28" s="10"/>
      <c r="D28" s="48">
        <f t="shared" si="1"/>
        <v>0</v>
      </c>
      <c r="F28" s="115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19" t="s">
        <v>55</v>
      </c>
      <c r="G29" s="181"/>
      <c r="H29" s="141">
        <f>H15-H16-H17-H18-H19-H20-H22-H23-H24+H26+H27</f>
        <v>0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3"/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/>
      <c r="H35" s="163"/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/>
      <c r="D36" s="12">
        <f>C36*1.5</f>
        <v>0</v>
      </c>
      <c r="F36" s="12">
        <v>200</v>
      </c>
      <c r="G36" s="37"/>
      <c r="H36" s="163"/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3"/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/>
      <c r="D38" s="12">
        <f>C38*84</f>
        <v>0</v>
      </c>
      <c r="F38" s="30">
        <v>50</v>
      </c>
      <c r="G38" s="39"/>
      <c r="H38" s="163"/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/>
      <c r="D39" s="31">
        <f>C39*4.5</f>
        <v>0</v>
      </c>
      <c r="F39" s="12">
        <v>20</v>
      </c>
      <c r="G39" s="37"/>
      <c r="H39" s="163"/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/>
      <c r="D41" s="12">
        <f>C41*84</f>
        <v>0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/>
      <c r="D42" s="12">
        <f>C42*2.25</f>
        <v>0</v>
      </c>
      <c r="F42" s="39" t="s">
        <v>79</v>
      </c>
      <c r="G42" s="163"/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118" t="s">
        <v>83</v>
      </c>
      <c r="H43" s="155" t="s">
        <v>13</v>
      </c>
      <c r="I43" s="156"/>
      <c r="J43" s="157"/>
      <c r="K43" s="21"/>
      <c r="P43" s="4"/>
      <c r="Q43" s="4"/>
      <c r="R43" s="5"/>
    </row>
    <row r="44" spans="1:18" ht="15.75" x14ac:dyDescent="0.25">
      <c r="A44" s="134"/>
      <c r="B44" s="27" t="s">
        <v>66</v>
      </c>
      <c r="C44" s="10"/>
      <c r="D44" s="12">
        <f>C44*120</f>
        <v>0</v>
      </c>
      <c r="F44" s="37"/>
      <c r="G44" s="77"/>
      <c r="H44" s="158"/>
      <c r="I44" s="158"/>
      <c r="J44" s="158"/>
      <c r="K44" s="21"/>
      <c r="P44" s="4"/>
      <c r="Q44" s="4"/>
      <c r="R44" s="5"/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/>
      <c r="G45" s="77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/>
      <c r="D46" s="12">
        <f>C46*1.5</f>
        <v>0</v>
      </c>
      <c r="F46" s="37"/>
      <c r="G46" s="63"/>
      <c r="H46" s="159"/>
      <c r="I46" s="159"/>
      <c r="J46" s="159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/>
      <c r="D48" s="12">
        <f>C48*78</f>
        <v>0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/>
      <c r="D49" s="12">
        <f>C49*42</f>
        <v>0</v>
      </c>
      <c r="F49" s="139" t="s">
        <v>86</v>
      </c>
      <c r="G49" s="141">
        <f>H34+H35+H36+H37+H38+H39+H40+H41+G42+H44+H45+H46</f>
        <v>0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/>
      <c r="D50" s="12">
        <f>C50*1.5</f>
        <v>0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143</v>
      </c>
      <c r="G51" s="149">
        <f>G49-H29</f>
        <v>0</v>
      </c>
      <c r="H51" s="150"/>
      <c r="I51" s="150"/>
      <c r="J51" s="1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152"/>
      <c r="H52" s="153"/>
      <c r="I52" s="153"/>
      <c r="J52" s="1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0</v>
      </c>
      <c r="F54" s="21"/>
      <c r="J54" s="34"/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24CD6-D6F3-4ECC-AA66-4A20D8D8E09F}">
  <dimension ref="A1:R59"/>
  <sheetViews>
    <sheetView topLeftCell="A28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5" t="s">
        <v>1</v>
      </c>
      <c r="O1" s="215"/>
      <c r="P1" s="91" t="s">
        <v>2</v>
      </c>
      <c r="Q1" s="9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6" t="s">
        <v>7</v>
      </c>
      <c r="B4" s="167"/>
      <c r="C4" s="167"/>
      <c r="D4" s="168"/>
      <c r="F4" s="216" t="s">
        <v>8</v>
      </c>
      <c r="G4" s="218">
        <v>2</v>
      </c>
      <c r="H4" s="220" t="s">
        <v>9</v>
      </c>
      <c r="I4" s="222">
        <v>45902</v>
      </c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1"/>
      <c r="B6" s="16" t="s">
        <v>15</v>
      </c>
      <c r="C6" s="10">
        <v>246</v>
      </c>
      <c r="D6" s="13">
        <f t="shared" ref="D6:D28" si="1">C6*L6</f>
        <v>181302</v>
      </c>
      <c r="F6" s="226" t="s">
        <v>16</v>
      </c>
      <c r="G6" s="228" t="s">
        <v>125</v>
      </c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1"/>
      <c r="B7" s="16" t="s">
        <v>18</v>
      </c>
      <c r="C7" s="10">
        <v>10</v>
      </c>
      <c r="D7" s="13">
        <f t="shared" si="1"/>
        <v>7250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1"/>
      <c r="B8" s="16" t="s">
        <v>20</v>
      </c>
      <c r="C8" s="10"/>
      <c r="D8" s="13">
        <f t="shared" si="1"/>
        <v>0</v>
      </c>
      <c r="F8" s="234" t="s">
        <v>21</v>
      </c>
      <c r="G8" s="235" t="s">
        <v>114</v>
      </c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1"/>
      <c r="B9" s="16" t="s">
        <v>23</v>
      </c>
      <c r="C9" s="10">
        <v>4</v>
      </c>
      <c r="D9" s="13">
        <f t="shared" si="1"/>
        <v>2828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1"/>
      <c r="B10" t="s">
        <v>25</v>
      </c>
      <c r="C10" s="10"/>
      <c r="D10" s="13">
        <f t="shared" si="1"/>
        <v>0</v>
      </c>
      <c r="F10" s="226" t="s">
        <v>26</v>
      </c>
      <c r="G10" s="241" t="s">
        <v>115</v>
      </c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18" ht="15.75" x14ac:dyDescent="0.25">
      <c r="A11" s="161"/>
      <c r="B11" s="17" t="s">
        <v>28</v>
      </c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1"/>
      <c r="B12" s="17" t="s">
        <v>30</v>
      </c>
      <c r="C12" s="10"/>
      <c r="D12" s="48">
        <f t="shared" si="1"/>
        <v>0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1"/>
      <c r="B13" s="17" t="s">
        <v>32</v>
      </c>
      <c r="C13" s="10">
        <v>9</v>
      </c>
      <c r="D13" s="48">
        <f t="shared" si="1"/>
        <v>2763</v>
      </c>
      <c r="F13" s="247" t="s">
        <v>36</v>
      </c>
      <c r="G13" s="211"/>
      <c r="H13" s="202">
        <f>D29</f>
        <v>195845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1"/>
      <c r="B14" s="14" t="s">
        <v>35</v>
      </c>
      <c r="C14" s="10">
        <v>12</v>
      </c>
      <c r="D14" s="31">
        <f t="shared" si="1"/>
        <v>132</v>
      </c>
      <c r="F14" s="205" t="s">
        <v>39</v>
      </c>
      <c r="G14" s="206"/>
      <c r="H14" s="207">
        <f>D54</f>
        <v>44124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1"/>
      <c r="B15" s="14" t="s">
        <v>38</v>
      </c>
      <c r="C15" s="10"/>
      <c r="D15" s="31">
        <f t="shared" si="1"/>
        <v>0</v>
      </c>
      <c r="F15" s="210" t="s">
        <v>40</v>
      </c>
      <c r="G15" s="211"/>
      <c r="H15" s="212">
        <f>H13-H14</f>
        <v>151721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>
        <f>2115</f>
        <v>2115</v>
      </c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1"/>
      <c r="B17" t="s">
        <v>93</v>
      </c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172">
        <v>20</v>
      </c>
      <c r="I19" s="172"/>
      <c r="J19" s="17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1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3"/>
      <c r="I20" s="183"/>
      <c r="J20" s="18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 t="s">
        <v>104</v>
      </c>
      <c r="C22" s="10"/>
      <c r="D22" s="48">
        <f t="shared" si="1"/>
        <v>0</v>
      </c>
      <c r="F22" s="73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 t="s">
        <v>107</v>
      </c>
      <c r="C23" s="10"/>
      <c r="D23" s="48">
        <f t="shared" si="1"/>
        <v>0</v>
      </c>
      <c r="F23" s="25"/>
      <c r="G23" s="37"/>
      <c r="H23" s="189"/>
      <c r="I23" s="158"/>
      <c r="J23" s="15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 t="s">
        <v>131</v>
      </c>
      <c r="C24" s="10"/>
      <c r="D24" s="48">
        <f t="shared" si="1"/>
        <v>0</v>
      </c>
      <c r="F24" s="38"/>
      <c r="G24" s="37"/>
      <c r="H24" s="189"/>
      <c r="I24" s="158"/>
      <c r="J24" s="158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 t="s">
        <v>105</v>
      </c>
      <c r="C26" s="10"/>
      <c r="D26" s="48">
        <f t="shared" si="1"/>
        <v>0</v>
      </c>
      <c r="F26" s="65"/>
      <c r="G26" s="10"/>
      <c r="H26" s="193"/>
      <c r="I26" s="194"/>
      <c r="J26" s="19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 t="s">
        <v>109</v>
      </c>
      <c r="C27" s="10"/>
      <c r="D27" s="44">
        <f t="shared" si="1"/>
        <v>0</v>
      </c>
      <c r="F27" s="14"/>
      <c r="G27" s="14"/>
      <c r="H27" s="196"/>
      <c r="I27" s="197"/>
      <c r="J27" s="19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 t="s">
        <v>97</v>
      </c>
      <c r="C28" s="10">
        <v>2</v>
      </c>
      <c r="D28" s="48">
        <f t="shared" si="1"/>
        <v>1570</v>
      </c>
      <c r="F28" s="92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195845</v>
      </c>
      <c r="F29" s="119" t="s">
        <v>55</v>
      </c>
      <c r="G29" s="181"/>
      <c r="H29" s="141">
        <f>H15-H16-H17-H18-H19-H20-H22-H23-H24+H26+H27</f>
        <v>149586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17</v>
      </c>
      <c r="H34" s="163">
        <f>F34*G34</f>
        <v>17000</v>
      </c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>
        <v>3</v>
      </c>
      <c r="H35" s="163">
        <f t="shared" ref="H35:H39" si="2">F35*G35</f>
        <v>1500</v>
      </c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/>
      <c r="D36" s="12">
        <f>C36*1.5</f>
        <v>0</v>
      </c>
      <c r="F36" s="12">
        <v>200</v>
      </c>
      <c r="G36" s="37"/>
      <c r="H36" s="163">
        <f>F36*G36</f>
        <v>0</v>
      </c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>
        <v>386</v>
      </c>
      <c r="D37" s="12">
        <f>C37*111</f>
        <v>42846</v>
      </c>
      <c r="F37" s="12">
        <v>100</v>
      </c>
      <c r="G37" s="39">
        <v>9</v>
      </c>
      <c r="H37" s="163">
        <f t="shared" si="2"/>
        <v>900</v>
      </c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</v>
      </c>
      <c r="H38" s="163">
        <f t="shared" si="2"/>
        <v>50</v>
      </c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163">
        <f t="shared" si="2"/>
        <v>0</v>
      </c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>
        <v>1</v>
      </c>
      <c r="D40" s="12">
        <f>C40*111</f>
        <v>111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/>
      <c r="D41" s="12">
        <f>C41*84</f>
        <v>0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/>
      <c r="D42" s="12">
        <f>C42*2.25</f>
        <v>0</v>
      </c>
      <c r="F42" s="39" t="s">
        <v>79</v>
      </c>
      <c r="G42" s="163">
        <v>155</v>
      </c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89" t="s">
        <v>83</v>
      </c>
      <c r="H43" s="155" t="s">
        <v>13</v>
      </c>
      <c r="I43" s="156"/>
      <c r="J43" s="157"/>
      <c r="K43" s="21"/>
      <c r="P43" s="4"/>
      <c r="Q43" s="4"/>
      <c r="R43" s="5"/>
    </row>
    <row r="44" spans="1:18" ht="15.75" x14ac:dyDescent="0.25">
      <c r="A44" s="134"/>
      <c r="B44" s="27" t="s">
        <v>66</v>
      </c>
      <c r="C44" s="10"/>
      <c r="D44" s="12">
        <f>C44*120</f>
        <v>0</v>
      </c>
      <c r="F44" s="37" t="s">
        <v>150</v>
      </c>
      <c r="G44" s="63" t="s">
        <v>153</v>
      </c>
      <c r="H44" s="158">
        <v>130091</v>
      </c>
      <c r="I44" s="158"/>
      <c r="J44" s="158"/>
      <c r="K44" s="21"/>
      <c r="P44" s="4"/>
      <c r="Q44" s="4"/>
      <c r="R44" s="5"/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/>
      <c r="G45" s="63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/>
      <c r="D46" s="12">
        <f>C46*1.5</f>
        <v>0</v>
      </c>
      <c r="F46" s="37"/>
      <c r="G46" s="90"/>
      <c r="H46" s="159"/>
      <c r="I46" s="159"/>
      <c r="J46" s="159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>
        <v>10</v>
      </c>
      <c r="D48" s="12">
        <f>C48*78</f>
        <v>780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>
        <v>3</v>
      </c>
      <c r="D49" s="12">
        <f>C49*42</f>
        <v>126</v>
      </c>
      <c r="F49" s="139" t="s">
        <v>86</v>
      </c>
      <c r="G49" s="141">
        <f>H34+H35+H36+H37+H38+H39+H40+H41+G42+H44+H45+H46</f>
        <v>149696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/>
      <c r="D50" s="12">
        <f>C50*1.5</f>
        <v>0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154</v>
      </c>
      <c r="G51" s="149">
        <f>G49-H29</f>
        <v>110</v>
      </c>
      <c r="H51" s="150"/>
      <c r="I51" s="150"/>
      <c r="J51" s="1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152"/>
      <c r="H52" s="153"/>
      <c r="I52" s="153"/>
      <c r="J52" s="1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44124</v>
      </c>
      <c r="F54" s="21"/>
      <c r="J54" s="34"/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76ABD-5F13-4051-81D3-B5FA33D45891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15" t="s">
        <v>1</v>
      </c>
      <c r="O1" s="215"/>
      <c r="P1" s="114" t="s">
        <v>2</v>
      </c>
      <c r="Q1" s="11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66" t="s">
        <v>7</v>
      </c>
      <c r="B4" s="167"/>
      <c r="C4" s="167"/>
      <c r="D4" s="168"/>
      <c r="F4" s="216" t="s">
        <v>8</v>
      </c>
      <c r="G4" s="218">
        <v>1</v>
      </c>
      <c r="H4" s="220" t="s">
        <v>9</v>
      </c>
      <c r="I4" s="222">
        <v>45920</v>
      </c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1"/>
      <c r="B6" s="16" t="s">
        <v>15</v>
      </c>
      <c r="C6" s="10"/>
      <c r="D6" s="13">
        <f t="shared" ref="D6:D28" si="1">C6*L6</f>
        <v>0</v>
      </c>
      <c r="F6" s="226" t="s">
        <v>16</v>
      </c>
      <c r="G6" s="228" t="s">
        <v>126</v>
      </c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1"/>
      <c r="B7" s="16" t="s">
        <v>18</v>
      </c>
      <c r="C7" s="10"/>
      <c r="D7" s="13">
        <f t="shared" si="1"/>
        <v>0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1"/>
      <c r="B8" s="16" t="s">
        <v>20</v>
      </c>
      <c r="C8" s="10"/>
      <c r="D8" s="13">
        <f t="shared" si="1"/>
        <v>0</v>
      </c>
      <c r="F8" s="234" t="s">
        <v>21</v>
      </c>
      <c r="G8" s="235" t="s">
        <v>112</v>
      </c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1"/>
      <c r="B9" s="16" t="s">
        <v>23</v>
      </c>
      <c r="C9" s="10"/>
      <c r="D9" s="13">
        <f t="shared" si="1"/>
        <v>0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1"/>
      <c r="B10" t="s">
        <v>25</v>
      </c>
      <c r="C10" s="10"/>
      <c r="D10" s="13">
        <f t="shared" si="1"/>
        <v>0</v>
      </c>
      <c r="F10" s="226" t="s">
        <v>26</v>
      </c>
      <c r="G10" s="241" t="s">
        <v>130</v>
      </c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20" ht="15.75" x14ac:dyDescent="0.25">
      <c r="A11" s="161"/>
      <c r="B11" s="17" t="s">
        <v>28</v>
      </c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1"/>
      <c r="B12" s="17" t="s">
        <v>30</v>
      </c>
      <c r="C12" s="10"/>
      <c r="D12" s="48">
        <f t="shared" si="1"/>
        <v>0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1"/>
      <c r="B13" s="17" t="s">
        <v>32</v>
      </c>
      <c r="C13" s="10"/>
      <c r="D13" s="48">
        <f t="shared" si="1"/>
        <v>0</v>
      </c>
      <c r="F13" s="247" t="s">
        <v>36</v>
      </c>
      <c r="G13" s="211"/>
      <c r="H13" s="202">
        <f>D29</f>
        <v>0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1"/>
      <c r="B14" s="14" t="s">
        <v>35</v>
      </c>
      <c r="C14" s="10"/>
      <c r="D14" s="31">
        <f t="shared" si="1"/>
        <v>0</v>
      </c>
      <c r="F14" s="205" t="s">
        <v>39</v>
      </c>
      <c r="G14" s="206"/>
      <c r="H14" s="207">
        <f>D54</f>
        <v>0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1"/>
      <c r="B15" s="14" t="s">
        <v>38</v>
      </c>
      <c r="C15" s="10"/>
      <c r="D15" s="31">
        <f t="shared" si="1"/>
        <v>0</v>
      </c>
      <c r="F15" s="210" t="s">
        <v>40</v>
      </c>
      <c r="G15" s="211"/>
      <c r="H15" s="212">
        <f>H13-H14</f>
        <v>0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1"/>
      <c r="B17" t="s">
        <v>135</v>
      </c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3"/>
      <c r="I19" s="183"/>
      <c r="J19" s="183"/>
      <c r="L19" s="6">
        <v>1102</v>
      </c>
      <c r="Q19" s="4"/>
      <c r="R19" s="5">
        <f t="shared" si="0"/>
        <v>0</v>
      </c>
    </row>
    <row r="20" spans="1:18" ht="15.75" x14ac:dyDescent="0.25">
      <c r="A20" s="161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 t="s">
        <v>139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 t="s">
        <v>123</v>
      </c>
      <c r="C23" s="10"/>
      <c r="D23" s="48">
        <f t="shared" si="1"/>
        <v>0</v>
      </c>
      <c r="F23" s="78"/>
      <c r="G23" s="80"/>
      <c r="H23" s="255"/>
      <c r="I23" s="256"/>
      <c r="J23" s="256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 t="s">
        <v>124</v>
      </c>
      <c r="C24" s="10"/>
      <c r="D24" s="48">
        <f t="shared" si="1"/>
        <v>0</v>
      </c>
      <c r="F24" s="78"/>
      <c r="G24" s="80"/>
      <c r="H24" s="255"/>
      <c r="I24" s="256"/>
      <c r="J24" s="256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 t="s">
        <v>110</v>
      </c>
      <c r="C26" s="10"/>
      <c r="D26" s="48">
        <f t="shared" si="1"/>
        <v>0</v>
      </c>
      <c r="F26" s="76"/>
      <c r="G26" s="66"/>
      <c r="H26" s="158"/>
      <c r="I26" s="158"/>
      <c r="J26" s="158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 t="s">
        <v>119</v>
      </c>
      <c r="C27" s="10"/>
      <c r="D27" s="44">
        <f t="shared" si="1"/>
        <v>0</v>
      </c>
      <c r="F27" s="72"/>
      <c r="G27" s="118"/>
      <c r="H27" s="257"/>
      <c r="I27" s="258"/>
      <c r="J27" s="25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 t="s">
        <v>97</v>
      </c>
      <c r="C28" s="10"/>
      <c r="D28" s="48">
        <f t="shared" si="1"/>
        <v>0</v>
      </c>
      <c r="F28" s="115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19" t="s">
        <v>55</v>
      </c>
      <c r="G29" s="181"/>
      <c r="H29" s="141">
        <f>H15-H16-H17-H18-H19-H20-H22-H23-H24+H26+H27+H28</f>
        <v>0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63">
        <f t="shared" ref="H34:H39" si="2">F34*G34</f>
        <v>0</v>
      </c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/>
      <c r="H35" s="163">
        <f t="shared" si="2"/>
        <v>0</v>
      </c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/>
      <c r="D36" s="12">
        <f>C36*1.5</f>
        <v>0</v>
      </c>
      <c r="F36" s="12">
        <v>200</v>
      </c>
      <c r="G36" s="37"/>
      <c r="H36" s="163">
        <f t="shared" si="2"/>
        <v>0</v>
      </c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3">
        <f t="shared" si="2"/>
        <v>0</v>
      </c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/>
      <c r="D38" s="12">
        <f>C38*84</f>
        <v>0</v>
      </c>
      <c r="F38" s="30">
        <v>50</v>
      </c>
      <c r="G38" s="39"/>
      <c r="H38" s="163">
        <f t="shared" si="2"/>
        <v>0</v>
      </c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/>
      <c r="D39" s="31">
        <f>C39*4.5</f>
        <v>0</v>
      </c>
      <c r="F39" s="12">
        <v>20</v>
      </c>
      <c r="G39" s="37"/>
      <c r="H39" s="163">
        <f t="shared" si="2"/>
        <v>0</v>
      </c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/>
      <c r="D41" s="12">
        <f>C41*84</f>
        <v>0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/>
      <c r="D42" s="12">
        <f>C42*2.25</f>
        <v>0</v>
      </c>
      <c r="F42" s="39" t="s">
        <v>79</v>
      </c>
      <c r="G42" s="163"/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118" t="s">
        <v>83</v>
      </c>
      <c r="H43" s="155" t="s">
        <v>13</v>
      </c>
      <c r="I43" s="156"/>
      <c r="J43" s="157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4"/>
      <c r="B44" s="27" t="s">
        <v>66</v>
      </c>
      <c r="C44" s="10"/>
      <c r="D44" s="12">
        <f>C44*120</f>
        <v>0</v>
      </c>
      <c r="F44" s="37"/>
      <c r="G44" s="63"/>
      <c r="H44" s="158"/>
      <c r="I44" s="158"/>
      <c r="J44" s="158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/>
      <c r="G45" s="63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/>
      <c r="D46" s="12">
        <f>C46*1.5</f>
        <v>0</v>
      </c>
      <c r="F46" s="37"/>
      <c r="G46" s="63"/>
      <c r="H46" s="158"/>
      <c r="I46" s="158"/>
      <c r="J46" s="158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/>
      <c r="D48" s="12">
        <f>C48*78</f>
        <v>0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/>
      <c r="D49" s="12">
        <f>C49*42</f>
        <v>0</v>
      </c>
      <c r="F49" s="139" t="s">
        <v>86</v>
      </c>
      <c r="G49" s="141">
        <f>H34+H35+H36+H37+H38+H39+H40+H41+G42+H44+H45+H46</f>
        <v>0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/>
      <c r="D50" s="12">
        <f>C50*1.5</f>
        <v>0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141</v>
      </c>
      <c r="G51" s="149">
        <f>G49-H29</f>
        <v>0</v>
      </c>
      <c r="H51" s="150"/>
      <c r="I51" s="150"/>
      <c r="J51" s="1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152"/>
      <c r="H52" s="153"/>
      <c r="I52" s="153"/>
      <c r="J52" s="1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DE82F-3404-4080-B0BE-3FBDD0C6B936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5" t="s">
        <v>1</v>
      </c>
      <c r="O1" s="215"/>
      <c r="P1" s="114" t="s">
        <v>2</v>
      </c>
      <c r="Q1" s="11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6" t="s">
        <v>7</v>
      </c>
      <c r="B4" s="167"/>
      <c r="C4" s="167"/>
      <c r="D4" s="168"/>
      <c r="F4" s="216" t="s">
        <v>8</v>
      </c>
      <c r="G4" s="218">
        <v>2</v>
      </c>
      <c r="H4" s="220" t="s">
        <v>9</v>
      </c>
      <c r="I4" s="222">
        <v>45920</v>
      </c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1"/>
      <c r="B6" s="16" t="s">
        <v>15</v>
      </c>
      <c r="C6" s="10"/>
      <c r="D6" s="13">
        <f t="shared" ref="D6:D28" si="1">C6*L6</f>
        <v>0</v>
      </c>
      <c r="F6" s="226" t="s">
        <v>16</v>
      </c>
      <c r="G6" s="228" t="s">
        <v>125</v>
      </c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1"/>
      <c r="B7" s="16" t="s">
        <v>18</v>
      </c>
      <c r="C7" s="10"/>
      <c r="D7" s="13">
        <f t="shared" si="1"/>
        <v>0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1"/>
      <c r="B8" s="16" t="s">
        <v>20</v>
      </c>
      <c r="C8" s="10"/>
      <c r="D8" s="13">
        <f t="shared" si="1"/>
        <v>0</v>
      </c>
      <c r="F8" s="234" t="s">
        <v>21</v>
      </c>
      <c r="G8" s="235" t="s">
        <v>114</v>
      </c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1"/>
      <c r="B9" s="16" t="s">
        <v>23</v>
      </c>
      <c r="C9" s="10"/>
      <c r="D9" s="13">
        <f t="shared" si="1"/>
        <v>0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1"/>
      <c r="B10" t="s">
        <v>25</v>
      </c>
      <c r="C10" s="10"/>
      <c r="D10" s="13">
        <f t="shared" si="1"/>
        <v>0</v>
      </c>
      <c r="F10" s="226" t="s">
        <v>26</v>
      </c>
      <c r="G10" s="241" t="s">
        <v>115</v>
      </c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18" ht="15.75" x14ac:dyDescent="0.25">
      <c r="A11" s="161"/>
      <c r="B11" s="17" t="s">
        <v>28</v>
      </c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1"/>
      <c r="B12" s="17" t="s">
        <v>30</v>
      </c>
      <c r="C12" s="10"/>
      <c r="D12" s="48">
        <f t="shared" si="1"/>
        <v>0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1"/>
      <c r="B13" s="17" t="s">
        <v>32</v>
      </c>
      <c r="C13" s="10"/>
      <c r="D13" s="48">
        <f t="shared" si="1"/>
        <v>0</v>
      </c>
      <c r="F13" s="247" t="s">
        <v>36</v>
      </c>
      <c r="G13" s="211"/>
      <c r="H13" s="202">
        <f>D29</f>
        <v>0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1"/>
      <c r="B14" s="14" t="s">
        <v>35</v>
      </c>
      <c r="C14" s="10"/>
      <c r="D14" s="31">
        <f t="shared" si="1"/>
        <v>0</v>
      </c>
      <c r="F14" s="205" t="s">
        <v>39</v>
      </c>
      <c r="G14" s="206"/>
      <c r="H14" s="207">
        <f>D54</f>
        <v>0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1"/>
      <c r="B15" s="14" t="s">
        <v>38</v>
      </c>
      <c r="C15" s="10"/>
      <c r="D15" s="31">
        <f t="shared" si="1"/>
        <v>0</v>
      </c>
      <c r="F15" s="210" t="s">
        <v>40</v>
      </c>
      <c r="G15" s="211"/>
      <c r="H15" s="212">
        <f>H13-H14</f>
        <v>0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1"/>
      <c r="B17" t="s">
        <v>93</v>
      </c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1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3"/>
      <c r="I20" s="183"/>
      <c r="J20" s="18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 t="s">
        <v>104</v>
      </c>
      <c r="C22" s="10"/>
      <c r="D22" s="48">
        <f t="shared" si="1"/>
        <v>0</v>
      </c>
      <c r="F22" s="73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 t="s">
        <v>107</v>
      </c>
      <c r="C23" s="10"/>
      <c r="D23" s="48">
        <f t="shared" si="1"/>
        <v>0</v>
      </c>
      <c r="F23" s="25"/>
      <c r="G23" s="37"/>
      <c r="H23" s="189"/>
      <c r="I23" s="158"/>
      <c r="J23" s="15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 t="s">
        <v>131</v>
      </c>
      <c r="C24" s="10"/>
      <c r="D24" s="48">
        <f t="shared" si="1"/>
        <v>0</v>
      </c>
      <c r="F24" s="38"/>
      <c r="G24" s="37"/>
      <c r="H24" s="189"/>
      <c r="I24" s="158"/>
      <c r="J24" s="158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 t="s">
        <v>105</v>
      </c>
      <c r="C26" s="10"/>
      <c r="D26" s="48">
        <f t="shared" si="1"/>
        <v>0</v>
      </c>
      <c r="F26" s="65"/>
      <c r="G26" s="10"/>
      <c r="H26" s="193"/>
      <c r="I26" s="194"/>
      <c r="J26" s="19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 t="s">
        <v>109</v>
      </c>
      <c r="C27" s="10"/>
      <c r="D27" s="44">
        <f t="shared" si="1"/>
        <v>0</v>
      </c>
      <c r="F27" s="14"/>
      <c r="G27" s="14"/>
      <c r="H27" s="196"/>
      <c r="I27" s="197"/>
      <c r="J27" s="19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 t="s">
        <v>97</v>
      </c>
      <c r="C28" s="10"/>
      <c r="D28" s="48">
        <f t="shared" si="1"/>
        <v>0</v>
      </c>
      <c r="F28" s="115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19" t="s">
        <v>55</v>
      </c>
      <c r="G29" s="181"/>
      <c r="H29" s="141">
        <f>H15-H16-H17-H18-H19-H20-H22-H23-H24+H26+H27</f>
        <v>0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3">
        <f>F34*G34</f>
        <v>0</v>
      </c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/>
      <c r="H35" s="163">
        <f t="shared" ref="H35:H39" si="2">F35*G35</f>
        <v>0</v>
      </c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/>
      <c r="D36" s="12">
        <f>C36*1.5</f>
        <v>0</v>
      </c>
      <c r="F36" s="12">
        <v>200</v>
      </c>
      <c r="G36" s="37"/>
      <c r="H36" s="163">
        <f>F36*G36</f>
        <v>0</v>
      </c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3">
        <f t="shared" si="2"/>
        <v>0</v>
      </c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/>
      <c r="D38" s="12">
        <f>C38*84</f>
        <v>0</v>
      </c>
      <c r="F38" s="30">
        <v>50</v>
      </c>
      <c r="G38" s="39"/>
      <c r="H38" s="163">
        <f t="shared" si="2"/>
        <v>0</v>
      </c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/>
      <c r="D39" s="31">
        <f>C39*4.5</f>
        <v>0</v>
      </c>
      <c r="F39" s="12">
        <v>20</v>
      </c>
      <c r="G39" s="37"/>
      <c r="H39" s="163">
        <f t="shared" si="2"/>
        <v>0</v>
      </c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/>
      <c r="D41" s="12">
        <f>C41*84</f>
        <v>0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/>
      <c r="D42" s="12">
        <f>C42*2.25</f>
        <v>0</v>
      </c>
      <c r="F42" s="39" t="s">
        <v>79</v>
      </c>
      <c r="G42" s="163"/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118" t="s">
        <v>83</v>
      </c>
      <c r="H43" s="155" t="s">
        <v>13</v>
      </c>
      <c r="I43" s="156"/>
      <c r="J43" s="157"/>
      <c r="K43" s="21"/>
      <c r="P43" s="4"/>
      <c r="Q43" s="4"/>
      <c r="R43" s="5"/>
    </row>
    <row r="44" spans="1:18" ht="15.75" x14ac:dyDescent="0.25">
      <c r="A44" s="134"/>
      <c r="B44" s="27" t="s">
        <v>66</v>
      </c>
      <c r="C44" s="10"/>
      <c r="D44" s="12">
        <f>C44*120</f>
        <v>0</v>
      </c>
      <c r="F44" s="37"/>
      <c r="G44" s="63"/>
      <c r="H44" s="158"/>
      <c r="I44" s="158"/>
      <c r="J44" s="158"/>
      <c r="K44" s="21"/>
      <c r="P44" s="4"/>
      <c r="Q44" s="4"/>
      <c r="R44" s="5"/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/>
      <c r="G45" s="63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/>
      <c r="D46" s="12">
        <f>C46*1.5</f>
        <v>0</v>
      </c>
      <c r="F46" s="37"/>
      <c r="G46" s="117"/>
      <c r="H46" s="159"/>
      <c r="I46" s="159"/>
      <c r="J46" s="159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/>
      <c r="D48" s="12">
        <f>C48*78</f>
        <v>0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/>
      <c r="D49" s="12">
        <f>C49*42</f>
        <v>0</v>
      </c>
      <c r="F49" s="139" t="s">
        <v>86</v>
      </c>
      <c r="G49" s="141">
        <f>H34+H35+H36+H37+H38+H39+H40+H41+G42+H44+H45+H46</f>
        <v>0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/>
      <c r="D50" s="12">
        <f>C50*1.5</f>
        <v>0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142</v>
      </c>
      <c r="G51" s="249">
        <f>G49-H29</f>
        <v>0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0</v>
      </c>
      <c r="F54" s="21"/>
      <c r="J54" s="34"/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03D4D-D057-474B-8C96-0F4B0B400807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5" t="s">
        <v>1</v>
      </c>
      <c r="O1" s="215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6" t="s">
        <v>7</v>
      </c>
      <c r="B4" s="167"/>
      <c r="C4" s="167"/>
      <c r="D4" s="168"/>
      <c r="F4" s="216" t="s">
        <v>8</v>
      </c>
      <c r="G4" s="218">
        <v>3</v>
      </c>
      <c r="H4" s="220" t="s">
        <v>9</v>
      </c>
      <c r="I4" s="222">
        <v>45920</v>
      </c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1"/>
      <c r="B6" s="16" t="s">
        <v>15</v>
      </c>
      <c r="C6" s="10"/>
      <c r="D6" s="13">
        <f t="shared" ref="D6:D28" si="1">C6*L6</f>
        <v>0</v>
      </c>
      <c r="F6" s="226" t="s">
        <v>16</v>
      </c>
      <c r="G6" s="228" t="s">
        <v>111</v>
      </c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1"/>
      <c r="B7" s="16" t="s">
        <v>18</v>
      </c>
      <c r="C7" s="10"/>
      <c r="D7" s="13">
        <f t="shared" si="1"/>
        <v>0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1"/>
      <c r="B8" s="16" t="s">
        <v>20</v>
      </c>
      <c r="C8" s="10"/>
      <c r="D8" s="13">
        <f t="shared" si="1"/>
        <v>0</v>
      </c>
      <c r="F8" s="234" t="s">
        <v>21</v>
      </c>
      <c r="G8" s="235" t="s">
        <v>120</v>
      </c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1"/>
      <c r="B9" s="16" t="s">
        <v>23</v>
      </c>
      <c r="C9" s="10"/>
      <c r="D9" s="13">
        <f t="shared" si="1"/>
        <v>0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1"/>
      <c r="B10" t="s">
        <v>25</v>
      </c>
      <c r="C10" s="10"/>
      <c r="D10" s="13">
        <f t="shared" si="1"/>
        <v>0</v>
      </c>
      <c r="F10" s="226" t="s">
        <v>26</v>
      </c>
      <c r="G10" s="241" t="s">
        <v>147</v>
      </c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19" ht="15.75" x14ac:dyDescent="0.25">
      <c r="A11" s="161"/>
      <c r="B11" s="17" t="s">
        <v>28</v>
      </c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1"/>
      <c r="B12" s="17" t="s">
        <v>30</v>
      </c>
      <c r="C12" s="10"/>
      <c r="D12" s="48">
        <f t="shared" si="1"/>
        <v>0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1"/>
      <c r="B13" s="17" t="s">
        <v>32</v>
      </c>
      <c r="C13" s="10"/>
      <c r="D13" s="48">
        <f t="shared" si="1"/>
        <v>0</v>
      </c>
      <c r="F13" s="247" t="s">
        <v>36</v>
      </c>
      <c r="G13" s="211"/>
      <c r="H13" s="202">
        <f>D29</f>
        <v>0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1"/>
      <c r="B14" s="14" t="s">
        <v>35</v>
      </c>
      <c r="C14" s="10"/>
      <c r="D14" s="31">
        <f t="shared" si="1"/>
        <v>0</v>
      </c>
      <c r="F14" s="205" t="s">
        <v>39</v>
      </c>
      <c r="G14" s="206"/>
      <c r="H14" s="207">
        <f>D54</f>
        <v>0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1"/>
      <c r="B15" s="14" t="s">
        <v>38</v>
      </c>
      <c r="C15" s="10"/>
      <c r="D15" s="31">
        <f t="shared" si="1"/>
        <v>0</v>
      </c>
      <c r="F15" s="210" t="s">
        <v>40</v>
      </c>
      <c r="G15" s="211"/>
      <c r="H15" s="212">
        <f>H13-H14</f>
        <v>0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1"/>
      <c r="B17" t="s">
        <v>113</v>
      </c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1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 t="s">
        <v>104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 t="s">
        <v>107</v>
      </c>
      <c r="C23" s="10"/>
      <c r="D23" s="48">
        <f t="shared" si="1"/>
        <v>0</v>
      </c>
      <c r="F23" s="79"/>
      <c r="G23" s="80"/>
      <c r="H23" s="189"/>
      <c r="I23" s="158"/>
      <c r="J23" s="15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 t="s">
        <v>101</v>
      </c>
      <c r="C24" s="10"/>
      <c r="D24" s="48">
        <f t="shared" si="1"/>
        <v>0</v>
      </c>
      <c r="F24" s="38"/>
      <c r="G24" s="37"/>
      <c r="H24" s="189"/>
      <c r="I24" s="158"/>
      <c r="J24" s="15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 t="s">
        <v>105</v>
      </c>
      <c r="C26" s="10"/>
      <c r="D26" s="48">
        <f t="shared" si="1"/>
        <v>0</v>
      </c>
      <c r="F26" s="65"/>
      <c r="G26" s="60"/>
      <c r="H26" s="193"/>
      <c r="I26" s="194"/>
      <c r="J26" s="19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 t="s">
        <v>109</v>
      </c>
      <c r="C27" s="10"/>
      <c r="D27" s="44">
        <f t="shared" si="1"/>
        <v>0</v>
      </c>
      <c r="F27" s="25"/>
      <c r="G27" s="81"/>
      <c r="H27" s="196"/>
      <c r="I27" s="197"/>
      <c r="J27" s="19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 t="s">
        <v>97</v>
      </c>
      <c r="C28" s="10"/>
      <c r="D28" s="48">
        <f t="shared" si="1"/>
        <v>0</v>
      </c>
      <c r="F28" s="115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19" t="s">
        <v>55</v>
      </c>
      <c r="G29" s="181"/>
      <c r="H29" s="141">
        <f>H15-H16-H17-H18-H19-H20-H22-H23-H24+H26+H27</f>
        <v>0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3">
        <f>F34*G34</f>
        <v>0</v>
      </c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/>
      <c r="H35" s="163">
        <f>F35*G35</f>
        <v>0</v>
      </c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/>
      <c r="D36" s="12">
        <f>C36*1.5</f>
        <v>0</v>
      </c>
      <c r="F36" s="12">
        <v>200</v>
      </c>
      <c r="G36" s="37"/>
      <c r="H36" s="163">
        <f t="shared" ref="H36:H39" si="2">F36*G36</f>
        <v>0</v>
      </c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3">
        <f t="shared" si="2"/>
        <v>0</v>
      </c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/>
      <c r="D38" s="12">
        <f>C38*84</f>
        <v>0</v>
      </c>
      <c r="F38" s="30">
        <v>50</v>
      </c>
      <c r="G38" s="39"/>
      <c r="H38" s="163">
        <f t="shared" si="2"/>
        <v>0</v>
      </c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/>
      <c r="D39" s="31">
        <f>C39*4.5</f>
        <v>0</v>
      </c>
      <c r="F39" s="12">
        <v>20</v>
      </c>
      <c r="G39" s="37"/>
      <c r="H39" s="163">
        <f t="shared" si="2"/>
        <v>0</v>
      </c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/>
      <c r="D41" s="12">
        <f>C41*84</f>
        <v>0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/>
      <c r="D42" s="12">
        <f>C42*2.25</f>
        <v>0</v>
      </c>
      <c r="F42" s="39" t="s">
        <v>79</v>
      </c>
      <c r="G42" s="163"/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118" t="s">
        <v>83</v>
      </c>
      <c r="H43" s="155" t="s">
        <v>13</v>
      </c>
      <c r="I43" s="156"/>
      <c r="J43" s="157"/>
      <c r="K43" s="21"/>
      <c r="P43" s="4"/>
      <c r="Q43" s="4"/>
      <c r="R43" s="5"/>
    </row>
    <row r="44" spans="1:18" ht="15.75" x14ac:dyDescent="0.25">
      <c r="A44" s="134"/>
      <c r="B44" s="27" t="s">
        <v>66</v>
      </c>
      <c r="C44" s="10"/>
      <c r="D44" s="12">
        <f>C44*120</f>
        <v>0</v>
      </c>
      <c r="F44" s="37"/>
      <c r="G44" s="77"/>
      <c r="H44" s="158"/>
      <c r="I44" s="158"/>
      <c r="J44" s="158"/>
      <c r="K44" s="21"/>
      <c r="P44" s="4"/>
      <c r="Q44" s="4"/>
      <c r="R44" s="5"/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/>
      <c r="G45" s="77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/>
      <c r="D46" s="12">
        <f>C46*1.5</f>
        <v>0</v>
      </c>
      <c r="F46" s="37"/>
      <c r="G46" s="63"/>
      <c r="H46" s="159"/>
      <c r="I46" s="159"/>
      <c r="J46" s="159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/>
      <c r="D48" s="12">
        <f>C48*78</f>
        <v>0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/>
      <c r="D49" s="12">
        <f>C49*42</f>
        <v>0</v>
      </c>
      <c r="F49" s="139" t="s">
        <v>86</v>
      </c>
      <c r="G49" s="141">
        <f>H34+H35+H36+H37+H38+H39+H40+H41+G42+H44+H45+H46</f>
        <v>0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/>
      <c r="D50" s="12">
        <f>C50*1.5</f>
        <v>0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133</v>
      </c>
      <c r="G51" s="249">
        <f>G49-H29</f>
        <v>0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0</v>
      </c>
      <c r="F54" s="21"/>
      <c r="J54" s="34"/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5231C-B35D-4374-80AC-A24F88542B4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5" t="s">
        <v>1</v>
      </c>
      <c r="O1" s="215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6" t="s">
        <v>7</v>
      </c>
      <c r="B4" s="167"/>
      <c r="C4" s="167"/>
      <c r="D4" s="168"/>
      <c r="F4" s="216" t="s">
        <v>8</v>
      </c>
      <c r="G4" s="218"/>
      <c r="H4" s="220" t="s">
        <v>9</v>
      </c>
      <c r="I4" s="222"/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1"/>
      <c r="B6" s="16"/>
      <c r="C6" s="10"/>
      <c r="D6" s="13">
        <f t="shared" ref="D6:D28" si="1">C6*L6</f>
        <v>0</v>
      </c>
      <c r="F6" s="226" t="s">
        <v>16</v>
      </c>
      <c r="G6" s="228"/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1"/>
      <c r="B7" s="16"/>
      <c r="C7" s="10"/>
      <c r="D7" s="13">
        <f t="shared" si="1"/>
        <v>0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1"/>
      <c r="B8" s="16"/>
      <c r="C8" s="10"/>
      <c r="D8" s="13">
        <f t="shared" si="1"/>
        <v>0</v>
      </c>
      <c r="F8" s="234" t="s">
        <v>21</v>
      </c>
      <c r="G8" s="235"/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1"/>
      <c r="B9" s="16"/>
      <c r="C9" s="10"/>
      <c r="D9" s="13">
        <f t="shared" si="1"/>
        <v>0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1"/>
      <c r="C10" s="10"/>
      <c r="D10" s="13">
        <f t="shared" si="1"/>
        <v>0</v>
      </c>
      <c r="F10" s="226" t="s">
        <v>26</v>
      </c>
      <c r="G10" s="241"/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19" ht="15.75" x14ac:dyDescent="0.25">
      <c r="A11" s="161"/>
      <c r="B11" s="17"/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1"/>
      <c r="B12" s="17"/>
      <c r="C12" s="10"/>
      <c r="D12" s="48">
        <f t="shared" si="1"/>
        <v>0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1"/>
      <c r="B13" s="17"/>
      <c r="C13" s="10"/>
      <c r="D13" s="48">
        <f t="shared" si="1"/>
        <v>0</v>
      </c>
      <c r="F13" s="247" t="s">
        <v>36</v>
      </c>
      <c r="G13" s="211"/>
      <c r="H13" s="202">
        <f>D29</f>
        <v>0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1"/>
      <c r="B14" s="14"/>
      <c r="C14" s="10"/>
      <c r="D14" s="31">
        <f t="shared" si="1"/>
        <v>0</v>
      </c>
      <c r="F14" s="205" t="s">
        <v>39</v>
      </c>
      <c r="G14" s="206"/>
      <c r="H14" s="207">
        <f>D54</f>
        <v>0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1"/>
      <c r="B15" s="14"/>
      <c r="C15" s="10"/>
      <c r="D15" s="31">
        <f t="shared" si="1"/>
        <v>0</v>
      </c>
      <c r="F15" s="210" t="s">
        <v>40</v>
      </c>
      <c r="G15" s="211"/>
      <c r="H15" s="212">
        <f>H13-H14</f>
        <v>0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1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1"/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/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/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1"/>
      <c r="B20" s="46"/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/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/>
      <c r="C23" s="10"/>
      <c r="D23" s="48">
        <f t="shared" si="1"/>
        <v>0</v>
      </c>
      <c r="F23" s="79"/>
      <c r="G23" s="80"/>
      <c r="H23" s="189"/>
      <c r="I23" s="158"/>
      <c r="J23" s="15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/>
      <c r="C24" s="10"/>
      <c r="D24" s="48">
        <f t="shared" si="1"/>
        <v>0</v>
      </c>
      <c r="F24" s="38"/>
      <c r="G24" s="37"/>
      <c r="H24" s="189"/>
      <c r="I24" s="158"/>
      <c r="J24" s="15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/>
      <c r="C26" s="10"/>
      <c r="D26" s="48">
        <f t="shared" si="1"/>
        <v>0</v>
      </c>
      <c r="F26" s="65"/>
      <c r="G26" s="60"/>
      <c r="H26" s="193"/>
      <c r="I26" s="194"/>
      <c r="J26" s="19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/>
      <c r="C27" s="10"/>
      <c r="D27" s="44">
        <f t="shared" si="1"/>
        <v>0</v>
      </c>
      <c r="F27" s="25"/>
      <c r="G27" s="81"/>
      <c r="H27" s="196"/>
      <c r="I27" s="197"/>
      <c r="J27" s="19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/>
      <c r="C28" s="10"/>
      <c r="D28" s="48">
        <f t="shared" si="1"/>
        <v>0</v>
      </c>
      <c r="F28" s="115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19" t="s">
        <v>55</v>
      </c>
      <c r="G29" s="181"/>
      <c r="H29" s="141">
        <f>H15-H16-H17-H18-H19-H20-H22-H23-H24+H26+H27</f>
        <v>0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3"/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/>
      <c r="H35" s="163"/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/>
      <c r="D36" s="12">
        <f>C36*1.5</f>
        <v>0</v>
      </c>
      <c r="F36" s="12">
        <v>200</v>
      </c>
      <c r="G36" s="37"/>
      <c r="H36" s="163"/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3"/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/>
      <c r="D38" s="12">
        <f>C38*84</f>
        <v>0</v>
      </c>
      <c r="F38" s="30">
        <v>50</v>
      </c>
      <c r="G38" s="39"/>
      <c r="H38" s="163"/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/>
      <c r="D39" s="31">
        <f>C39*4.5</f>
        <v>0</v>
      </c>
      <c r="F39" s="12">
        <v>20</v>
      </c>
      <c r="G39" s="37"/>
      <c r="H39" s="163"/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/>
      <c r="D41" s="12">
        <f>C41*84</f>
        <v>0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/>
      <c r="D42" s="12">
        <f>C42*2.25</f>
        <v>0</v>
      </c>
      <c r="F42" s="39" t="s">
        <v>79</v>
      </c>
      <c r="G42" s="163"/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118" t="s">
        <v>83</v>
      </c>
      <c r="H43" s="155" t="s">
        <v>13</v>
      </c>
      <c r="I43" s="156"/>
      <c r="J43" s="157"/>
      <c r="K43" s="21"/>
      <c r="P43" s="4"/>
      <c r="Q43" s="4"/>
      <c r="R43" s="5"/>
    </row>
    <row r="44" spans="1:18" ht="15.75" x14ac:dyDescent="0.25">
      <c r="A44" s="134"/>
      <c r="B44" s="27" t="s">
        <v>66</v>
      </c>
      <c r="C44" s="10"/>
      <c r="D44" s="12">
        <f>C44*120</f>
        <v>0</v>
      </c>
      <c r="F44" s="37"/>
      <c r="G44" s="77"/>
      <c r="H44" s="158"/>
      <c r="I44" s="158"/>
      <c r="J44" s="158"/>
      <c r="K44" s="21"/>
      <c r="P44" s="4"/>
      <c r="Q44" s="4"/>
      <c r="R44" s="5"/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/>
      <c r="G45" s="77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/>
      <c r="D46" s="12">
        <f>C46*1.5</f>
        <v>0</v>
      </c>
      <c r="F46" s="37"/>
      <c r="G46" s="63"/>
      <c r="H46" s="159"/>
      <c r="I46" s="159"/>
      <c r="J46" s="159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/>
      <c r="D48" s="12">
        <f>C48*78</f>
        <v>0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/>
      <c r="D49" s="12">
        <f>C49*42</f>
        <v>0</v>
      </c>
      <c r="F49" s="139" t="s">
        <v>86</v>
      </c>
      <c r="G49" s="141">
        <f>H34+H35+H36+H37+H38+H39+H40+H41+G42+H44+H45+H46</f>
        <v>0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/>
      <c r="D50" s="12">
        <f>C50*1.5</f>
        <v>0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143</v>
      </c>
      <c r="G51" s="149">
        <f>G49-H29</f>
        <v>0</v>
      </c>
      <c r="H51" s="150"/>
      <c r="I51" s="150"/>
      <c r="J51" s="1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152"/>
      <c r="H52" s="153"/>
      <c r="I52" s="153"/>
      <c r="J52" s="1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0</v>
      </c>
      <c r="F54" s="21"/>
      <c r="J54" s="34"/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4DCD0-F856-4493-BE83-8873CACEEAED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15" t="s">
        <v>1</v>
      </c>
      <c r="O1" s="215"/>
      <c r="P1" s="114" t="s">
        <v>2</v>
      </c>
      <c r="Q1" s="11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66" t="s">
        <v>7</v>
      </c>
      <c r="B4" s="167"/>
      <c r="C4" s="167"/>
      <c r="D4" s="168"/>
      <c r="F4" s="216" t="s">
        <v>8</v>
      </c>
      <c r="G4" s="218">
        <v>1</v>
      </c>
      <c r="H4" s="220" t="s">
        <v>9</v>
      </c>
      <c r="I4" s="222">
        <v>45922</v>
      </c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1"/>
      <c r="B6" s="16" t="s">
        <v>15</v>
      </c>
      <c r="C6" s="10"/>
      <c r="D6" s="13">
        <f t="shared" ref="D6:D28" si="1">C6*L6</f>
        <v>0</v>
      </c>
      <c r="F6" s="226" t="s">
        <v>16</v>
      </c>
      <c r="G6" s="228" t="s">
        <v>126</v>
      </c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1"/>
      <c r="B7" s="16" t="s">
        <v>18</v>
      </c>
      <c r="C7" s="10"/>
      <c r="D7" s="13">
        <f t="shared" si="1"/>
        <v>0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1"/>
      <c r="B8" s="16" t="s">
        <v>20</v>
      </c>
      <c r="C8" s="10"/>
      <c r="D8" s="13">
        <f t="shared" si="1"/>
        <v>0</v>
      </c>
      <c r="F8" s="234" t="s">
        <v>21</v>
      </c>
      <c r="G8" s="235" t="s">
        <v>112</v>
      </c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1"/>
      <c r="B9" s="16" t="s">
        <v>23</v>
      </c>
      <c r="C9" s="10"/>
      <c r="D9" s="13">
        <f t="shared" si="1"/>
        <v>0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1"/>
      <c r="B10" t="s">
        <v>25</v>
      </c>
      <c r="C10" s="10"/>
      <c r="D10" s="13">
        <f t="shared" si="1"/>
        <v>0</v>
      </c>
      <c r="F10" s="226" t="s">
        <v>26</v>
      </c>
      <c r="G10" s="241" t="s">
        <v>130</v>
      </c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20" ht="15.75" x14ac:dyDescent="0.25">
      <c r="A11" s="161"/>
      <c r="B11" s="17" t="s">
        <v>28</v>
      </c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1"/>
      <c r="B12" s="17" t="s">
        <v>30</v>
      </c>
      <c r="C12" s="10"/>
      <c r="D12" s="48">
        <f t="shared" si="1"/>
        <v>0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1"/>
      <c r="B13" s="17" t="s">
        <v>32</v>
      </c>
      <c r="C13" s="10"/>
      <c r="D13" s="48">
        <f t="shared" si="1"/>
        <v>0</v>
      </c>
      <c r="F13" s="247" t="s">
        <v>36</v>
      </c>
      <c r="G13" s="211"/>
      <c r="H13" s="202">
        <f>D29</f>
        <v>0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1"/>
      <c r="B14" s="14" t="s">
        <v>35</v>
      </c>
      <c r="C14" s="10"/>
      <c r="D14" s="31">
        <f t="shared" si="1"/>
        <v>0</v>
      </c>
      <c r="F14" s="205" t="s">
        <v>39</v>
      </c>
      <c r="G14" s="206"/>
      <c r="H14" s="207">
        <f>D54</f>
        <v>0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1"/>
      <c r="B15" s="14" t="s">
        <v>38</v>
      </c>
      <c r="C15" s="10"/>
      <c r="D15" s="31">
        <f t="shared" si="1"/>
        <v>0</v>
      </c>
      <c r="F15" s="210" t="s">
        <v>40</v>
      </c>
      <c r="G15" s="211"/>
      <c r="H15" s="212">
        <f>H13-H14</f>
        <v>0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1"/>
      <c r="B17" t="s">
        <v>135</v>
      </c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3"/>
      <c r="I19" s="183"/>
      <c r="J19" s="183"/>
      <c r="L19" s="6">
        <v>1102</v>
      </c>
      <c r="Q19" s="4"/>
      <c r="R19" s="5">
        <f t="shared" si="0"/>
        <v>0</v>
      </c>
    </row>
    <row r="20" spans="1:18" ht="15.75" x14ac:dyDescent="0.25">
      <c r="A20" s="161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 t="s">
        <v>139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 t="s">
        <v>123</v>
      </c>
      <c r="C23" s="10"/>
      <c r="D23" s="48">
        <f t="shared" si="1"/>
        <v>0</v>
      </c>
      <c r="F23" s="78"/>
      <c r="G23" s="80"/>
      <c r="H23" s="255"/>
      <c r="I23" s="256"/>
      <c r="J23" s="256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 t="s">
        <v>124</v>
      </c>
      <c r="C24" s="10"/>
      <c r="D24" s="48">
        <f t="shared" si="1"/>
        <v>0</v>
      </c>
      <c r="F24" s="78"/>
      <c r="G24" s="80"/>
      <c r="H24" s="255"/>
      <c r="I24" s="256"/>
      <c r="J24" s="256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 t="s">
        <v>110</v>
      </c>
      <c r="C26" s="10"/>
      <c r="D26" s="48">
        <f t="shared" si="1"/>
        <v>0</v>
      </c>
      <c r="F26" s="76"/>
      <c r="G26" s="66"/>
      <c r="H26" s="158"/>
      <c r="I26" s="158"/>
      <c r="J26" s="158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 t="s">
        <v>119</v>
      </c>
      <c r="C27" s="10"/>
      <c r="D27" s="44">
        <f t="shared" si="1"/>
        <v>0</v>
      </c>
      <c r="F27" s="72"/>
      <c r="G27" s="118"/>
      <c r="H27" s="257"/>
      <c r="I27" s="258"/>
      <c r="J27" s="25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 t="s">
        <v>97</v>
      </c>
      <c r="C28" s="10"/>
      <c r="D28" s="48">
        <f t="shared" si="1"/>
        <v>0</v>
      </c>
      <c r="F28" s="115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19" t="s">
        <v>55</v>
      </c>
      <c r="G29" s="181"/>
      <c r="H29" s="141">
        <f>H15-H16-H17-H18-H19-H20-H22-H23-H24+H26+H27+H28</f>
        <v>0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63">
        <f t="shared" ref="H34:H39" si="2">F34*G34</f>
        <v>0</v>
      </c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/>
      <c r="H35" s="163">
        <f t="shared" si="2"/>
        <v>0</v>
      </c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/>
      <c r="D36" s="12">
        <f>C36*1.5</f>
        <v>0</v>
      </c>
      <c r="F36" s="12">
        <v>200</v>
      </c>
      <c r="G36" s="37"/>
      <c r="H36" s="163">
        <f t="shared" si="2"/>
        <v>0</v>
      </c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3">
        <f t="shared" si="2"/>
        <v>0</v>
      </c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/>
      <c r="D38" s="12">
        <f>C38*84</f>
        <v>0</v>
      </c>
      <c r="F38" s="30">
        <v>50</v>
      </c>
      <c r="G38" s="39"/>
      <c r="H38" s="163">
        <f t="shared" si="2"/>
        <v>0</v>
      </c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/>
      <c r="D39" s="31">
        <f>C39*4.5</f>
        <v>0</v>
      </c>
      <c r="F39" s="12">
        <v>20</v>
      </c>
      <c r="G39" s="37"/>
      <c r="H39" s="163">
        <f t="shared" si="2"/>
        <v>0</v>
      </c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/>
      <c r="D41" s="12">
        <f>C41*84</f>
        <v>0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/>
      <c r="D42" s="12">
        <f>C42*2.25</f>
        <v>0</v>
      </c>
      <c r="F42" s="39" t="s">
        <v>79</v>
      </c>
      <c r="G42" s="163"/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118" t="s">
        <v>83</v>
      </c>
      <c r="H43" s="155" t="s">
        <v>13</v>
      </c>
      <c r="I43" s="156"/>
      <c r="J43" s="157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4"/>
      <c r="B44" s="27" t="s">
        <v>66</v>
      </c>
      <c r="C44" s="10"/>
      <c r="D44" s="12">
        <f>C44*120</f>
        <v>0</v>
      </c>
      <c r="F44" s="37"/>
      <c r="G44" s="63"/>
      <c r="H44" s="158"/>
      <c r="I44" s="158"/>
      <c r="J44" s="158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/>
      <c r="G45" s="63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/>
      <c r="D46" s="12">
        <f>C46*1.5</f>
        <v>0</v>
      </c>
      <c r="F46" s="37"/>
      <c r="G46" s="63"/>
      <c r="H46" s="158"/>
      <c r="I46" s="158"/>
      <c r="J46" s="158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/>
      <c r="D48" s="12">
        <f>C48*78</f>
        <v>0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/>
      <c r="D49" s="12">
        <f>C49*42</f>
        <v>0</v>
      </c>
      <c r="F49" s="139" t="s">
        <v>86</v>
      </c>
      <c r="G49" s="141">
        <f>H34+H35+H36+H37+H38+H39+H40+H41+G42+H44+H45+H46</f>
        <v>0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/>
      <c r="D50" s="12">
        <f>C50*1.5</f>
        <v>0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141</v>
      </c>
      <c r="G51" s="149">
        <f>G49-H29</f>
        <v>0</v>
      </c>
      <c r="H51" s="150"/>
      <c r="I51" s="150"/>
      <c r="J51" s="1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152"/>
      <c r="H52" s="153"/>
      <c r="I52" s="153"/>
      <c r="J52" s="1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77A8C-B834-43CC-8237-522F8075A56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5" t="s">
        <v>1</v>
      </c>
      <c r="O1" s="215"/>
      <c r="P1" s="114" t="s">
        <v>2</v>
      </c>
      <c r="Q1" s="11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6" t="s">
        <v>7</v>
      </c>
      <c r="B4" s="167"/>
      <c r="C4" s="167"/>
      <c r="D4" s="168"/>
      <c r="F4" s="216" t="s">
        <v>8</v>
      </c>
      <c r="G4" s="218">
        <v>2</v>
      </c>
      <c r="H4" s="220" t="s">
        <v>9</v>
      </c>
      <c r="I4" s="222">
        <v>45922</v>
      </c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1"/>
      <c r="B6" s="16" t="s">
        <v>15</v>
      </c>
      <c r="C6" s="10"/>
      <c r="D6" s="13">
        <f t="shared" ref="D6:D28" si="1">C6*L6</f>
        <v>0</v>
      </c>
      <c r="F6" s="226" t="s">
        <v>16</v>
      </c>
      <c r="G6" s="228" t="s">
        <v>125</v>
      </c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1"/>
      <c r="B7" s="16" t="s">
        <v>18</v>
      </c>
      <c r="C7" s="10"/>
      <c r="D7" s="13">
        <f t="shared" si="1"/>
        <v>0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1"/>
      <c r="B8" s="16" t="s">
        <v>20</v>
      </c>
      <c r="C8" s="10"/>
      <c r="D8" s="13">
        <f t="shared" si="1"/>
        <v>0</v>
      </c>
      <c r="F8" s="234" t="s">
        <v>21</v>
      </c>
      <c r="G8" s="235" t="s">
        <v>114</v>
      </c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1"/>
      <c r="B9" s="16" t="s">
        <v>23</v>
      </c>
      <c r="C9" s="10"/>
      <c r="D9" s="13">
        <f t="shared" si="1"/>
        <v>0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1"/>
      <c r="B10" t="s">
        <v>25</v>
      </c>
      <c r="C10" s="10"/>
      <c r="D10" s="13">
        <f t="shared" si="1"/>
        <v>0</v>
      </c>
      <c r="F10" s="226" t="s">
        <v>26</v>
      </c>
      <c r="G10" s="241" t="s">
        <v>115</v>
      </c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18" ht="15.75" x14ac:dyDescent="0.25">
      <c r="A11" s="161"/>
      <c r="B11" s="17" t="s">
        <v>28</v>
      </c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1"/>
      <c r="B12" s="17" t="s">
        <v>30</v>
      </c>
      <c r="C12" s="10"/>
      <c r="D12" s="48">
        <f t="shared" si="1"/>
        <v>0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1"/>
      <c r="B13" s="17" t="s">
        <v>32</v>
      </c>
      <c r="C13" s="10"/>
      <c r="D13" s="48">
        <f t="shared" si="1"/>
        <v>0</v>
      </c>
      <c r="F13" s="247" t="s">
        <v>36</v>
      </c>
      <c r="G13" s="211"/>
      <c r="H13" s="202">
        <f>D29</f>
        <v>0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1"/>
      <c r="B14" s="14" t="s">
        <v>35</v>
      </c>
      <c r="C14" s="10"/>
      <c r="D14" s="31">
        <f t="shared" si="1"/>
        <v>0</v>
      </c>
      <c r="F14" s="205" t="s">
        <v>39</v>
      </c>
      <c r="G14" s="206"/>
      <c r="H14" s="207">
        <f>D54</f>
        <v>0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1"/>
      <c r="B15" s="14" t="s">
        <v>38</v>
      </c>
      <c r="C15" s="10"/>
      <c r="D15" s="31">
        <f t="shared" si="1"/>
        <v>0</v>
      </c>
      <c r="F15" s="210" t="s">
        <v>40</v>
      </c>
      <c r="G15" s="211"/>
      <c r="H15" s="212">
        <f>H13-H14</f>
        <v>0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1"/>
      <c r="B17" t="s">
        <v>93</v>
      </c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1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3"/>
      <c r="I20" s="183"/>
      <c r="J20" s="18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 t="s">
        <v>104</v>
      </c>
      <c r="C22" s="10"/>
      <c r="D22" s="48">
        <f t="shared" si="1"/>
        <v>0</v>
      </c>
      <c r="F22" s="73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 t="s">
        <v>107</v>
      </c>
      <c r="C23" s="10"/>
      <c r="D23" s="48">
        <f t="shared" si="1"/>
        <v>0</v>
      </c>
      <c r="F23" s="25"/>
      <c r="G23" s="37"/>
      <c r="H23" s="189"/>
      <c r="I23" s="158"/>
      <c r="J23" s="15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 t="s">
        <v>131</v>
      </c>
      <c r="C24" s="10"/>
      <c r="D24" s="48">
        <f t="shared" si="1"/>
        <v>0</v>
      </c>
      <c r="F24" s="38"/>
      <c r="G24" s="37"/>
      <c r="H24" s="189"/>
      <c r="I24" s="158"/>
      <c r="J24" s="158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 t="s">
        <v>105</v>
      </c>
      <c r="C26" s="10"/>
      <c r="D26" s="48">
        <f t="shared" si="1"/>
        <v>0</v>
      </c>
      <c r="F26" s="65"/>
      <c r="G26" s="10"/>
      <c r="H26" s="193"/>
      <c r="I26" s="194"/>
      <c r="J26" s="19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 t="s">
        <v>109</v>
      </c>
      <c r="C27" s="10"/>
      <c r="D27" s="44">
        <f t="shared" si="1"/>
        <v>0</v>
      </c>
      <c r="F27" s="14"/>
      <c r="G27" s="14"/>
      <c r="H27" s="196"/>
      <c r="I27" s="197"/>
      <c r="J27" s="19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 t="s">
        <v>97</v>
      </c>
      <c r="C28" s="10"/>
      <c r="D28" s="48">
        <f t="shared" si="1"/>
        <v>0</v>
      </c>
      <c r="F28" s="115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19" t="s">
        <v>55</v>
      </c>
      <c r="G29" s="181"/>
      <c r="H29" s="141">
        <f>H15-H16-H17-H18-H19-H20-H22-H23-H24+H26+H27</f>
        <v>0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3">
        <f>F34*G34</f>
        <v>0</v>
      </c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/>
      <c r="H35" s="163">
        <f t="shared" ref="H35:H39" si="2">F35*G35</f>
        <v>0</v>
      </c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/>
      <c r="D36" s="12">
        <f>C36*1.5</f>
        <v>0</v>
      </c>
      <c r="F36" s="12">
        <v>200</v>
      </c>
      <c r="G36" s="37"/>
      <c r="H36" s="163">
        <f>F36*G36</f>
        <v>0</v>
      </c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3">
        <f t="shared" si="2"/>
        <v>0</v>
      </c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/>
      <c r="D38" s="12">
        <f>C38*84</f>
        <v>0</v>
      </c>
      <c r="F38" s="30">
        <v>50</v>
      </c>
      <c r="G38" s="39"/>
      <c r="H38" s="163">
        <f t="shared" si="2"/>
        <v>0</v>
      </c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/>
      <c r="D39" s="31">
        <f>C39*4.5</f>
        <v>0</v>
      </c>
      <c r="F39" s="12">
        <v>20</v>
      </c>
      <c r="G39" s="37"/>
      <c r="H39" s="163">
        <f t="shared" si="2"/>
        <v>0</v>
      </c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/>
      <c r="D41" s="12">
        <f>C41*84</f>
        <v>0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/>
      <c r="D42" s="12">
        <f>C42*2.25</f>
        <v>0</v>
      </c>
      <c r="F42" s="39" t="s">
        <v>79</v>
      </c>
      <c r="G42" s="163"/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118" t="s">
        <v>83</v>
      </c>
      <c r="H43" s="155" t="s">
        <v>13</v>
      </c>
      <c r="I43" s="156"/>
      <c r="J43" s="157"/>
      <c r="K43" s="21"/>
      <c r="P43" s="4"/>
      <c r="Q43" s="4"/>
      <c r="R43" s="5"/>
    </row>
    <row r="44" spans="1:18" ht="15.75" x14ac:dyDescent="0.25">
      <c r="A44" s="134"/>
      <c r="B44" s="27" t="s">
        <v>66</v>
      </c>
      <c r="C44" s="10"/>
      <c r="D44" s="12">
        <f>C44*120</f>
        <v>0</v>
      </c>
      <c r="F44" s="37"/>
      <c r="G44" s="63"/>
      <c r="H44" s="158"/>
      <c r="I44" s="158"/>
      <c r="J44" s="158"/>
      <c r="K44" s="21"/>
      <c r="P44" s="4"/>
      <c r="Q44" s="4"/>
      <c r="R44" s="5"/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/>
      <c r="G45" s="63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/>
      <c r="D46" s="12">
        <f>C46*1.5</f>
        <v>0</v>
      </c>
      <c r="F46" s="37"/>
      <c r="G46" s="117"/>
      <c r="H46" s="159"/>
      <c r="I46" s="159"/>
      <c r="J46" s="159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/>
      <c r="D48" s="12">
        <f>C48*78</f>
        <v>0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/>
      <c r="D49" s="12">
        <f>C49*42</f>
        <v>0</v>
      </c>
      <c r="F49" s="139" t="s">
        <v>86</v>
      </c>
      <c r="G49" s="141">
        <f>H34+H35+H36+H37+H38+H39+H40+H41+G42+H44+H45+H46</f>
        <v>0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/>
      <c r="D50" s="12">
        <f>C50*1.5</f>
        <v>0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142</v>
      </c>
      <c r="G51" s="249">
        <f>G49-H29</f>
        <v>0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0</v>
      </c>
      <c r="F54" s="21"/>
      <c r="J54" s="34"/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AB135-2BFC-4B34-B3A1-C4572A96C833}">
  <dimension ref="A1:S59"/>
  <sheetViews>
    <sheetView tabSelected="1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5" t="s">
        <v>1</v>
      </c>
      <c r="O1" s="215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6" t="s">
        <v>7</v>
      </c>
      <c r="B4" s="167"/>
      <c r="C4" s="167"/>
      <c r="D4" s="168"/>
      <c r="F4" s="216" t="s">
        <v>8</v>
      </c>
      <c r="G4" s="218">
        <v>3</v>
      </c>
      <c r="H4" s="220" t="s">
        <v>9</v>
      </c>
      <c r="I4" s="222">
        <v>45922</v>
      </c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1"/>
      <c r="B6" s="16" t="s">
        <v>15</v>
      </c>
      <c r="C6" s="10"/>
      <c r="D6" s="13">
        <f t="shared" ref="D6:D28" si="1">C6*L6</f>
        <v>0</v>
      </c>
      <c r="F6" s="226" t="s">
        <v>16</v>
      </c>
      <c r="G6" s="228" t="s">
        <v>111</v>
      </c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1"/>
      <c r="B7" s="16" t="s">
        <v>18</v>
      </c>
      <c r="C7" s="10"/>
      <c r="D7" s="13">
        <f t="shared" si="1"/>
        <v>0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1"/>
      <c r="B8" s="16" t="s">
        <v>20</v>
      </c>
      <c r="C8" s="10"/>
      <c r="D8" s="13">
        <f t="shared" si="1"/>
        <v>0</v>
      </c>
      <c r="F8" s="234" t="s">
        <v>21</v>
      </c>
      <c r="G8" s="235" t="s">
        <v>120</v>
      </c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1"/>
      <c r="B9" s="16" t="s">
        <v>23</v>
      </c>
      <c r="C9" s="10"/>
      <c r="D9" s="13">
        <f t="shared" si="1"/>
        <v>0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1"/>
      <c r="B10" t="s">
        <v>25</v>
      </c>
      <c r="C10" s="10"/>
      <c r="D10" s="13">
        <f t="shared" si="1"/>
        <v>0</v>
      </c>
      <c r="F10" s="226" t="s">
        <v>26</v>
      </c>
      <c r="G10" s="241" t="s">
        <v>147</v>
      </c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19" ht="15.75" x14ac:dyDescent="0.25">
      <c r="A11" s="161"/>
      <c r="B11" s="17" t="s">
        <v>28</v>
      </c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1"/>
      <c r="B12" s="17" t="s">
        <v>30</v>
      </c>
      <c r="C12" s="10"/>
      <c r="D12" s="48">
        <f t="shared" si="1"/>
        <v>0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1"/>
      <c r="B13" s="17" t="s">
        <v>32</v>
      </c>
      <c r="C13" s="10"/>
      <c r="D13" s="48">
        <f t="shared" si="1"/>
        <v>0</v>
      </c>
      <c r="F13" s="247" t="s">
        <v>36</v>
      </c>
      <c r="G13" s="211"/>
      <c r="H13" s="202">
        <f>D29</f>
        <v>0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1"/>
      <c r="B14" s="14" t="s">
        <v>35</v>
      </c>
      <c r="C14" s="10"/>
      <c r="D14" s="31">
        <f t="shared" si="1"/>
        <v>0</v>
      </c>
      <c r="F14" s="205" t="s">
        <v>39</v>
      </c>
      <c r="G14" s="206"/>
      <c r="H14" s="207">
        <f>D54</f>
        <v>0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1"/>
      <c r="B15" s="14" t="s">
        <v>38</v>
      </c>
      <c r="C15" s="10"/>
      <c r="D15" s="31">
        <f t="shared" si="1"/>
        <v>0</v>
      </c>
      <c r="F15" s="210" t="s">
        <v>40</v>
      </c>
      <c r="G15" s="211"/>
      <c r="H15" s="212">
        <f>H13-H14</f>
        <v>0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1"/>
      <c r="B17" t="s">
        <v>113</v>
      </c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1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 t="s">
        <v>104</v>
      </c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 t="s">
        <v>107</v>
      </c>
      <c r="C23" s="10"/>
      <c r="D23" s="48">
        <f t="shared" si="1"/>
        <v>0</v>
      </c>
      <c r="F23" s="79"/>
      <c r="G23" s="80"/>
      <c r="H23" s="189"/>
      <c r="I23" s="158"/>
      <c r="J23" s="15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 t="s">
        <v>101</v>
      </c>
      <c r="C24" s="10"/>
      <c r="D24" s="48">
        <f t="shared" si="1"/>
        <v>0</v>
      </c>
      <c r="F24" s="38"/>
      <c r="G24" s="37"/>
      <c r="H24" s="189"/>
      <c r="I24" s="158"/>
      <c r="J24" s="15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 t="s">
        <v>105</v>
      </c>
      <c r="C26" s="10"/>
      <c r="D26" s="48">
        <f t="shared" si="1"/>
        <v>0</v>
      </c>
      <c r="F26" s="65"/>
      <c r="G26" s="60"/>
      <c r="H26" s="193"/>
      <c r="I26" s="194"/>
      <c r="J26" s="19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 t="s">
        <v>109</v>
      </c>
      <c r="C27" s="10"/>
      <c r="D27" s="44">
        <f t="shared" si="1"/>
        <v>0</v>
      </c>
      <c r="F27" s="25"/>
      <c r="G27" s="81"/>
      <c r="H27" s="196"/>
      <c r="I27" s="197"/>
      <c r="J27" s="19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 t="s">
        <v>97</v>
      </c>
      <c r="C28" s="10"/>
      <c r="D28" s="48">
        <f t="shared" si="1"/>
        <v>0</v>
      </c>
      <c r="F28" s="115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19" t="s">
        <v>55</v>
      </c>
      <c r="G29" s="181"/>
      <c r="H29" s="141">
        <f>H15-H16-H17-H18-H19-H20-H22-H23-H24+H26+H27</f>
        <v>0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3">
        <f>F34*G34</f>
        <v>0</v>
      </c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/>
      <c r="H35" s="163">
        <f>F35*G35</f>
        <v>0</v>
      </c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/>
      <c r="D36" s="12">
        <f>C36*1.5</f>
        <v>0</v>
      </c>
      <c r="F36" s="12">
        <v>200</v>
      </c>
      <c r="G36" s="37"/>
      <c r="H36" s="163">
        <f t="shared" ref="H36:H39" si="2">F36*G36</f>
        <v>0</v>
      </c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3">
        <f t="shared" si="2"/>
        <v>0</v>
      </c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/>
      <c r="D38" s="12">
        <f>C38*84</f>
        <v>0</v>
      </c>
      <c r="F38" s="30">
        <v>50</v>
      </c>
      <c r="G38" s="39"/>
      <c r="H38" s="163">
        <f t="shared" si="2"/>
        <v>0</v>
      </c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/>
      <c r="D39" s="31">
        <f>C39*4.5</f>
        <v>0</v>
      </c>
      <c r="F39" s="12">
        <v>20</v>
      </c>
      <c r="G39" s="37"/>
      <c r="H39" s="163">
        <f t="shared" si="2"/>
        <v>0</v>
      </c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/>
      <c r="D41" s="12">
        <f>C41*84</f>
        <v>0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/>
      <c r="D42" s="12">
        <f>C42*2.25</f>
        <v>0</v>
      </c>
      <c r="F42" s="39" t="s">
        <v>79</v>
      </c>
      <c r="G42" s="163"/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118" t="s">
        <v>83</v>
      </c>
      <c r="H43" s="155" t="s">
        <v>13</v>
      </c>
      <c r="I43" s="156"/>
      <c r="J43" s="157"/>
      <c r="K43" s="21"/>
      <c r="P43" s="4"/>
      <c r="Q43" s="4"/>
      <c r="R43" s="5"/>
    </row>
    <row r="44" spans="1:18" ht="15.75" x14ac:dyDescent="0.25">
      <c r="A44" s="134"/>
      <c r="B44" s="27" t="s">
        <v>66</v>
      </c>
      <c r="C44" s="10"/>
      <c r="D44" s="12">
        <f>C44*120</f>
        <v>0</v>
      </c>
      <c r="F44" s="37"/>
      <c r="G44" s="77"/>
      <c r="H44" s="158"/>
      <c r="I44" s="158"/>
      <c r="J44" s="158"/>
      <c r="K44" s="21"/>
      <c r="P44" s="4"/>
      <c r="Q44" s="4"/>
      <c r="R44" s="5"/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/>
      <c r="G45" s="77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/>
      <c r="D46" s="12">
        <f>C46*1.5</f>
        <v>0</v>
      </c>
      <c r="F46" s="37"/>
      <c r="G46" s="63"/>
      <c r="H46" s="159"/>
      <c r="I46" s="159"/>
      <c r="J46" s="159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/>
      <c r="D48" s="12">
        <f>C48*78</f>
        <v>0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/>
      <c r="D49" s="12">
        <f>C49*42</f>
        <v>0</v>
      </c>
      <c r="F49" s="139" t="s">
        <v>86</v>
      </c>
      <c r="G49" s="141">
        <f>H34+H35+H36+H37+H38+H39+H40+H41+G42+H44+H45+H46</f>
        <v>0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/>
      <c r="D50" s="12">
        <f>C50*1.5</f>
        <v>0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133</v>
      </c>
      <c r="G51" s="249">
        <f>G49-H29</f>
        <v>0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0</v>
      </c>
      <c r="F54" s="21"/>
      <c r="J54" s="34"/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61671-8157-4F63-8622-2DAD671CA9C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5" t="s">
        <v>1</v>
      </c>
      <c r="O1" s="215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6" t="s">
        <v>7</v>
      </c>
      <c r="B4" s="167"/>
      <c r="C4" s="167"/>
      <c r="D4" s="168"/>
      <c r="F4" s="216" t="s">
        <v>8</v>
      </c>
      <c r="G4" s="218">
        <v>3</v>
      </c>
      <c r="H4" s="220" t="s">
        <v>9</v>
      </c>
      <c r="I4" s="222">
        <v>45902</v>
      </c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1"/>
      <c r="B6" s="16" t="s">
        <v>15</v>
      </c>
      <c r="C6" s="10">
        <v>156</v>
      </c>
      <c r="D6" s="13">
        <f t="shared" ref="D6:D28" si="1">C6*L6</f>
        <v>114972</v>
      </c>
      <c r="F6" s="226" t="s">
        <v>16</v>
      </c>
      <c r="G6" s="228" t="s">
        <v>111</v>
      </c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1"/>
      <c r="B7" s="16" t="s">
        <v>18</v>
      </c>
      <c r="C7" s="10">
        <v>5</v>
      </c>
      <c r="D7" s="13">
        <f t="shared" si="1"/>
        <v>3625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1"/>
      <c r="B8" s="16" t="s">
        <v>20</v>
      </c>
      <c r="C8" s="10"/>
      <c r="D8" s="13">
        <f t="shared" si="1"/>
        <v>0</v>
      </c>
      <c r="F8" s="234" t="s">
        <v>21</v>
      </c>
      <c r="G8" s="235" t="s">
        <v>120</v>
      </c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1"/>
      <c r="B9" s="16" t="s">
        <v>23</v>
      </c>
      <c r="C9" s="10">
        <v>31</v>
      </c>
      <c r="D9" s="13">
        <f t="shared" si="1"/>
        <v>21917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1"/>
      <c r="B10" t="s">
        <v>25</v>
      </c>
      <c r="C10" s="10">
        <v>3</v>
      </c>
      <c r="D10" s="13">
        <f t="shared" si="1"/>
        <v>2916</v>
      </c>
      <c r="F10" s="226" t="s">
        <v>26</v>
      </c>
      <c r="G10" s="241" t="s">
        <v>147</v>
      </c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19" ht="15.75" x14ac:dyDescent="0.25">
      <c r="A11" s="161"/>
      <c r="B11" s="17" t="s">
        <v>28</v>
      </c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1"/>
      <c r="B12" s="17" t="s">
        <v>30</v>
      </c>
      <c r="C12" s="10"/>
      <c r="D12" s="48">
        <f t="shared" si="1"/>
        <v>0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1"/>
      <c r="B13" s="17" t="s">
        <v>32</v>
      </c>
      <c r="C13" s="10">
        <v>4</v>
      </c>
      <c r="D13" s="48">
        <f t="shared" si="1"/>
        <v>1228</v>
      </c>
      <c r="F13" s="247" t="s">
        <v>36</v>
      </c>
      <c r="G13" s="211"/>
      <c r="H13" s="202">
        <f>D29</f>
        <v>149746.5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1"/>
      <c r="B14" s="14" t="s">
        <v>35</v>
      </c>
      <c r="C14" s="10">
        <v>19</v>
      </c>
      <c r="D14" s="31">
        <f t="shared" si="1"/>
        <v>209</v>
      </c>
      <c r="F14" s="205" t="s">
        <v>39</v>
      </c>
      <c r="G14" s="206"/>
      <c r="H14" s="207">
        <f>D54</f>
        <v>36773.25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1"/>
      <c r="B15" s="14" t="s">
        <v>38</v>
      </c>
      <c r="C15" s="10"/>
      <c r="D15" s="31">
        <f t="shared" si="1"/>
        <v>0</v>
      </c>
      <c r="F15" s="210" t="s">
        <v>40</v>
      </c>
      <c r="G15" s="211"/>
      <c r="H15" s="212">
        <f>H13-H14</f>
        <v>112973.25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1"/>
      <c r="B17" t="s">
        <v>113</v>
      </c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1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 t="s">
        <v>104</v>
      </c>
      <c r="C22" s="10"/>
      <c r="D22" s="48">
        <f t="shared" si="1"/>
        <v>0</v>
      </c>
      <c r="F22" s="100" t="s">
        <v>146</v>
      </c>
      <c r="G22" s="74">
        <v>5442</v>
      </c>
      <c r="H22" s="188">
        <v>50905</v>
      </c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 t="s">
        <v>107</v>
      </c>
      <c r="C23" s="10"/>
      <c r="D23" s="48">
        <f t="shared" si="1"/>
        <v>0</v>
      </c>
      <c r="F23" s="79"/>
      <c r="G23" s="80"/>
      <c r="H23" s="189"/>
      <c r="I23" s="158"/>
      <c r="J23" s="15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 t="s">
        <v>101</v>
      </c>
      <c r="C24" s="10"/>
      <c r="D24" s="48">
        <f t="shared" si="1"/>
        <v>0</v>
      </c>
      <c r="F24" s="38"/>
      <c r="G24" s="37"/>
      <c r="H24" s="189"/>
      <c r="I24" s="158"/>
      <c r="J24" s="15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 t="s">
        <v>123</v>
      </c>
      <c r="C25" s="10">
        <v>12</v>
      </c>
      <c r="D25" s="48">
        <f t="shared" si="1"/>
        <v>520.5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f>1005/24+1.5</f>
        <v>43.375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 t="s">
        <v>105</v>
      </c>
      <c r="C26" s="10">
        <v>12</v>
      </c>
      <c r="D26" s="48">
        <f t="shared" si="1"/>
        <v>434</v>
      </c>
      <c r="F26" s="65" t="s">
        <v>155</v>
      </c>
      <c r="G26" s="60">
        <v>5406</v>
      </c>
      <c r="H26" s="193">
        <v>118325</v>
      </c>
      <c r="I26" s="194"/>
      <c r="J26" s="19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 t="s">
        <v>109</v>
      </c>
      <c r="C27" s="10"/>
      <c r="D27" s="44">
        <f t="shared" si="1"/>
        <v>0</v>
      </c>
      <c r="F27" s="25"/>
      <c r="G27" s="81"/>
      <c r="H27" s="196"/>
      <c r="I27" s="197"/>
      <c r="J27" s="19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 t="s">
        <v>97</v>
      </c>
      <c r="C28" s="10">
        <v>5</v>
      </c>
      <c r="D28" s="48">
        <f t="shared" si="1"/>
        <v>3925</v>
      </c>
      <c r="F28" s="92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149746.5</v>
      </c>
      <c r="F29" s="119" t="s">
        <v>55</v>
      </c>
      <c r="G29" s="181"/>
      <c r="H29" s="141">
        <f>H15-H16-H17-H18-H19-H20-H22-H23-H24+H26+H27</f>
        <v>180393.25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>
        <v>2</v>
      </c>
      <c r="D34" s="30">
        <f>C34*120</f>
        <v>240</v>
      </c>
      <c r="F34" s="12">
        <v>1000</v>
      </c>
      <c r="G34" s="75">
        <v>152</v>
      </c>
      <c r="H34" s="163">
        <f>F34*G34</f>
        <v>152000</v>
      </c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49</v>
      </c>
      <c r="H35" s="163">
        <f>F35*G35</f>
        <v>24500</v>
      </c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>
        <v>22</v>
      </c>
      <c r="D36" s="12">
        <f>C36*1.5</f>
        <v>33</v>
      </c>
      <c r="F36" s="12">
        <v>200</v>
      </c>
      <c r="G36" s="37">
        <v>4</v>
      </c>
      <c r="H36" s="163">
        <f t="shared" ref="H36:H39" si="2">F36*G36</f>
        <v>800</v>
      </c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>
        <v>302</v>
      </c>
      <c r="D37" s="12">
        <f>C37*111</f>
        <v>33522</v>
      </c>
      <c r="F37" s="12">
        <v>100</v>
      </c>
      <c r="G37" s="39">
        <v>32</v>
      </c>
      <c r="H37" s="163">
        <f t="shared" si="2"/>
        <v>3200</v>
      </c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>
        <v>9</v>
      </c>
      <c r="D38" s="12">
        <f>C38*84</f>
        <v>756</v>
      </c>
      <c r="F38" s="30">
        <v>50</v>
      </c>
      <c r="G38" s="39">
        <v>7</v>
      </c>
      <c r="H38" s="163">
        <f t="shared" si="2"/>
        <v>350</v>
      </c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>
        <v>2</v>
      </c>
      <c r="D39" s="31">
        <f>C39*4.5</f>
        <v>9</v>
      </c>
      <c r="F39" s="12">
        <v>20</v>
      </c>
      <c r="G39" s="37">
        <v>3</v>
      </c>
      <c r="H39" s="163">
        <f t="shared" si="2"/>
        <v>60</v>
      </c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>
        <v>10</v>
      </c>
      <c r="D40" s="12">
        <f>C40*111</f>
        <v>1110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>
        <v>7</v>
      </c>
      <c r="D41" s="12">
        <f>C41*84</f>
        <v>588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>
        <v>7</v>
      </c>
      <c r="D42" s="12">
        <f>C42*2.25</f>
        <v>15.75</v>
      </c>
      <c r="F42" s="39" t="s">
        <v>79</v>
      </c>
      <c r="G42" s="163">
        <v>66</v>
      </c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89" t="s">
        <v>83</v>
      </c>
      <c r="H43" s="155" t="s">
        <v>13</v>
      </c>
      <c r="I43" s="156"/>
      <c r="J43" s="157"/>
      <c r="K43" s="21"/>
      <c r="P43" s="4"/>
      <c r="Q43" s="4"/>
      <c r="R43" s="5"/>
    </row>
    <row r="44" spans="1:18" ht="15.75" x14ac:dyDescent="0.25">
      <c r="A44" s="134"/>
      <c r="B44" s="27" t="s">
        <v>66</v>
      </c>
      <c r="C44" s="10">
        <v>1</v>
      </c>
      <c r="D44" s="12">
        <f>C44*120</f>
        <v>120</v>
      </c>
      <c r="F44" s="37"/>
      <c r="G44" s="77"/>
      <c r="H44" s="158"/>
      <c r="I44" s="158"/>
      <c r="J44" s="158"/>
      <c r="K44" s="21"/>
      <c r="P44" s="4"/>
      <c r="Q44" s="4"/>
      <c r="R44" s="5"/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/>
      <c r="G45" s="77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>
        <v>3</v>
      </c>
      <c r="D46" s="12">
        <f>C46*1.5</f>
        <v>4.5</v>
      </c>
      <c r="F46" s="37"/>
      <c r="G46" s="63"/>
      <c r="H46" s="159"/>
      <c r="I46" s="159"/>
      <c r="J46" s="159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>
        <v>1</v>
      </c>
      <c r="D49" s="12">
        <f>C49*42</f>
        <v>42</v>
      </c>
      <c r="F49" s="139" t="s">
        <v>86</v>
      </c>
      <c r="G49" s="141">
        <f>H34+H35+H36+H37+H38+H39+H40+H41+G42+H44+H45+H46</f>
        <v>180976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>
        <v>10</v>
      </c>
      <c r="D50" s="12">
        <f>C50*1.5</f>
        <v>15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156</v>
      </c>
      <c r="G51" s="149">
        <f>G49-H29</f>
        <v>582.75</v>
      </c>
      <c r="H51" s="150"/>
      <c r="I51" s="150"/>
      <c r="J51" s="1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152"/>
      <c r="H52" s="153"/>
      <c r="I52" s="153"/>
      <c r="J52" s="1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36773.25</v>
      </c>
      <c r="F54" s="21"/>
      <c r="J54" s="34"/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11583-4F3E-44E2-8E8E-A8EA675AA9D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5" t="s">
        <v>1</v>
      </c>
      <c r="O1" s="215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6" t="s">
        <v>7</v>
      </c>
      <c r="B4" s="167"/>
      <c r="C4" s="167"/>
      <c r="D4" s="168"/>
      <c r="F4" s="216" t="s">
        <v>8</v>
      </c>
      <c r="G4" s="218"/>
      <c r="H4" s="220" t="s">
        <v>9</v>
      </c>
      <c r="I4" s="222"/>
      <c r="J4" s="223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0" t="s">
        <v>7</v>
      </c>
      <c r="B5" s="15" t="s">
        <v>11</v>
      </c>
      <c r="C5" s="9" t="s">
        <v>12</v>
      </c>
      <c r="D5" s="25" t="s">
        <v>13</v>
      </c>
      <c r="F5" s="217"/>
      <c r="G5" s="219"/>
      <c r="H5" s="221"/>
      <c r="I5" s="224"/>
      <c r="J5" s="225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1"/>
      <c r="B6" s="16"/>
      <c r="C6" s="10"/>
      <c r="D6" s="13">
        <f t="shared" ref="D6:D28" si="1">C6*L6</f>
        <v>0</v>
      </c>
      <c r="F6" s="226" t="s">
        <v>16</v>
      </c>
      <c r="G6" s="228"/>
      <c r="H6" s="229"/>
      <c r="I6" s="229"/>
      <c r="J6" s="2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1"/>
      <c r="B7" s="16"/>
      <c r="C7" s="10"/>
      <c r="D7" s="13">
        <f t="shared" si="1"/>
        <v>0</v>
      </c>
      <c r="F7" s="227"/>
      <c r="G7" s="231"/>
      <c r="H7" s="232"/>
      <c r="I7" s="232"/>
      <c r="J7" s="23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1"/>
      <c r="B8" s="16"/>
      <c r="C8" s="10"/>
      <c r="D8" s="13">
        <f t="shared" si="1"/>
        <v>0</v>
      </c>
      <c r="F8" s="234" t="s">
        <v>21</v>
      </c>
      <c r="G8" s="235"/>
      <c r="H8" s="236"/>
      <c r="I8" s="236"/>
      <c r="J8" s="237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1"/>
      <c r="B9" s="16"/>
      <c r="C9" s="10"/>
      <c r="D9" s="13">
        <f t="shared" si="1"/>
        <v>0</v>
      </c>
      <c r="F9" s="227"/>
      <c r="G9" s="238"/>
      <c r="H9" s="239"/>
      <c r="I9" s="239"/>
      <c r="J9" s="240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1"/>
      <c r="C10" s="10"/>
      <c r="D10" s="13">
        <f t="shared" si="1"/>
        <v>0</v>
      </c>
      <c r="F10" s="226" t="s">
        <v>26</v>
      </c>
      <c r="G10" s="241"/>
      <c r="H10" s="242"/>
      <c r="I10" s="242"/>
      <c r="J10" s="243"/>
      <c r="K10" s="8"/>
      <c r="L10" s="6">
        <f>R36</f>
        <v>972</v>
      </c>
      <c r="P10" s="4"/>
      <c r="Q10" s="4"/>
      <c r="R10" s="5"/>
    </row>
    <row r="11" spans="1:19" ht="15.75" x14ac:dyDescent="0.25">
      <c r="A11" s="161"/>
      <c r="B11" s="17"/>
      <c r="C11" s="10"/>
      <c r="D11" s="13">
        <f t="shared" si="1"/>
        <v>0</v>
      </c>
      <c r="F11" s="227"/>
      <c r="G11" s="238"/>
      <c r="H11" s="239"/>
      <c r="I11" s="239"/>
      <c r="J11" s="240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1"/>
      <c r="B12" s="17"/>
      <c r="C12" s="10"/>
      <c r="D12" s="48">
        <f t="shared" si="1"/>
        <v>0</v>
      </c>
      <c r="F12" s="244" t="s">
        <v>33</v>
      </c>
      <c r="G12" s="245"/>
      <c r="H12" s="245"/>
      <c r="I12" s="245"/>
      <c r="J12" s="246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1"/>
      <c r="B13" s="17"/>
      <c r="C13" s="10"/>
      <c r="D13" s="48">
        <f t="shared" si="1"/>
        <v>0</v>
      </c>
      <c r="F13" s="247" t="s">
        <v>36</v>
      </c>
      <c r="G13" s="211"/>
      <c r="H13" s="202">
        <f>D29</f>
        <v>0</v>
      </c>
      <c r="I13" s="203"/>
      <c r="J13" s="20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1"/>
      <c r="B14" s="14"/>
      <c r="C14" s="10"/>
      <c r="D14" s="31">
        <f t="shared" si="1"/>
        <v>0</v>
      </c>
      <c r="F14" s="205" t="s">
        <v>39</v>
      </c>
      <c r="G14" s="206"/>
      <c r="H14" s="207">
        <f>D54</f>
        <v>0</v>
      </c>
      <c r="I14" s="208"/>
      <c r="J14" s="20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1"/>
      <c r="B15" s="14"/>
      <c r="C15" s="10"/>
      <c r="D15" s="31">
        <f t="shared" si="1"/>
        <v>0</v>
      </c>
      <c r="F15" s="210" t="s">
        <v>40</v>
      </c>
      <c r="G15" s="211"/>
      <c r="H15" s="212">
        <f>H13-H14</f>
        <v>0</v>
      </c>
      <c r="I15" s="213"/>
      <c r="J15" s="214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1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1"/>
      <c r="C17" s="10"/>
      <c r="D17" s="48">
        <f t="shared" si="1"/>
        <v>0</v>
      </c>
      <c r="F17" s="57"/>
      <c r="G17" s="67" t="s">
        <v>45</v>
      </c>
      <c r="H17" s="183"/>
      <c r="I17" s="183"/>
      <c r="J17" s="183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1"/>
      <c r="B18" s="19"/>
      <c r="C18" s="10"/>
      <c r="D18" s="48">
        <f t="shared" si="1"/>
        <v>0</v>
      </c>
      <c r="F18" s="57"/>
      <c r="G18" s="67" t="s">
        <v>47</v>
      </c>
      <c r="H18" s="183"/>
      <c r="I18" s="183"/>
      <c r="J18" s="183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1"/>
      <c r="B19" s="14"/>
      <c r="C19" s="10"/>
      <c r="D19" s="48">
        <f t="shared" si="1"/>
        <v>0</v>
      </c>
      <c r="F19" s="57"/>
      <c r="G19" s="69" t="s">
        <v>50</v>
      </c>
      <c r="H19" s="184"/>
      <c r="I19" s="184"/>
      <c r="J19" s="18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1"/>
      <c r="B20" s="46"/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1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5" t="s">
        <v>13</v>
      </c>
      <c r="I21" s="186"/>
      <c r="J21" s="187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1"/>
      <c r="B22" s="46"/>
      <c r="C22" s="10"/>
      <c r="D22" s="48">
        <f t="shared" si="1"/>
        <v>0</v>
      </c>
      <c r="F22" s="78"/>
      <c r="G22" s="74"/>
      <c r="H22" s="188"/>
      <c r="I22" s="188"/>
      <c r="J22" s="188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1"/>
      <c r="B23" s="14"/>
      <c r="C23" s="10"/>
      <c r="D23" s="48">
        <f t="shared" si="1"/>
        <v>0</v>
      </c>
      <c r="F23" s="79"/>
      <c r="G23" s="80"/>
      <c r="H23" s="189"/>
      <c r="I23" s="158"/>
      <c r="J23" s="15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1"/>
      <c r="B24" s="14"/>
      <c r="C24" s="10"/>
      <c r="D24" s="48">
        <f t="shared" si="1"/>
        <v>0</v>
      </c>
      <c r="F24" s="38"/>
      <c r="G24" s="37"/>
      <c r="H24" s="189"/>
      <c r="I24" s="158"/>
      <c r="J24" s="15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1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0" t="s">
        <v>13</v>
      </c>
      <c r="I25" s="191"/>
      <c r="J25" s="19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1"/>
      <c r="B26" s="14"/>
      <c r="C26" s="10"/>
      <c r="D26" s="48">
        <f t="shared" si="1"/>
        <v>0</v>
      </c>
      <c r="F26" s="65"/>
      <c r="G26" s="60"/>
      <c r="H26" s="193"/>
      <c r="I26" s="194"/>
      <c r="J26" s="19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1"/>
      <c r="B27" s="14"/>
      <c r="C27" s="10"/>
      <c r="D27" s="44">
        <f t="shared" si="1"/>
        <v>0</v>
      </c>
      <c r="F27" s="25"/>
      <c r="G27" s="81"/>
      <c r="H27" s="196"/>
      <c r="I27" s="197"/>
      <c r="J27" s="19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2"/>
      <c r="B28" s="46"/>
      <c r="C28" s="10"/>
      <c r="D28" s="48">
        <f t="shared" si="1"/>
        <v>0</v>
      </c>
      <c r="F28" s="92"/>
      <c r="G28" s="62"/>
      <c r="H28" s="199"/>
      <c r="I28" s="200"/>
      <c r="J28" s="20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19" t="s">
        <v>55</v>
      </c>
      <c r="G29" s="181"/>
      <c r="H29" s="141">
        <f>H15-H16-H17-H18-H19-H20-H22-H23-H24+H26+H27</f>
        <v>0</v>
      </c>
      <c r="I29" s="142"/>
      <c r="J29" s="143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22"/>
      <c r="G30" s="182"/>
      <c r="H30" s="144"/>
      <c r="I30" s="145"/>
      <c r="J30" s="146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6" t="s">
        <v>58</v>
      </c>
      <c r="B32" s="167"/>
      <c r="C32" s="167"/>
      <c r="D32" s="168"/>
      <c r="F32" s="169" t="s">
        <v>59</v>
      </c>
      <c r="G32" s="170"/>
      <c r="H32" s="170"/>
      <c r="I32" s="170"/>
      <c r="J32" s="17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69" t="s">
        <v>13</v>
      </c>
      <c r="I33" s="170"/>
      <c r="J33" s="17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3"/>
      <c r="I34" s="164"/>
      <c r="J34" s="16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1"/>
      <c r="B35" s="27" t="s">
        <v>68</v>
      </c>
      <c r="C35" s="52"/>
      <c r="D35" s="30">
        <f>C35*84</f>
        <v>0</v>
      </c>
      <c r="F35" s="59">
        <v>500</v>
      </c>
      <c r="G35" s="41"/>
      <c r="H35" s="163"/>
      <c r="I35" s="164"/>
      <c r="J35" s="16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2"/>
      <c r="B36" s="26" t="s">
        <v>70</v>
      </c>
      <c r="C36" s="10"/>
      <c r="D36" s="12">
        <f>C36*1.5</f>
        <v>0</v>
      </c>
      <c r="F36" s="12">
        <v>200</v>
      </c>
      <c r="G36" s="37"/>
      <c r="H36" s="163"/>
      <c r="I36" s="164"/>
      <c r="J36" s="16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3"/>
      <c r="I37" s="164"/>
      <c r="J37" s="16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1"/>
      <c r="B38" s="29" t="s">
        <v>68</v>
      </c>
      <c r="C38" s="54"/>
      <c r="D38" s="12">
        <f>C38*84</f>
        <v>0</v>
      </c>
      <c r="F38" s="30">
        <v>50</v>
      </c>
      <c r="G38" s="39"/>
      <c r="H38" s="163"/>
      <c r="I38" s="164"/>
      <c r="J38" s="16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2"/>
      <c r="B39" s="29" t="s">
        <v>70</v>
      </c>
      <c r="C39" s="52"/>
      <c r="D39" s="31">
        <f>C39*4.5</f>
        <v>0</v>
      </c>
      <c r="F39" s="12">
        <v>20</v>
      </c>
      <c r="G39" s="37"/>
      <c r="H39" s="163"/>
      <c r="I39" s="164"/>
      <c r="J39" s="16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3"/>
      <c r="I40" s="164"/>
      <c r="J40" s="16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1"/>
      <c r="B41" s="27" t="s">
        <v>68</v>
      </c>
      <c r="C41" s="10"/>
      <c r="D41" s="12">
        <f>C41*84</f>
        <v>0</v>
      </c>
      <c r="F41" s="12">
        <v>5</v>
      </c>
      <c r="G41" s="42"/>
      <c r="H41" s="163"/>
      <c r="I41" s="164"/>
      <c r="J41" s="16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2"/>
      <c r="B42" s="27" t="s">
        <v>70</v>
      </c>
      <c r="C42" s="11"/>
      <c r="D42" s="12">
        <f>C42*2.25</f>
        <v>0</v>
      </c>
      <c r="F42" s="39" t="s">
        <v>79</v>
      </c>
      <c r="G42" s="163"/>
      <c r="H42" s="164"/>
      <c r="I42" s="164"/>
      <c r="J42" s="16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3" t="s">
        <v>81</v>
      </c>
      <c r="C43" s="11"/>
      <c r="D43" s="12"/>
      <c r="F43" s="60" t="s">
        <v>82</v>
      </c>
      <c r="G43" s="89" t="s">
        <v>83</v>
      </c>
      <c r="H43" s="155" t="s">
        <v>13</v>
      </c>
      <c r="I43" s="156"/>
      <c r="J43" s="157"/>
      <c r="K43" s="21"/>
      <c r="P43" s="4"/>
      <c r="Q43" s="4"/>
      <c r="R43" s="5"/>
    </row>
    <row r="44" spans="1:18" ht="15.75" x14ac:dyDescent="0.25">
      <c r="A44" s="134"/>
      <c r="B44" s="27" t="s">
        <v>66</v>
      </c>
      <c r="C44" s="10"/>
      <c r="D44" s="12">
        <f>C44*120</f>
        <v>0</v>
      </c>
      <c r="F44" s="37"/>
      <c r="G44" s="77"/>
      <c r="H44" s="158"/>
      <c r="I44" s="158"/>
      <c r="J44" s="158"/>
      <c r="K44" s="21"/>
      <c r="P44" s="4"/>
      <c r="Q44" s="4"/>
      <c r="R44" s="5"/>
    </row>
    <row r="45" spans="1:18" ht="15.75" x14ac:dyDescent="0.25">
      <c r="A45" s="134"/>
      <c r="B45" s="27" t="s">
        <v>68</v>
      </c>
      <c r="C45" s="33"/>
      <c r="D45" s="12">
        <f>C45*84</f>
        <v>0</v>
      </c>
      <c r="F45" s="37"/>
      <c r="G45" s="77"/>
      <c r="H45" s="158"/>
      <c r="I45" s="158"/>
      <c r="J45" s="158"/>
      <c r="K45" s="21"/>
      <c r="P45" s="4"/>
      <c r="Q45" s="4"/>
      <c r="R45" s="5"/>
    </row>
    <row r="46" spans="1:18" ht="15.75" x14ac:dyDescent="0.25">
      <c r="A46" s="134"/>
      <c r="B46" s="49" t="s">
        <v>70</v>
      </c>
      <c r="C46" s="82"/>
      <c r="D46" s="12">
        <f>C46*1.5</f>
        <v>0</v>
      </c>
      <c r="F46" s="37"/>
      <c r="G46" s="63"/>
      <c r="H46" s="159"/>
      <c r="I46" s="159"/>
      <c r="J46" s="159"/>
      <c r="K46" s="21"/>
      <c r="P46" s="4"/>
      <c r="Q46" s="4"/>
      <c r="R46" s="5"/>
    </row>
    <row r="47" spans="1:18" ht="15.75" x14ac:dyDescent="0.25">
      <c r="A47" s="135"/>
      <c r="B47" s="27"/>
      <c r="C47" s="11"/>
      <c r="D47" s="12"/>
      <c r="F47" s="60"/>
      <c r="G47" s="60"/>
      <c r="H47" s="136"/>
      <c r="I47" s="137"/>
      <c r="J47" s="138"/>
      <c r="K47" s="21"/>
      <c r="P47" s="4"/>
      <c r="Q47" s="4"/>
      <c r="R47" s="5"/>
    </row>
    <row r="48" spans="1:18" ht="15" customHeight="1" x14ac:dyDescent="0.25">
      <c r="A48" s="133" t="s">
        <v>32</v>
      </c>
      <c r="B48" s="27" t="s">
        <v>66</v>
      </c>
      <c r="C48" s="10"/>
      <c r="D48" s="12">
        <f>C48*78</f>
        <v>0</v>
      </c>
      <c r="F48" s="60"/>
      <c r="G48" s="60"/>
      <c r="H48" s="136"/>
      <c r="I48" s="137"/>
      <c r="J48" s="138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4"/>
      <c r="B49" s="29" t="s">
        <v>68</v>
      </c>
      <c r="C49" s="33"/>
      <c r="D49" s="12">
        <f>C49*42</f>
        <v>0</v>
      </c>
      <c r="F49" s="139" t="s">
        <v>86</v>
      </c>
      <c r="G49" s="141">
        <f>H34+H35+H36+H37+H38+H39+H40+H41+G42+H44+H45+H46</f>
        <v>0</v>
      </c>
      <c r="H49" s="142"/>
      <c r="I49" s="142"/>
      <c r="J49" s="143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4"/>
      <c r="B50" s="32" t="s">
        <v>70</v>
      </c>
      <c r="C50" s="11"/>
      <c r="D50" s="12">
        <f>C50*1.5</f>
        <v>0</v>
      </c>
      <c r="F50" s="140"/>
      <c r="G50" s="144"/>
      <c r="H50" s="145"/>
      <c r="I50" s="145"/>
      <c r="J50" s="146"/>
      <c r="P50" s="4"/>
      <c r="Q50" s="4"/>
      <c r="R50" s="5"/>
    </row>
    <row r="51" spans="1:18" ht="15" customHeight="1" x14ac:dyDescent="0.25">
      <c r="A51" s="134"/>
      <c r="B51" s="27"/>
      <c r="C51" s="10"/>
      <c r="D51" s="31"/>
      <c r="F51" s="147" t="s">
        <v>143</v>
      </c>
      <c r="G51" s="149">
        <f>G49-H29</f>
        <v>0</v>
      </c>
      <c r="H51" s="150"/>
      <c r="I51" s="150"/>
      <c r="J51" s="1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4"/>
      <c r="B52" s="29"/>
      <c r="C52" s="33"/>
      <c r="D52" s="45"/>
      <c r="F52" s="148"/>
      <c r="G52" s="152"/>
      <c r="H52" s="153"/>
      <c r="I52" s="153"/>
      <c r="J52" s="1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9" t="s">
        <v>90</v>
      </c>
      <c r="B54" s="120"/>
      <c r="C54" s="121"/>
      <c r="D54" s="125">
        <f>SUM(D34:D53)</f>
        <v>0</v>
      </c>
      <c r="F54" s="21"/>
      <c r="J54" s="34"/>
    </row>
    <row r="55" spans="1:18" x14ac:dyDescent="0.25">
      <c r="A55" s="122"/>
      <c r="B55" s="123"/>
      <c r="C55" s="124"/>
      <c r="D55" s="126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7" t="s">
        <v>91</v>
      </c>
      <c r="B58" s="128"/>
      <c r="C58" s="128"/>
      <c r="D58" s="129"/>
      <c r="F58" s="127" t="s">
        <v>92</v>
      </c>
      <c r="G58" s="128"/>
      <c r="H58" s="128"/>
      <c r="I58" s="128"/>
      <c r="J58" s="129"/>
    </row>
    <row r="59" spans="1:18" x14ac:dyDescent="0.25">
      <c r="A59" s="130"/>
      <c r="B59" s="131"/>
      <c r="C59" s="131"/>
      <c r="D59" s="132"/>
      <c r="F59" s="130"/>
      <c r="G59" s="131"/>
      <c r="H59" s="131"/>
      <c r="I59" s="131"/>
      <c r="J59" s="13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76</vt:i4>
      </vt:variant>
      <vt:variant>
        <vt:lpstr>Named Ranges</vt:lpstr>
      </vt:variant>
      <vt:variant>
        <vt:i4>75</vt:i4>
      </vt:variant>
    </vt:vector>
  </HeadingPairs>
  <TitlesOfParts>
    <vt:vector size="151" baseType="lpstr">
      <vt:lpstr>(September 2025)</vt:lpstr>
      <vt:lpstr>(1)</vt:lpstr>
      <vt:lpstr>01,09 R2</vt:lpstr>
      <vt:lpstr>01,09 R3</vt:lpstr>
      <vt:lpstr>(2)</vt:lpstr>
      <vt:lpstr>02,09 R1</vt:lpstr>
      <vt:lpstr>02,09 R2</vt:lpstr>
      <vt:lpstr>02,09 R3</vt:lpstr>
      <vt:lpstr>(3)</vt:lpstr>
      <vt:lpstr>03,09 R1</vt:lpstr>
      <vt:lpstr>03,09 R2</vt:lpstr>
      <vt:lpstr>03,09 R3</vt:lpstr>
      <vt:lpstr>(4)</vt:lpstr>
      <vt:lpstr>04,09 R1</vt:lpstr>
      <vt:lpstr>04,09 R2</vt:lpstr>
      <vt:lpstr>04,09 R3</vt:lpstr>
      <vt:lpstr>(5)</vt:lpstr>
      <vt:lpstr>05,09 R1</vt:lpstr>
      <vt:lpstr>05,09 R2</vt:lpstr>
      <vt:lpstr>05,09 R3</vt:lpstr>
      <vt:lpstr>(6)</vt:lpstr>
      <vt:lpstr>06,09 R1</vt:lpstr>
      <vt:lpstr>06,09 R2</vt:lpstr>
      <vt:lpstr>06,09 R3</vt:lpstr>
      <vt:lpstr>(8)</vt:lpstr>
      <vt:lpstr>08,09 R1</vt:lpstr>
      <vt:lpstr>08,09 R2</vt:lpstr>
      <vt:lpstr>08,09 R3</vt:lpstr>
      <vt:lpstr>(9)</vt:lpstr>
      <vt:lpstr>09,09 R1</vt:lpstr>
      <vt:lpstr>09,09 R2</vt:lpstr>
      <vt:lpstr>09,09 R3</vt:lpstr>
      <vt:lpstr>(10)</vt:lpstr>
      <vt:lpstr>10,09 R1</vt:lpstr>
      <vt:lpstr>10,09 R2</vt:lpstr>
      <vt:lpstr>10,09 R3</vt:lpstr>
      <vt:lpstr>(11 No Trip)</vt:lpstr>
      <vt:lpstr>11,09 R1</vt:lpstr>
      <vt:lpstr>11,09 R2</vt:lpstr>
      <vt:lpstr>11,09 R3</vt:lpstr>
      <vt:lpstr>(12)</vt:lpstr>
      <vt:lpstr>12,09 R1</vt:lpstr>
      <vt:lpstr>12,09 R2</vt:lpstr>
      <vt:lpstr>12,09 R3</vt:lpstr>
      <vt:lpstr>(13)</vt:lpstr>
      <vt:lpstr>13,09 R1</vt:lpstr>
      <vt:lpstr>13,09 R2</vt:lpstr>
      <vt:lpstr>13,09 R3</vt:lpstr>
      <vt:lpstr>(15)</vt:lpstr>
      <vt:lpstr>15,09 R1</vt:lpstr>
      <vt:lpstr>15,09 R2</vt:lpstr>
      <vt:lpstr>15,09 R3</vt:lpstr>
      <vt:lpstr>(16)</vt:lpstr>
      <vt:lpstr>16,09 R1</vt:lpstr>
      <vt:lpstr>16,09 R2</vt:lpstr>
      <vt:lpstr>16,09 R3</vt:lpstr>
      <vt:lpstr>(17)</vt:lpstr>
      <vt:lpstr>17,09 R1</vt:lpstr>
      <vt:lpstr>17,09 R2</vt:lpstr>
      <vt:lpstr>17,09 R3</vt:lpstr>
      <vt:lpstr>(18)</vt:lpstr>
      <vt:lpstr>18,09 R1</vt:lpstr>
      <vt:lpstr>18,09 R2</vt:lpstr>
      <vt:lpstr>18,09 R3</vt:lpstr>
      <vt:lpstr>(19)</vt:lpstr>
      <vt:lpstr>19,09 R1</vt:lpstr>
      <vt:lpstr>19,09 R2</vt:lpstr>
      <vt:lpstr>19,09 R3</vt:lpstr>
      <vt:lpstr>(20)</vt:lpstr>
      <vt:lpstr>20,09 R1</vt:lpstr>
      <vt:lpstr>20,09 R2</vt:lpstr>
      <vt:lpstr>20,09 R3</vt:lpstr>
      <vt:lpstr>(22)</vt:lpstr>
      <vt:lpstr>22,09 R1</vt:lpstr>
      <vt:lpstr>22,09 R2</vt:lpstr>
      <vt:lpstr>22,09 R3</vt:lpstr>
      <vt:lpstr>'(1)'!Print_Area</vt:lpstr>
      <vt:lpstr>'(10)'!Print_Area</vt:lpstr>
      <vt:lpstr>'(11 No Trip)'!Print_Area</vt:lpstr>
      <vt:lpstr>'(12)'!Print_Area</vt:lpstr>
      <vt:lpstr>'(13)'!Print_Area</vt:lpstr>
      <vt:lpstr>'(15)'!Print_Area</vt:lpstr>
      <vt:lpstr>'(16)'!Print_Area</vt:lpstr>
      <vt:lpstr>'(17)'!Print_Area</vt:lpstr>
      <vt:lpstr>'(18)'!Print_Area</vt:lpstr>
      <vt:lpstr>'(19)'!Print_Area</vt:lpstr>
      <vt:lpstr>'(2)'!Print_Area</vt:lpstr>
      <vt:lpstr>'(20)'!Print_Area</vt:lpstr>
      <vt:lpstr>'(22)'!Print_Area</vt:lpstr>
      <vt:lpstr>'(3)'!Print_Area</vt:lpstr>
      <vt:lpstr>'(4)'!Print_Area</vt:lpstr>
      <vt:lpstr>'(5)'!Print_Area</vt:lpstr>
      <vt:lpstr>'(6)'!Print_Area</vt:lpstr>
      <vt:lpstr>'(8)'!Print_Area</vt:lpstr>
      <vt:lpstr>'(9)'!Print_Area</vt:lpstr>
      <vt:lpstr>'01,09 R2'!Print_Area</vt:lpstr>
      <vt:lpstr>'01,09 R3'!Print_Area</vt:lpstr>
      <vt:lpstr>'02,09 R1'!Print_Area</vt:lpstr>
      <vt:lpstr>'02,09 R2'!Print_Area</vt:lpstr>
      <vt:lpstr>'02,09 R3'!Print_Area</vt:lpstr>
      <vt:lpstr>'03,09 R1'!Print_Area</vt:lpstr>
      <vt:lpstr>'03,09 R2'!Print_Area</vt:lpstr>
      <vt:lpstr>'03,09 R3'!Print_Area</vt:lpstr>
      <vt:lpstr>'04,09 R1'!Print_Area</vt:lpstr>
      <vt:lpstr>'04,09 R2'!Print_Area</vt:lpstr>
      <vt:lpstr>'04,09 R3'!Print_Area</vt:lpstr>
      <vt:lpstr>'05,09 R1'!Print_Area</vt:lpstr>
      <vt:lpstr>'05,09 R2'!Print_Area</vt:lpstr>
      <vt:lpstr>'05,09 R3'!Print_Area</vt:lpstr>
      <vt:lpstr>'06,09 R1'!Print_Area</vt:lpstr>
      <vt:lpstr>'06,09 R2'!Print_Area</vt:lpstr>
      <vt:lpstr>'06,09 R3'!Print_Area</vt:lpstr>
      <vt:lpstr>'08,09 R1'!Print_Area</vt:lpstr>
      <vt:lpstr>'08,09 R2'!Print_Area</vt:lpstr>
      <vt:lpstr>'08,09 R3'!Print_Area</vt:lpstr>
      <vt:lpstr>'09,09 R1'!Print_Area</vt:lpstr>
      <vt:lpstr>'09,09 R2'!Print_Area</vt:lpstr>
      <vt:lpstr>'09,09 R3'!Print_Area</vt:lpstr>
      <vt:lpstr>'10,09 R1'!Print_Area</vt:lpstr>
      <vt:lpstr>'10,09 R2'!Print_Area</vt:lpstr>
      <vt:lpstr>'10,09 R3'!Print_Area</vt:lpstr>
      <vt:lpstr>'11,09 R1'!Print_Area</vt:lpstr>
      <vt:lpstr>'11,09 R2'!Print_Area</vt:lpstr>
      <vt:lpstr>'11,09 R3'!Print_Area</vt:lpstr>
      <vt:lpstr>'12,09 R1'!Print_Area</vt:lpstr>
      <vt:lpstr>'12,09 R2'!Print_Area</vt:lpstr>
      <vt:lpstr>'12,09 R3'!Print_Area</vt:lpstr>
      <vt:lpstr>'13,09 R1'!Print_Area</vt:lpstr>
      <vt:lpstr>'13,09 R2'!Print_Area</vt:lpstr>
      <vt:lpstr>'13,09 R3'!Print_Area</vt:lpstr>
      <vt:lpstr>'15,09 R1'!Print_Area</vt:lpstr>
      <vt:lpstr>'15,09 R2'!Print_Area</vt:lpstr>
      <vt:lpstr>'15,09 R3'!Print_Area</vt:lpstr>
      <vt:lpstr>'16,09 R1'!Print_Area</vt:lpstr>
      <vt:lpstr>'16,09 R2'!Print_Area</vt:lpstr>
      <vt:lpstr>'16,09 R3'!Print_Area</vt:lpstr>
      <vt:lpstr>'17,09 R1'!Print_Area</vt:lpstr>
      <vt:lpstr>'17,09 R2'!Print_Area</vt:lpstr>
      <vt:lpstr>'17,09 R3'!Print_Area</vt:lpstr>
      <vt:lpstr>'18,09 R1'!Print_Area</vt:lpstr>
      <vt:lpstr>'18,09 R2'!Print_Area</vt:lpstr>
      <vt:lpstr>'18,09 R3'!Print_Area</vt:lpstr>
      <vt:lpstr>'19,09 R1'!Print_Area</vt:lpstr>
      <vt:lpstr>'19,09 R2'!Print_Area</vt:lpstr>
      <vt:lpstr>'19,09 R3'!Print_Area</vt:lpstr>
      <vt:lpstr>'20,09 R1'!Print_Area</vt:lpstr>
      <vt:lpstr>'20,09 R2'!Print_Area</vt:lpstr>
      <vt:lpstr>'20,09 R3'!Print_Area</vt:lpstr>
      <vt:lpstr>'22,09 R1'!Print_Area</vt:lpstr>
      <vt:lpstr>'22,09 R2'!Print_Area</vt:lpstr>
      <vt:lpstr>'22,09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2025-09-13T01:17:40Z</cp:lastPrinted>
  <dcterms:created xsi:type="dcterms:W3CDTF">2024-09-01T23:36:50Z</dcterms:created>
  <dcterms:modified xsi:type="dcterms:W3CDTF">2025-09-13T02:23:00Z</dcterms:modified>
</cp:coreProperties>
</file>