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806E82AA-8A66-42B1-9376-90372A752C1B}" xr6:coauthVersionLast="45" xr6:coauthVersionMax="47" xr10:uidLastSave="{00000000-0000-0000-0000-000000000000}"/>
  <bookViews>
    <workbookView xWindow="-120" yWindow="-120" windowWidth="29040" windowHeight="15840" firstSheet="62" activeTab="68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 No Trip" sheetId="1388" r:id="rId52"/>
    <sheet name="15,10 R3 No Trip" sheetId="1389" r:id="rId53"/>
    <sheet name="(16)" sheetId="1390" r:id="rId54"/>
    <sheet name="16,10 R1 No Trip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" sheetId="1411" r:id="rId75"/>
    <sheet name="22,10 R2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">'(3)'!$A$1:$J$60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 No Trip'!$A$1:$J$60</definedName>
    <definedName name="_xlnm.Print_Area" localSheetId="52">'15,10 R3 No Trip'!$A$1:$J$60</definedName>
    <definedName name="_xlnm.Print_Area" localSheetId="54">'16,10 R1 No Trip'!$A$1:$J$60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R1'!$A$1:$J$60</definedName>
    <definedName name="_xlnm.Print_Area" localSheetId="75">'22,10 R2'!$A$1:$J$60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405" l="1"/>
  <c r="H16" i="1404"/>
  <c r="C21" i="1405"/>
  <c r="H16" i="1401" l="1"/>
  <c r="C21" i="1395" l="1"/>
  <c r="L26" i="1395"/>
  <c r="L25" i="1397"/>
  <c r="H16" i="1396"/>
  <c r="H16" i="1387" l="1"/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29" i="1413" s="1"/>
  <c r="H13" i="1413" s="1"/>
  <c r="H15" i="1413" s="1"/>
  <c r="H29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G49" i="1413" s="1"/>
  <c r="D34" i="1413"/>
  <c r="D54" i="1413" s="1"/>
  <c r="H14" i="1413" s="1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L25" i="1413"/>
  <c r="D25" i="1413" s="1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29" i="1409" s="1"/>
  <c r="H13" i="1409" s="1"/>
  <c r="H15" i="1409" s="1"/>
  <c r="H29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D54" i="1409" s="1"/>
  <c r="H14" i="1409" s="1"/>
  <c r="R34" i="1409"/>
  <c r="L12" i="1409" s="1"/>
  <c r="D12" i="1409" s="1"/>
  <c r="H34" i="1409"/>
  <c r="G49" i="1409" s="1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G49" i="1408" s="1"/>
  <c r="D34" i="1408"/>
  <c r="D54" i="1408" s="1"/>
  <c r="H14" i="1408" s="1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G49" i="1407" s="1"/>
  <c r="D35" i="1407"/>
  <c r="R34" i="1407"/>
  <c r="H34" i="1407"/>
  <c r="D34" i="1407"/>
  <c r="D54" i="1407" s="1"/>
  <c r="H14" i="1407" s="1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D34" i="1405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D34" i="1404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G49" i="1405" l="1"/>
  <c r="G49" i="1404"/>
  <c r="G49" i="1403"/>
  <c r="D54" i="1405"/>
  <c r="H14" i="1405" s="1"/>
  <c r="D54" i="1404"/>
  <c r="H14" i="1404" s="1"/>
  <c r="D29" i="1404"/>
  <c r="H13" i="1404" s="1"/>
  <c r="D54" i="1403"/>
  <c r="H14" i="1403" s="1"/>
  <c r="D29" i="1429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G51" i="1413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G51" i="1409"/>
  <c r="D29" i="1408"/>
  <c r="H13" i="1408" s="1"/>
  <c r="H15" i="1408" s="1"/>
  <c r="H29" i="1408" s="1"/>
  <c r="G51" i="1408" s="1"/>
  <c r="D29" i="1407"/>
  <c r="H13" i="1407" s="1"/>
  <c r="H15" i="1407" s="1"/>
  <c r="H29" i="1407" s="1"/>
  <c r="G51" i="1407" s="1"/>
  <c r="D29" i="1406"/>
  <c r="H13" i="1406" s="1"/>
  <c r="H15" i="1406" s="1"/>
  <c r="H29" i="1406" s="1"/>
  <c r="G51" i="1406" s="1"/>
  <c r="D29" i="1405"/>
  <c r="H13" i="1405" s="1"/>
  <c r="D29" i="1403"/>
  <c r="H13" i="1403" s="1"/>
  <c r="H16" i="1381"/>
  <c r="H15" i="1405" l="1"/>
  <c r="H29" i="1405" s="1"/>
  <c r="G51" i="1405" s="1"/>
  <c r="H15" i="1404"/>
  <c r="H29" i="1404" s="1"/>
  <c r="G51" i="1404" s="1"/>
  <c r="H15" i="1403"/>
  <c r="H29" i="1403" s="1"/>
  <c r="G51" i="1403" s="1"/>
  <c r="C21" i="138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D34" i="1400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D35" i="1399"/>
  <c r="R34" i="1399"/>
  <c r="L12" i="1399" s="1"/>
  <c r="D12" i="1399" s="1"/>
  <c r="H34" i="1399"/>
  <c r="D34" i="1399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D34" i="1397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D34" i="1396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D26" i="1395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D34" i="1393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D34" i="1392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G49" i="1401" l="1"/>
  <c r="G49" i="1400"/>
  <c r="G49" i="1399"/>
  <c r="D54" i="1401"/>
  <c r="H14" i="1401" s="1"/>
  <c r="D54" i="1400"/>
  <c r="H14" i="1400" s="1"/>
  <c r="D54" i="1399"/>
  <c r="H14" i="1399" s="1"/>
  <c r="D54" i="1395"/>
  <c r="H14" i="1395" s="1"/>
  <c r="D54" i="1397"/>
  <c r="H14" i="1397" s="1"/>
  <c r="G49" i="1397"/>
  <c r="G49" i="1396"/>
  <c r="D54" i="1396"/>
  <c r="H14" i="1396" s="1"/>
  <c r="D54" i="1393"/>
  <c r="H14" i="1393" s="1"/>
  <c r="D54" i="1392"/>
  <c r="H14" i="1392" s="1"/>
  <c r="D29" i="1392"/>
  <c r="H13" i="1392" s="1"/>
  <c r="G49" i="1392"/>
  <c r="G49" i="1393"/>
  <c r="G49" i="1387"/>
  <c r="D54" i="1387"/>
  <c r="H14" i="1387" s="1"/>
  <c r="G49" i="1385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D29" i="1400"/>
  <c r="H13" i="1400" s="1"/>
  <c r="D29" i="1399"/>
  <c r="H13" i="1399" s="1"/>
  <c r="D29" i="1398"/>
  <c r="H13" i="1398" s="1"/>
  <c r="H15" i="1398" s="1"/>
  <c r="H29" i="1398" s="1"/>
  <c r="G51" i="1398" s="1"/>
  <c r="D29" i="1397"/>
  <c r="H13" i="1397" s="1"/>
  <c r="D29" i="1396"/>
  <c r="H13" i="1396" s="1"/>
  <c r="D29" i="1395"/>
  <c r="H13" i="1395" s="1"/>
  <c r="D29" i="1394"/>
  <c r="H13" i="1394" s="1"/>
  <c r="H15" i="1394" s="1"/>
  <c r="H29" i="1394" s="1"/>
  <c r="G51" i="1394"/>
  <c r="D29" i="1393"/>
  <c r="H13" i="1393" s="1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401" l="1"/>
  <c r="H29" i="1401" s="1"/>
  <c r="G51" i="1401" s="1"/>
  <c r="H15" i="1400"/>
  <c r="H29" i="1400" s="1"/>
  <c r="G51" i="1400" s="1"/>
  <c r="H15" i="1399"/>
  <c r="H29" i="1399" s="1"/>
  <c r="G51" i="1399" s="1"/>
  <c r="H15" i="1395"/>
  <c r="H29" i="1395" s="1"/>
  <c r="G51" i="1395" s="1"/>
  <c r="H15" i="1397"/>
  <c r="H29" i="1397" s="1"/>
  <c r="G51" i="1397" s="1"/>
  <c r="H15" i="1396"/>
  <c r="H29" i="1396" s="1"/>
  <c r="G51" i="1396" s="1"/>
  <c r="H15" i="1393"/>
  <c r="H29" i="1393" s="1"/>
  <c r="G51" i="1393" s="1"/>
  <c r="H15" i="1392"/>
  <c r="H29" i="1392" s="1"/>
  <c r="G51" i="1392" s="1"/>
  <c r="H15" i="1387"/>
  <c r="H29" i="1387" s="1"/>
  <c r="G51" i="1387" s="1"/>
  <c r="H15" i="1385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<sst xmlns="http://schemas.openxmlformats.org/spreadsheetml/2006/main" count="12123" uniqueCount="195">
  <si>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</si>
  <si>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</si>
  <si>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</si>
  <si>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</si>
  <si>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</si>
  <si>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</si>
  <si>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</si>
  <si>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</si>
  <si>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</si>
  <si>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</si>
  <si>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</si>
  <si>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</si>
  <si>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</si>
  <si>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</si>
  <si>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</si>
  <si>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</si>
  <si>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</si>
  <si>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</si>
  <si>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</si>
  <si>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</si>
  <si>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</si>
  <si>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</si>
  <si>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</si>
  <si>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</si>
  <si>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</si>
  <si>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</si>
  <si>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</si>
  <si>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</si>
  <si>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</si>
  <si>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</si>
  <si>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</si>
  <si>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</si>
  <si>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</si>
  <si>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</si>
  <si>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</si>
  <si>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</si>
  <si>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</si>
  <si>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</si>
  <si>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</si>
  <si>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</si>
  <si>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</si>
  <si>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</si>
  <si>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</si>
  <si>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</si>
  <si>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</si>
  <si>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</si>
  <si>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</si>
  <si>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</si>
  <si>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</si>
  <si>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</si>
  <si>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</si>
  <si>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</si>
  <si>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</si>
  <si>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</si>
  <si>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</si>
  <si>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</si>
  <si>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</si>
  <si>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</si>
  <si>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</si>
  <si>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</si>
  <si>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</si>
  <si>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</si>
  <si>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</si>
  <si>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</si>
  <si>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</si>
  <si>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</si>
  <si>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</si>
  <si>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</si>
  <si>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</si>
  <si>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</si>
  <si>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</si>
  <si>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</si>
  <si>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</si>
  <si>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</si>
  <si>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</si>
  <si>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</si>
  <si>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</si>
  <si>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</si>
  <si>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</si>
  <si>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</si>
  <si>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</si>
  <si>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</si>
  <si>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</si>
  <si>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</si>
  <si>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</si>
  <si>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</si>
  <si>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</si>
  <si>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</si>
  <si>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</si>
  <si>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</si>
  <si>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</si>
  <si>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</si>
  <si>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</si>
  <si>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</si>
  <si>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</si>
  <si>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</si>
  <si>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</si>
  <si>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</si>
  <si>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</si>
  <si>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</si>
  <si>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</si>
  <si>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</si>
  <si>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</si>
  <si>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</si>
  <si>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</si>
  <si>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</si>
  <si>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</si>
  <si>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</si>
  <si>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</si>
  <si>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</si>
  <si>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</si>
  <si>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</si>
  <si>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</si>
  <si>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</si>
  <si>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</si>
  <si>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</si>
  <si>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</si>
  <si>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</si>
  <si>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</si>
  <si>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</si>
  <si>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</si>
  <si>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</si>
  <si>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</si>
  <si>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</si>
  <si>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</si>
  <si>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</si>
  <si>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</si>
  <si>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</si>
  <si>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</si>
  <si>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</si>
  <si>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</si>
  <si>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</si>
  <si>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</si>
  <si>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</si>
  <si>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</si>
  <si>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</si>
  <si>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</si>
  <si>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</si>
  <si>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</si>
  <si>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</si>
  <si>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</si>
  <si>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</si>
  <si>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</si>
  <si>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</si>
  <si>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</si>
  <si>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</si>
  <si>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</si>
  <si>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</si>
  <si>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</si>
  <si>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</si>
  <si>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</si>
  <si>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</si>
  <si>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</si>
  <si>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</si>
  <si>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</si>
  <si>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</si>
  <si>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</si>
  <si>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</si>
  <si>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</si>
  <si>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</si>
  <si>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</si>
  <si>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</si>
  <si>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</si>
  <si>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</si>
  <si>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</si>
  <si>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</si>
  <si>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</si>
  <si>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</si>
  <si>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</si>
  <si>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</si>
  <si>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</si>
  <si>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</si>
  <si>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</si>
  <si>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</si>
  <si>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</si>
  <si>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</si>
  <si>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</si>
  <si>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</si>
  <si>
    <t>42864</t>
  </si>
  <si>
    <t>PATRICIO</t>
  </si>
  <si>
    <t>CIB BOTT.</t>
  </si>
  <si>
    <t>CASH</t>
  </si>
  <si>
    <t>2120012638</t>
  </si>
  <si>
    <t>SUERTE STORE</t>
  </si>
  <si>
    <t>SOUNDCHECK</t>
  </si>
  <si>
    <t>LOPEZ, GINA GRACE</t>
  </si>
  <si>
    <t xml:space="preserve">                           GINA GRACE LOPEZ</t>
  </si>
  <si>
    <t>MOCOY, JULIET</t>
  </si>
  <si>
    <t xml:space="preserve">                            JULIET MOCOY</t>
  </si>
  <si>
    <t>2000002510</t>
  </si>
  <si>
    <t>FBAC/FBLC</t>
  </si>
  <si>
    <t>KRYSTEL DAWN</t>
  </si>
  <si>
    <t xml:space="preserve">                            GINA GRACE LOPEZ</t>
  </si>
  <si>
    <t>42635</t>
  </si>
  <si>
    <t>CC/CIC/c10c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</si>
</sst>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16" xfId="0" applyFont="1" applyFill="1" applyBorder="1"/>
    <xf numFmtId="0" fontId="9" fillId="0" borderId="16" xfId="0" applyFont="1" applyBorder="1" applyAlignment="1">
      <alignment horizontal="right"/>
    </xf>
    <xf numFmtId="49" fontId="9" fillId="0" borderId="16" xfId="0" applyNumberFormat="1" applyFont="1" applyBorder="1" applyAlignment="1">
      <alignment horizontal="right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54</xdr:row>
      <xdr:rowOff>15300</xdr:rowOff>
    </xdr:from>
    <xdr:to>
      <xdr:col>3</xdr:col>
      <xdr:colOff>314325</xdr:colOff>
      <xdr:row>59</xdr:row>
      <xdr:rowOff>51376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417FE-DC15-4993-A936-B64B46EAE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10569000"/>
          <a:ext cx="1181100" cy="988576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55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88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1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8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1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8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89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197">
        <v>54732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1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54732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67">
        <f>F34*G34</f>
        <v>50000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67">
        <f t="shared" ref="H36:H39" si="2">F36*G36</f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167">
        <f t="shared" si="2"/>
        <v>2300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67">
        <f t="shared" si="2"/>
        <v>1100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167">
        <f t="shared" si="2"/>
        <v>720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8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54732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548</v>
      </c>
      <c r="D6" s="13">
        <f t="shared" ref="D6:D28" si="1">C6*L6</f>
        <v>403876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10</v>
      </c>
      <c r="D7" s="13">
        <f t="shared" si="1"/>
        <v>7250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7</v>
      </c>
      <c r="D8" s="13">
        <f t="shared" si="1"/>
        <v>7231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30</v>
      </c>
      <c r="D9" s="13">
        <f t="shared" si="1"/>
        <v>21210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6</v>
      </c>
      <c r="D13" s="48">
        <f t="shared" si="1"/>
        <v>1842</v>
      </c>
      <c r="F13" s="251" t="s">
        <v>36</v>
      </c>
      <c r="G13" s="215"/>
      <c r="H13" s="206">
        <f>D29</f>
        <v>445611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65116.5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380494.5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4</v>
      </c>
      <c r="D28" s="48">
        <f t="shared" si="1"/>
        <v>3140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445611</v>
      </c>
      <c r="F29" s="123" t="s">
        <v>55</v>
      </c>
      <c r="G29" s="185"/>
      <c r="H29" s="145">
        <f>H15-H16-H17-H18-H19-H20-H22-H23-H24+H26+H27+H28</f>
        <v>380494.5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167">
        <f t="shared" ref="H34:H39" si="2">F34*G34</f>
        <v>146000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167">
        <f t="shared" si="2"/>
        <v>56500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67">
        <f t="shared" si="2"/>
        <v>1000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167">
        <f t="shared" si="2"/>
        <v>9000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67">
        <f t="shared" si="2"/>
        <v>450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48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162">
        <v>163833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376831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8</v>
      </c>
      <c r="D50" s="12">
        <f>C50*1.5</f>
        <v>12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-3663.5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198</v>
      </c>
      <c r="D6" s="13">
        <f t="shared" ref="D6:D28" si="1">C6*L6</f>
        <v>145926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10</v>
      </c>
      <c r="D7" s="13">
        <f t="shared" si="1"/>
        <v>7250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20</v>
      </c>
      <c r="D9" s="13">
        <f t="shared" si="1"/>
        <v>14140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</v>
      </c>
      <c r="D13" s="48">
        <f t="shared" si="1"/>
        <v>614</v>
      </c>
      <c r="F13" s="251" t="s">
        <v>36</v>
      </c>
      <c r="G13" s="215"/>
      <c r="H13" s="206">
        <f>D29</f>
        <v>170771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3</v>
      </c>
      <c r="D14" s="31">
        <f t="shared" si="1"/>
        <v>33</v>
      </c>
      <c r="F14" s="209" t="s">
        <v>39</v>
      </c>
      <c r="G14" s="210"/>
      <c r="H14" s="211">
        <f>D54</f>
        <v>23892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146879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1818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145</v>
      </c>
      <c r="C22" s="10">
        <v>12</v>
      </c>
      <c r="D22" s="48">
        <f t="shared" si="1"/>
        <v>268</v>
      </c>
      <c r="F22" s="73"/>
      <c r="G22" s="74"/>
      <c r="H22" s="192"/>
      <c r="I22" s="192"/>
      <c r="J22" s="192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170771</v>
      </c>
      <c r="F29" s="123" t="s">
        <v>55</v>
      </c>
      <c r="G29" s="185"/>
      <c r="H29" s="145">
        <f>H15-H16-H17-H18-H19-H20-H22-H23-H24+H26+H27</f>
        <v>145061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67">
        <f>F34*G34</f>
        <v>121000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167">
        <f t="shared" ref="H35:H39" si="2">F35*G35</f>
        <v>23500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167">
        <f t="shared" si="2"/>
        <v>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38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144988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146</v>
      </c>
      <c r="G51" s="257">
        <f>G49-H29</f>
        <v>-73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23892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375</v>
      </c>
      <c r="D6" s="13">
        <f t="shared" ref="D6:D28" si="1">C6*L6</f>
        <v>276375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6</v>
      </c>
      <c r="D7" s="13">
        <f t="shared" si="1"/>
        <v>4350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60</v>
      </c>
      <c r="D9" s="13">
        <f t="shared" si="1"/>
        <v>42420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329185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30606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298579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192">
        <v>327612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3">
        <v>168830</v>
      </c>
      <c r="I26" s="264"/>
      <c r="J26" s="19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2</v>
      </c>
      <c r="D28" s="48">
        <f t="shared" si="1"/>
        <v>1570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329185</v>
      </c>
      <c r="F29" s="123" t="s">
        <v>55</v>
      </c>
      <c r="G29" s="185"/>
      <c r="H29" s="145">
        <f>H15-H16-H17-H18-H19-H20-H22-H23-H24+H26+H27</f>
        <v>139797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167">
        <f>F34*G34</f>
        <v>116000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67">
        <f>F35*G35</f>
        <v>21500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167">
        <f t="shared" si="2"/>
        <v>1200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138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138888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13</v>
      </c>
      <c r="D50" s="12">
        <f>C50*1.5</f>
        <v>19.5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-909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30606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582</v>
      </c>
      <c r="D6" s="13">
        <f t="shared" ref="D6:D28" si="1">C6*L6</f>
        <v>428934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25</v>
      </c>
      <c r="D8" s="13">
        <f t="shared" si="1"/>
        <v>25825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4</v>
      </c>
      <c r="D9" s="13">
        <f t="shared" si="1"/>
        <v>2828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23</v>
      </c>
      <c r="D13" s="48">
        <f t="shared" si="1"/>
        <v>7061</v>
      </c>
      <c r="F13" s="251" t="s">
        <v>36</v>
      </c>
      <c r="G13" s="215"/>
      <c r="H13" s="206">
        <f>D29</f>
        <v>467530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23</v>
      </c>
      <c r="D14" s="31">
        <f t="shared" si="1"/>
        <v>253</v>
      </c>
      <c r="F14" s="209" t="s">
        <v>39</v>
      </c>
      <c r="G14" s="210"/>
      <c r="H14" s="211">
        <f>D54</f>
        <v>57573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409957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5067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467530</v>
      </c>
      <c r="F29" s="123" t="s">
        <v>55</v>
      </c>
      <c r="G29" s="185"/>
      <c r="H29" s="145">
        <f>H15-H16-H17-H18-H19-H20-H22-H23-H24+H26+H27</f>
        <v>404890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167">
        <f>F34*G34</f>
        <v>248000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167">
        <f t="shared" ref="H35:H39" si="2">F35*G35</f>
        <v>156500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167">
        <f t="shared" si="2"/>
        <v>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167">
        <f t="shared" si="2"/>
        <v>80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158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26</v>
      </c>
      <c r="D44" s="12">
        <f>C44*120</f>
        <v>3120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24</v>
      </c>
      <c r="D46" s="12">
        <f>C46*1.5</f>
        <v>36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20</v>
      </c>
      <c r="D49" s="12">
        <f>C49*42</f>
        <v>840</v>
      </c>
      <c r="F49" s="143" t="s">
        <v>86</v>
      </c>
      <c r="G49" s="145">
        <f>H34+H35+H36+H37+H38+H39+H40+H41+G42+H44+H45+H46</f>
        <v>405138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18</v>
      </c>
      <c r="D50" s="12">
        <f>C50*1.5</f>
        <v>27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248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57573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513</v>
      </c>
      <c r="D6" s="13">
        <f t="shared" ref="D6:D28" si="1">C6*L6</f>
        <v>378081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7</v>
      </c>
      <c r="D7" s="13">
        <f t="shared" si="1"/>
        <v>5075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154</v>
      </c>
      <c r="D9" s="13">
        <f t="shared" si="1"/>
        <v>108878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5</v>
      </c>
      <c r="D12" s="48">
        <f t="shared" si="1"/>
        <v>4760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18</v>
      </c>
      <c r="D13" s="48">
        <f t="shared" si="1"/>
        <v>5526</v>
      </c>
      <c r="F13" s="251" t="s">
        <v>36</v>
      </c>
      <c r="G13" s="215"/>
      <c r="H13" s="206">
        <f>D29</f>
        <v>508754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14</v>
      </c>
      <c r="D14" s="31">
        <f t="shared" si="1"/>
        <v>154</v>
      </c>
      <c r="F14" s="209" t="s">
        <v>39</v>
      </c>
      <c r="G14" s="210"/>
      <c r="H14" s="211">
        <f>D54</f>
        <v>78027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430727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1302+960+498</f>
        <v>2760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v>50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192">
        <v>170543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8</v>
      </c>
      <c r="D28" s="48">
        <f t="shared" si="1"/>
        <v>6280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508754</v>
      </c>
      <c r="F29" s="123" t="s">
        <v>55</v>
      </c>
      <c r="G29" s="185"/>
      <c r="H29" s="145">
        <f>H15-H16-H17-H18-H19-H20-H22-H23-H24+H26+H27</f>
        <v>257374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167">
        <f>F34*G34</f>
        <v>93000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167">
        <f>F35*G35</f>
        <v>41500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167">
        <f t="shared" ref="H36:H39" si="2">F36*G36</f>
        <v>1600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167">
        <f t="shared" si="2"/>
        <v>9200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167">
        <f t="shared" si="2"/>
        <v>3000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4</v>
      </c>
      <c r="D42" s="12">
        <f>C42*2.25</f>
        <v>9</v>
      </c>
      <c r="F42" s="39" t="s">
        <v>79</v>
      </c>
      <c r="G42" s="167">
        <v>133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162">
        <v>108751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257204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6</v>
      </c>
      <c r="D50" s="12">
        <f>C50*1.5</f>
        <v>9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-170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78027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659</v>
      </c>
      <c r="D6" s="13">
        <f t="shared" ref="D6:D28" si="1">C6*L6</f>
        <v>485683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25</v>
      </c>
      <c r="D8" s="13">
        <f t="shared" si="1"/>
        <v>25825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20</v>
      </c>
      <c r="D9" s="13">
        <f t="shared" si="1"/>
        <v>14140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3</v>
      </c>
      <c r="D11" s="13">
        <f t="shared" si="1"/>
        <v>3375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22</v>
      </c>
      <c r="D13" s="48">
        <f t="shared" si="1"/>
        <v>6754</v>
      </c>
      <c r="F13" s="251" t="s">
        <v>36</v>
      </c>
      <c r="G13" s="215"/>
      <c r="H13" s="206">
        <f>D29</f>
        <v>569956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73854.75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496101.25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5040+216</f>
        <v>5256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192">
        <v>24898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>
        <v>1</v>
      </c>
      <c r="D23" s="48">
        <f t="shared" si="1"/>
        <v>1175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>
        <v>1</v>
      </c>
      <c r="D24" s="48">
        <f t="shared" si="1"/>
        <v>1667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569956</v>
      </c>
      <c r="F29" s="123" t="s">
        <v>55</v>
      </c>
      <c r="G29" s="185"/>
      <c r="H29" s="145">
        <f>H15-H16-H17-H18-H19-H20-H22-H23-H24+H26+H27</f>
        <v>465947.25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167">
        <f>F34*G34</f>
        <v>318000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167">
        <f t="shared" ref="H35:H39" si="2">F35*G35</f>
        <v>147500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167">
        <f t="shared" si="2"/>
        <v>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21</v>
      </c>
      <c r="D42" s="12">
        <f>C42*2.25</f>
        <v>47.25</v>
      </c>
      <c r="F42" s="39" t="s">
        <v>79</v>
      </c>
      <c r="G42" s="167">
        <v>24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32</v>
      </c>
      <c r="D44" s="12">
        <f>C44*120</f>
        <v>3840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11</v>
      </c>
      <c r="D49" s="12">
        <f>C49*42</f>
        <v>462</v>
      </c>
      <c r="F49" s="143" t="s">
        <v>86</v>
      </c>
      <c r="G49" s="145">
        <f>H34+H35+H36+H37+H38+H39+H40+H41+G42+H44+H45+H46</f>
        <v>465824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6</v>
      </c>
      <c r="D50" s="12">
        <f>C50*1.5</f>
        <v>9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-123.25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73854.75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539</v>
      </c>
      <c r="D6" s="13">
        <f t="shared" ref="D6:D28" si="1">C6*L6</f>
        <v>397243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9</v>
      </c>
      <c r="D7" s="13">
        <f t="shared" si="1"/>
        <v>6525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104</v>
      </c>
      <c r="D9" s="13">
        <f t="shared" si="1"/>
        <v>73528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5</v>
      </c>
      <c r="D10" s="13">
        <f t="shared" si="1"/>
        <v>4860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5</v>
      </c>
      <c r="D12" s="48">
        <f t="shared" si="1"/>
        <v>4760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30</v>
      </c>
      <c r="D13" s="48">
        <f t="shared" si="1"/>
        <v>9210</v>
      </c>
      <c r="F13" s="251" t="s">
        <v>36</v>
      </c>
      <c r="G13" s="215"/>
      <c r="H13" s="206">
        <f>D29</f>
        <v>496933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</v>
      </c>
      <c r="D14" s="31">
        <f t="shared" si="1"/>
        <v>22</v>
      </c>
      <c r="F14" s="209" t="s">
        <v>39</v>
      </c>
      <c r="G14" s="210"/>
      <c r="H14" s="211">
        <f>D54</f>
        <v>123766.5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373166.5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3834</f>
        <v>3834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192">
        <v>385437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192">
        <v>60092</v>
      </c>
      <c r="I23" s="192"/>
      <c r="J23" s="19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3">
        <v>256879</v>
      </c>
      <c r="I26" s="264"/>
      <c r="J26" s="19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496933</v>
      </c>
      <c r="F29" s="123" t="s">
        <v>55</v>
      </c>
      <c r="G29" s="185"/>
      <c r="H29" s="145">
        <f>H15-H16-H17-H18-H19-H20-H22-H23-H24+H26+H27</f>
        <v>180682.5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167">
        <f>F34*G34</f>
        <v>109000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167">
        <f>F35*G35</f>
        <v>11000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167">
        <f t="shared" si="2"/>
        <v>7600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167">
        <f t="shared" si="2"/>
        <v>10050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6</v>
      </c>
      <c r="D42" s="12">
        <f>C42*2.25</f>
        <v>13.5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162">
        <v>35000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18</v>
      </c>
      <c r="D49" s="12">
        <f>C49*42</f>
        <v>756</v>
      </c>
      <c r="F49" s="143" t="s">
        <v>86</v>
      </c>
      <c r="G49" s="145">
        <f>H34+H35+H36+H37+H38+H39+H40+H41+G42+H44+H45+H46</f>
        <v>172870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4</v>
      </c>
      <c r="D50" s="12">
        <f>C50*1.5</f>
        <v>6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-7812.5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123766.5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258</v>
      </c>
      <c r="D6" s="13">
        <f t="shared" ref="D6:D28" si="1">C6*L6</f>
        <v>190146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13</v>
      </c>
      <c r="D7" s="13">
        <f t="shared" si="1"/>
        <v>9425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3</v>
      </c>
      <c r="D8" s="13">
        <f t="shared" si="1"/>
        <v>3099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14</v>
      </c>
      <c r="D9" s="13">
        <f t="shared" si="1"/>
        <v>9898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1</v>
      </c>
      <c r="D10" s="13">
        <f t="shared" si="1"/>
        <v>972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f>2+1</f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227390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19</v>
      </c>
      <c r="D14" s="31">
        <f t="shared" si="1"/>
        <v>209</v>
      </c>
      <c r="F14" s="209" t="s">
        <v>39</v>
      </c>
      <c r="G14" s="210"/>
      <c r="H14" s="211">
        <f>D54</f>
        <v>61322.25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166067.75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192">
        <v>73222</v>
      </c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162">
        <v>92186</v>
      </c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>
        <v>12</v>
      </c>
      <c r="D27" s="44">
        <f t="shared" si="1"/>
        <v>434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8</v>
      </c>
      <c r="D28" s="48">
        <f t="shared" si="1"/>
        <v>6280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227390</v>
      </c>
      <c r="F29" s="123" t="s">
        <v>55</v>
      </c>
      <c r="G29" s="185"/>
      <c r="H29" s="145">
        <f>H15-H16-H17-H18-H19-H20-H22-H23-H24+H26+H27+H28</f>
        <v>185031.75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167">
        <f t="shared" ref="H34:H39" si="2">F34*G34</f>
        <v>92000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167">
        <f t="shared" si="2"/>
        <v>18000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167">
        <f t="shared" si="2"/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167">
        <f t="shared" si="2"/>
        <v>3000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167">
        <f t="shared" si="2"/>
        <v>400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67">
        <v>70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162">
        <v>6771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108" t="s">
        <v>162</v>
      </c>
      <c r="H45" s="162">
        <v>92186</v>
      </c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20</v>
      </c>
      <c r="D46" s="12">
        <f>C46*1.5</f>
        <v>30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3</v>
      </c>
      <c r="D49" s="12">
        <f>C49*42</f>
        <v>126</v>
      </c>
      <c r="F49" s="143" t="s">
        <v>86</v>
      </c>
      <c r="G49" s="145">
        <f>H34+H35+H36+H37+H38+H39+H40+H41+G42+H44+H45+H46</f>
        <v>212827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13</v>
      </c>
      <c r="D50" s="12">
        <f>C50*1.5</f>
        <v>19.5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27795.25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272</v>
      </c>
      <c r="D6" s="13">
        <f t="shared" ref="D6:D28" si="1">C6*L6</f>
        <v>200464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6</v>
      </c>
      <c r="D7" s="13">
        <f t="shared" si="1"/>
        <v>4350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19</v>
      </c>
      <c r="D9" s="13">
        <f t="shared" si="1"/>
        <v>13433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224009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13</v>
      </c>
      <c r="D14" s="31">
        <f t="shared" si="1"/>
        <v>143</v>
      </c>
      <c r="F14" s="209" t="s">
        <v>39</v>
      </c>
      <c r="G14" s="210"/>
      <c r="H14" s="211">
        <f>D54</f>
        <v>27720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196289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704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224009</v>
      </c>
      <c r="F29" s="123" t="s">
        <v>55</v>
      </c>
      <c r="G29" s="185"/>
      <c r="H29" s="145">
        <f>H15-H16-H17-H18-H19-H20-H22-H23-H24+H26+H27</f>
        <v>195585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167">
        <f>F34*G34</f>
        <v>153000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167">
        <f t="shared" ref="H35:H39" si="2">F35*G35</f>
        <v>39500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167">
        <f t="shared" si="2"/>
        <v>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2</v>
      </c>
      <c r="D42" s="12">
        <f>C42*2.25</f>
        <v>4.5</v>
      </c>
      <c r="F42" s="39" t="s">
        <v>79</v>
      </c>
      <c r="G42" s="167">
        <f>2738+2</f>
        <v>2740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9</v>
      </c>
      <c r="D46" s="12">
        <f>C46*1.5</f>
        <v>13.5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195590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27720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231</v>
      </c>
      <c r="D6" s="13">
        <f t="shared" ref="D6:D28" si="1">C6*L6</f>
        <v>170247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10</v>
      </c>
      <c r="D7" s="13">
        <f t="shared" si="1"/>
        <v>7250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</v>
      </c>
      <c r="D8" s="13">
        <f t="shared" si="1"/>
        <v>2066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30</v>
      </c>
      <c r="D9" s="13">
        <f t="shared" si="1"/>
        <v>21210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210304.5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19</v>
      </c>
      <c r="D14" s="31">
        <f t="shared" si="1"/>
        <v>209</v>
      </c>
      <c r="F14" s="209" t="s">
        <v>39</v>
      </c>
      <c r="G14" s="210"/>
      <c r="H14" s="211">
        <f>D54</f>
        <v>45045.75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165258.75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678</f>
        <v>678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197">
        <v>385437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210304.5</v>
      </c>
      <c r="F29" s="123" t="s">
        <v>55</v>
      </c>
      <c r="G29" s="185"/>
      <c r="H29" s="145">
        <f>H15-H16-H17-H18-H19-H20-H22-H23-H24+H26+H27</f>
        <v>550017.75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167">
        <f>F34*G34</f>
        <v>118000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167">
        <f>F35*G35</f>
        <v>40000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167">
        <f t="shared" si="2"/>
        <v>5200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167">
        <f t="shared" si="2"/>
        <v>800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7</v>
      </c>
      <c r="D42" s="12">
        <f>C42*2.25</f>
        <v>15.75</v>
      </c>
      <c r="F42" s="39" t="s">
        <v>79</v>
      </c>
      <c r="G42" s="167">
        <v>35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162">
        <v>385437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549672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25</v>
      </c>
      <c r="D50" s="12">
        <f>C50*1.5</f>
        <v>37.5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-345.75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45045.75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420</v>
      </c>
      <c r="D6" s="13">
        <f t="shared" ref="D6:D28" si="1">C6*L6</f>
        <v>309540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6</v>
      </c>
      <c r="D7" s="13">
        <f t="shared" si="1"/>
        <v>4350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26</v>
      </c>
      <c r="D9" s="13">
        <f t="shared" si="1"/>
        <v>18382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1</v>
      </c>
      <c r="D11" s="13">
        <f t="shared" si="1"/>
        <v>1125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344285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21</v>
      </c>
      <c r="D14" s="31">
        <f t="shared" si="1"/>
        <v>231</v>
      </c>
      <c r="F14" s="209" t="s">
        <v>39</v>
      </c>
      <c r="G14" s="210"/>
      <c r="H14" s="211">
        <f>D54</f>
        <v>48756.75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295528.25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6</v>
      </c>
      <c r="D28" s="48">
        <f t="shared" si="1"/>
        <v>4710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344285</v>
      </c>
      <c r="F29" s="123" t="s">
        <v>55</v>
      </c>
      <c r="G29" s="185"/>
      <c r="H29" s="145">
        <f>H15-H16-H17-H18-H19-H20-H22-H23-H24+H26+H27+H28</f>
        <v>295528.25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167">
        <f t="shared" ref="H34:H39" si="2">F34*G34</f>
        <v>240000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67">
        <f t="shared" si="2"/>
        <v>28000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167">
        <f t="shared" si="2"/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167">
        <f t="shared" si="2"/>
        <v>4800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167">
        <f t="shared" si="2"/>
        <v>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7">
        <v>2830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162">
        <v>18252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19</v>
      </c>
      <c r="D46" s="12">
        <f>C46*1.5</f>
        <v>28.5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294602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19</v>
      </c>
      <c r="D50" s="12">
        <f>C50*1.5</f>
        <v>28.5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-926.25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273</v>
      </c>
      <c r="D6" s="13">
        <f t="shared" ref="D6:D28" si="1">C6*L6</f>
        <v>201201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8</v>
      </c>
      <c r="D7" s="13">
        <f t="shared" si="1"/>
        <v>5800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25</v>
      </c>
      <c r="D9" s="13">
        <f t="shared" si="1"/>
        <v>17675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2</v>
      </c>
      <c r="D11" s="13">
        <f t="shared" si="1"/>
        <v>2250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7</v>
      </c>
      <c r="D12" s="48">
        <f t="shared" si="1"/>
        <v>6664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12</v>
      </c>
      <c r="D13" s="48">
        <f t="shared" si="1"/>
        <v>3684</v>
      </c>
      <c r="F13" s="251" t="s">
        <v>36</v>
      </c>
      <c r="G13" s="215"/>
      <c r="H13" s="206">
        <f>D29</f>
        <v>242872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15807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227065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366</f>
        <v>366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192">
        <v>172042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>
        <v>12</v>
      </c>
      <c r="D26" s="48">
        <f t="shared" si="1"/>
        <v>434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242872</v>
      </c>
      <c r="F29" s="123" t="s">
        <v>55</v>
      </c>
      <c r="G29" s="185"/>
      <c r="H29" s="145">
        <f>H15-H16-H17-H18-H19-H20-H22-H23-H24+H26+H27</f>
        <v>54657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167">
        <f>F34*G34</f>
        <v>47000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67">
        <f>F35*G35</f>
        <v>6000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167">
        <f t="shared" si="2"/>
        <v>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67">
        <f t="shared" si="2"/>
        <v>40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44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8</v>
      </c>
      <c r="D44" s="12">
        <f>C44*120</f>
        <v>960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19</v>
      </c>
      <c r="D46" s="12">
        <f>C46*1.5</f>
        <v>28.5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53434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20</v>
      </c>
      <c r="D50" s="12">
        <f>C50*1.5</f>
        <v>30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-1223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15807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239</v>
      </c>
      <c r="D6" s="13">
        <f t="shared" ref="D6:D28" si="1">C6*L6</f>
        <v>176143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12</v>
      </c>
      <c r="D7" s="13">
        <f t="shared" si="1"/>
        <v>8700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35</v>
      </c>
      <c r="D9" s="13">
        <f t="shared" si="1"/>
        <v>24745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222101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20</v>
      </c>
      <c r="D14" s="31">
        <f t="shared" si="1"/>
        <v>220</v>
      </c>
      <c r="F14" s="209" t="s">
        <v>39</v>
      </c>
      <c r="G14" s="210"/>
      <c r="H14" s="211">
        <f>D54</f>
        <v>34447.5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187653.5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648</f>
        <v>648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f>50+50</f>
        <v>100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6</v>
      </c>
      <c r="D28" s="48">
        <f t="shared" si="1"/>
        <v>4710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222101</v>
      </c>
      <c r="F29" s="123" t="s">
        <v>55</v>
      </c>
      <c r="G29" s="185"/>
      <c r="H29" s="145">
        <f>H15-H16-H17-H18-H19-H20-H22-H23-H24+H26+H27</f>
        <v>186905.5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167">
        <f>F34*G34</f>
        <v>148000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167">
        <f>F35*G35</f>
        <v>30500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67">
        <f t="shared" ref="H36:H39" si="2">F36*G36</f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167">
        <f t="shared" si="2"/>
        <v>4000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167">
        <f t="shared" si="2"/>
        <v>3850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67">
        <f t="shared" si="2"/>
        <v>60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8</v>
      </c>
      <c r="D42" s="12">
        <f>C42*2.25</f>
        <v>18</v>
      </c>
      <c r="F42" s="39" t="s">
        <v>79</v>
      </c>
      <c r="G42" s="167">
        <v>180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9</v>
      </c>
      <c r="D46" s="12">
        <f>C46*1.5</f>
        <v>13.5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186990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12</v>
      </c>
      <c r="D50" s="12">
        <f>C50*1.5</f>
        <v>18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84.5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34447.5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45939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191</v>
      </c>
      <c r="D6" s="13">
        <f t="shared" ref="D6:D28" si="1">C6*L6</f>
        <v>140767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9</v>
      </c>
      <c r="D9" s="13">
        <f t="shared" si="1"/>
        <v>6363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4</v>
      </c>
      <c r="D13" s="48">
        <f t="shared" si="1"/>
        <v>1228</v>
      </c>
      <c r="F13" s="251" t="s">
        <v>36</v>
      </c>
      <c r="G13" s="215"/>
      <c r="H13" s="206">
        <f>D29</f>
        <v>150930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23319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127611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1160</f>
        <v>1160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150930</v>
      </c>
      <c r="F29" s="123" t="s">
        <v>55</v>
      </c>
      <c r="G29" s="185"/>
      <c r="H29" s="145">
        <f>H15-H16-H17-H18-H19-H20-H22-H23-H24+H26+H27+H28</f>
        <v>126451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167">
        <f t="shared" ref="H34:H39" si="2">F34*G34</f>
        <v>68000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167">
        <f t="shared" si="2"/>
        <v>38500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67">
        <f t="shared" si="2"/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167">
        <f t="shared" si="2"/>
        <v>18600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167">
        <f t="shared" si="2"/>
        <v>750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80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9</v>
      </c>
      <c r="D46" s="12">
        <f>C46*1.5</f>
        <v>13.5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2</v>
      </c>
      <c r="D49" s="12">
        <f>C49*42</f>
        <v>84</v>
      </c>
      <c r="F49" s="143" t="s">
        <v>86</v>
      </c>
      <c r="G49" s="145">
        <f>H34+H35+H36+H37+H38+H39+H40+H41+G42+H44+H45+H46</f>
        <v>126530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18</v>
      </c>
      <c r="D50" s="12">
        <f>C50*1.5</f>
        <v>27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79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45939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325</v>
      </c>
      <c r="D6" s="13">
        <f t="shared" ref="D6:D28" si="1">C6*L6</f>
        <v>239525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50</v>
      </c>
      <c r="D9" s="13">
        <f t="shared" si="1"/>
        <v>35350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6</v>
      </c>
      <c r="D12" s="48">
        <f t="shared" si="1"/>
        <v>5712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15</v>
      </c>
      <c r="D13" s="48">
        <f t="shared" si="1"/>
        <v>4605</v>
      </c>
      <c r="F13" s="251" t="s">
        <v>36</v>
      </c>
      <c r="G13" s="215"/>
      <c r="H13" s="206">
        <f>D29</f>
        <v>288861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35074.5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253786.5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3591</f>
        <v>3591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197">
        <v>4710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288861</v>
      </c>
      <c r="F29" s="123" t="s">
        <v>55</v>
      </c>
      <c r="G29" s="185"/>
      <c r="H29" s="145">
        <f>H15-H16-H17-H18-H19-H20-H22-H23-H24+H26+H27</f>
        <v>254905.5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167">
        <f>F34*G34</f>
        <v>205000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167">
        <f t="shared" ref="H35:H39" si="2">F35*G35</f>
        <v>48500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5</v>
      </c>
      <c r="D49" s="12">
        <f>C49*42</f>
        <v>210</v>
      </c>
      <c r="F49" s="143" t="s">
        <v>86</v>
      </c>
      <c r="G49" s="145">
        <f>H34+H35+H36+H37+H38+H39+H40+H41+G42+H44+H45+H46</f>
        <v>253535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3</v>
      </c>
      <c r="D50" s="12">
        <f>C50*1.5</f>
        <v>4.5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-1370.5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35074.5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45939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195</v>
      </c>
      <c r="D6" s="13">
        <f t="shared" ref="D6:D28" si="1">C6*L6</f>
        <v>143715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13</v>
      </c>
      <c r="D7" s="13">
        <f t="shared" si="1"/>
        <v>9425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35</v>
      </c>
      <c r="D9" s="13">
        <f t="shared" si="1"/>
        <v>24745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10</v>
      </c>
      <c r="D13" s="48">
        <f t="shared" si="1"/>
        <v>3070</v>
      </c>
      <c r="F13" s="251" t="s">
        <v>36</v>
      </c>
      <c r="G13" s="215"/>
      <c r="H13" s="206">
        <f>D29</f>
        <v>193945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6</v>
      </c>
      <c r="D14" s="31">
        <f t="shared" si="1"/>
        <v>66</v>
      </c>
      <c r="F14" s="209" t="s">
        <v>39</v>
      </c>
      <c r="G14" s="210"/>
      <c r="H14" s="211">
        <f>D54</f>
        <v>33312.75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160632.25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372</f>
        <v>372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193945</v>
      </c>
      <c r="F29" s="123" t="s">
        <v>55</v>
      </c>
      <c r="G29" s="185"/>
      <c r="H29" s="145">
        <f>H15-H16-H17-H18-H19-H20-H22-H23-H24+H26+H27</f>
        <v>160260.25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67">
        <f>F34*G34</f>
        <v>134000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67">
        <f>F35*G35</f>
        <v>21000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167">
        <f t="shared" ref="H36:H39" si="2">F36*G36</f>
        <v>1000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167">
        <f t="shared" si="2"/>
        <v>3600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67">
        <f t="shared" si="2"/>
        <v>250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27</v>
      </c>
      <c r="D42" s="12">
        <f>C42*2.25</f>
        <v>60.75</v>
      </c>
      <c r="F42" s="39" t="s">
        <v>79</v>
      </c>
      <c r="G42" s="167">
        <v>135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4</v>
      </c>
      <c r="D45" s="12">
        <f>C45*84</f>
        <v>336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5</v>
      </c>
      <c r="D46" s="12">
        <f>C46*1.5</f>
        <v>7.5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16</v>
      </c>
      <c r="D49" s="12">
        <f>C49*42</f>
        <v>672</v>
      </c>
      <c r="F49" s="143" t="s">
        <v>86</v>
      </c>
      <c r="G49" s="145">
        <f>H34+H35+H36+H37+H38+H39+H40+H41+G42+H44+H45+H46</f>
        <v>160005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19</v>
      </c>
      <c r="D50" s="12">
        <f>C50*1.5</f>
        <v>28.5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-255.25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33312.75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412</v>
      </c>
      <c r="D6" s="13">
        <f t="shared" ref="D6:D28" si="1">C6*L6</f>
        <v>303644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9</v>
      </c>
      <c r="D7" s="13">
        <f t="shared" si="1"/>
        <v>6525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76</v>
      </c>
      <c r="D9" s="13">
        <f t="shared" si="1"/>
        <v>53732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1</v>
      </c>
      <c r="D10" s="13">
        <f t="shared" si="1"/>
        <v>972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15</v>
      </c>
      <c r="D13" s="48">
        <f t="shared" si="1"/>
        <v>4605</v>
      </c>
      <c r="F13" s="251" t="s">
        <v>36</v>
      </c>
      <c r="G13" s="215"/>
      <c r="H13" s="206">
        <f>D29</f>
        <v>373046.125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</v>
      </c>
      <c r="D14" s="31">
        <f t="shared" si="1"/>
        <v>11</v>
      </c>
      <c r="F14" s="209" t="s">
        <v>39</v>
      </c>
      <c r="G14" s="210"/>
      <c r="H14" s="211">
        <f>D54</f>
        <v>49377.75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323668.375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2367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>
        <v>1</v>
      </c>
      <c r="D23" s="48">
        <f t="shared" si="1"/>
        <v>1175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197">
        <v>24898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373046.125</v>
      </c>
      <c r="F29" s="123" t="s">
        <v>55</v>
      </c>
      <c r="G29" s="185"/>
      <c r="H29" s="145">
        <f>H15-H16-H17-H18-H19-H20-H22-H23-H24+H26+H27</f>
        <v>346199.375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167">
        <f>F34*G34</f>
        <v>82000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167">
        <f t="shared" ref="H35:H39" si="2">F35*G35</f>
        <v>5000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67">
        <f>F36*G36</f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167">
        <f t="shared" si="2"/>
        <v>8400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167">
        <f t="shared" si="2"/>
        <v>5000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167">
        <f t="shared" si="2"/>
        <v>200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7</v>
      </c>
      <c r="D42" s="12">
        <f>C42*2.25</f>
        <v>15.75</v>
      </c>
      <c r="F42" s="39" t="s">
        <v>79</v>
      </c>
      <c r="G42" s="167">
        <v>287</v>
      </c>
      <c r="H42" s="168"/>
      <c r="I42" s="168"/>
      <c r="J42" s="169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162">
        <v>164202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162">
        <v>24898</v>
      </c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162">
        <v>56000</v>
      </c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5</v>
      </c>
      <c r="D49" s="12">
        <f>C49*42</f>
        <v>210</v>
      </c>
      <c r="F49" s="143" t="s">
        <v>86</v>
      </c>
      <c r="G49" s="145">
        <f>H34+H35+H36+H37+H38+H39+H40+H41+G42+H44+H45+H46</f>
        <v>346587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21</v>
      </c>
      <c r="D50" s="12">
        <f>C50*1.5</f>
        <v>31.5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387.625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49377.75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140</v>
      </c>
      <c r="D6" s="13">
        <f t="shared" ref="D6:D28" si="1">C6*L6</f>
        <v>103180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95</v>
      </c>
      <c r="D9" s="13">
        <f t="shared" si="1"/>
        <v>67165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</v>
      </c>
      <c r="D13" s="48">
        <f t="shared" si="1"/>
        <v>614</v>
      </c>
      <c r="F13" s="251" t="s">
        <v>36</v>
      </c>
      <c r="G13" s="215"/>
      <c r="H13" s="206">
        <f>D29</f>
        <v>173892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7</v>
      </c>
      <c r="D14" s="31">
        <f t="shared" si="1"/>
        <v>77</v>
      </c>
      <c r="F14" s="209" t="s">
        <v>39</v>
      </c>
      <c r="G14" s="210"/>
      <c r="H14" s="211">
        <f>D54</f>
        <v>34382.25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139509.75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1320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197">
        <v>60092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173892</v>
      </c>
      <c r="F29" s="123" t="s">
        <v>55</v>
      </c>
      <c r="G29" s="185"/>
      <c r="H29" s="145">
        <f>H15-H16-H17-H18-H19-H20-H22-H23-H24+H26+H27</f>
        <v>198281.75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167">
        <f>F34*G34</f>
        <v>61000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67">
        <f>F35*G35</f>
        <v>3000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167">
        <f t="shared" si="2"/>
        <v>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67">
        <f t="shared" si="2"/>
        <v>300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7">
        <v>23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162">
        <v>133984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263"/>
      <c r="I45" s="264"/>
      <c r="J45" s="193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198927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15</v>
      </c>
      <c r="D50" s="12">
        <f>C50*1.5</f>
        <v>22.5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645.25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34382.25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482</v>
      </c>
      <c r="D6" s="13">
        <f t="shared" ref="D6:D28" si="1">C6*L6</f>
        <v>355234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3</v>
      </c>
      <c r="D7" s="13">
        <f t="shared" si="1"/>
        <v>2175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30</v>
      </c>
      <c r="D8" s="13">
        <f t="shared" si="1"/>
        <v>30990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57</v>
      </c>
      <c r="D9" s="13">
        <f t="shared" si="1"/>
        <v>40299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2</v>
      </c>
      <c r="D11" s="13">
        <f t="shared" si="1"/>
        <v>2250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442236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20</v>
      </c>
      <c r="D14" s="31">
        <f t="shared" si="1"/>
        <v>220</v>
      </c>
      <c r="F14" s="209" t="s">
        <v>39</v>
      </c>
      <c r="G14" s="210"/>
      <c r="H14" s="211">
        <f>D54</f>
        <v>55440.75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386795.25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2</v>
      </c>
      <c r="D28" s="48">
        <f t="shared" si="1"/>
        <v>1570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442236</v>
      </c>
      <c r="F29" s="123" t="s">
        <v>55</v>
      </c>
      <c r="G29" s="185"/>
      <c r="H29" s="145">
        <f>H15-H16-H17-H18-H19-H20-H22-H23-H24+H26+H27+H28</f>
        <v>386795.25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167">
        <f t="shared" ref="H34:H39" si="2">F34*G34</f>
        <v>271000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167">
        <f t="shared" si="2"/>
        <v>47000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67">
        <f t="shared" si="2"/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167">
        <f t="shared" si="2"/>
        <v>2500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167">
        <f t="shared" si="2"/>
        <v>40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</v>
      </c>
      <c r="D42" s="12">
        <f>C42*2.25</f>
        <v>2.25</v>
      </c>
      <c r="F42" s="39" t="s">
        <v>79</v>
      </c>
      <c r="G42" s="167">
        <v>40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162">
        <v>65079.5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386109.5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27</v>
      </c>
      <c r="D50" s="12">
        <f>C50*1.5</f>
        <v>40.5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-685.75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356</v>
      </c>
      <c r="D6" s="13">
        <f t="shared" ref="D6:D28" si="1">C6*L6</f>
        <v>262372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8</v>
      </c>
      <c r="D7" s="13">
        <f t="shared" si="1"/>
        <v>5800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31</v>
      </c>
      <c r="D9" s="13">
        <f t="shared" si="1"/>
        <v>21917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292589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54225.75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238363.25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1998</f>
        <v>1998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292589</v>
      </c>
      <c r="F29" s="123" t="s">
        <v>55</v>
      </c>
      <c r="G29" s="185"/>
      <c r="H29" s="145">
        <f>H15-H16-H17-H18-H19-H20-H22-H23-H24+H26+H27</f>
        <v>236365.25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167">
        <f>F34*G34</f>
        <v>70000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67">
        <f t="shared" ref="H35:H39" si="2">F35*G35</f>
        <v>27000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167">
        <f t="shared" si="2"/>
        <v>1600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167">
        <f t="shared" si="2"/>
        <v>650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7">
        <v>13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162">
        <v>124950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162">
        <f>12160</f>
        <v>12160</v>
      </c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6</v>
      </c>
      <c r="D49" s="12">
        <f>C49*42</f>
        <v>252</v>
      </c>
      <c r="F49" s="143" t="s">
        <v>86</v>
      </c>
      <c r="G49" s="145">
        <f>H34+H35+H36+H37+H38+H39+H40+H41+G42+H44+H45+H46</f>
        <v>236373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13</v>
      </c>
      <c r="D50" s="12">
        <f>C50*1.5</f>
        <v>19.5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7.75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54225.75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321</v>
      </c>
      <c r="D6" s="13">
        <f t="shared" ref="D6:D28" si="1">C6*L6</f>
        <v>236577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56</v>
      </c>
      <c r="D9" s="13">
        <f t="shared" si="1"/>
        <v>39592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11</v>
      </c>
      <c r="D13" s="48">
        <f t="shared" si="1"/>
        <v>3377</v>
      </c>
      <c r="F13" s="251" t="s">
        <v>36</v>
      </c>
      <c r="G13" s="215"/>
      <c r="H13" s="206">
        <f>D29</f>
        <v>287879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5</v>
      </c>
      <c r="D14" s="31">
        <f t="shared" si="1"/>
        <v>55</v>
      </c>
      <c r="F14" s="209" t="s">
        <v>39</v>
      </c>
      <c r="G14" s="210"/>
      <c r="H14" s="211">
        <f>D54</f>
        <v>37788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250091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1788</f>
        <v>1788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192">
        <v>66009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287879</v>
      </c>
      <c r="F29" s="123" t="s">
        <v>55</v>
      </c>
      <c r="G29" s="185"/>
      <c r="H29" s="145">
        <f>H15-H16-H17-H18-H19-H20-H22-H23-H24+H26+H27</f>
        <v>182294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67">
        <f>F34*G34</f>
        <v>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67">
        <f>F35*G35</f>
        <v>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162">
        <v>180316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8</v>
      </c>
      <c r="D49" s="12">
        <f>C49*42</f>
        <v>336</v>
      </c>
      <c r="F49" s="143" t="s">
        <v>86</v>
      </c>
      <c r="G49" s="145">
        <f>H34+H35+H36+H37+H38+H39+H40+H41+G42+H44+H45+H46</f>
        <v>182166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-128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37788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176</v>
      </c>
      <c r="D6" s="13">
        <f t="shared" ref="D6:D28" si="1">C6*L6</f>
        <v>129712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11</v>
      </c>
      <c r="D7" s="13">
        <f t="shared" si="1"/>
        <v>7975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1</v>
      </c>
      <c r="D8" s="13">
        <f t="shared" si="1"/>
        <v>1033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20</v>
      </c>
      <c r="D9" s="13">
        <f t="shared" si="1"/>
        <v>14140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1</v>
      </c>
      <c r="D11" s="13">
        <f t="shared" si="1"/>
        <v>1125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13</v>
      </c>
      <c r="D13" s="48">
        <f t="shared" si="1"/>
        <v>3991</v>
      </c>
      <c r="F13" s="251" t="s">
        <v>36</v>
      </c>
      <c r="G13" s="215"/>
      <c r="H13" s="206">
        <f>D29</f>
        <v>164646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24639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140007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164646</v>
      </c>
      <c r="F29" s="123" t="s">
        <v>55</v>
      </c>
      <c r="G29" s="185"/>
      <c r="H29" s="145">
        <f>H15-H16-H17-H18-H19-H20-H22-H23-H24+H26+H27+H28</f>
        <v>140007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167">
        <f t="shared" ref="H34:H39" si="2">F34*G34</f>
        <v>101000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167">
        <f t="shared" si="2"/>
        <v>34500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167">
        <f t="shared" si="2"/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167">
        <f t="shared" si="2"/>
        <v>3900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167">
        <f t="shared" si="2"/>
        <v>150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142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</v>
      </c>
      <c r="D44" s="12">
        <f>C44*120</f>
        <v>360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15</v>
      </c>
      <c r="D46" s="12">
        <f>C46*1.5</f>
        <v>22.5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140092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54</v>
      </c>
      <c r="D50" s="12">
        <f>C50*1.5</f>
        <v>81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85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184</v>
      </c>
      <c r="D6" s="13">
        <f t="shared" ref="D6:D28" si="1">C6*L6</f>
        <v>135608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14</v>
      </c>
      <c r="D9" s="13">
        <f t="shared" si="1"/>
        <v>9898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6</v>
      </c>
      <c r="D13" s="48">
        <f t="shared" si="1"/>
        <v>1842</v>
      </c>
      <c r="F13" s="251" t="s">
        <v>36</v>
      </c>
      <c r="G13" s="215"/>
      <c r="H13" s="206">
        <f>D29</f>
        <v>148388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8</v>
      </c>
      <c r="D14" s="31">
        <f t="shared" si="1"/>
        <v>88</v>
      </c>
      <c r="F14" s="209" t="s">
        <v>39</v>
      </c>
      <c r="G14" s="210"/>
      <c r="H14" s="211">
        <f>D54</f>
        <v>28828.5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119559.5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800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148388</v>
      </c>
      <c r="F29" s="123" t="s">
        <v>55</v>
      </c>
      <c r="G29" s="185"/>
      <c r="H29" s="145">
        <f>H15-H16-H17-H18-H19-H20-H22-H23-H24+H26+H27</f>
        <v>118759.5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67">
        <f>F34*G34</f>
        <v>117000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67">
        <f t="shared" ref="H35:H39" si="2">F35*G35</f>
        <v>4500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67">
        <f>F36*G36</f>
        <v>1200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57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17</v>
      </c>
      <c r="D46" s="12">
        <f>C46*1.5</f>
        <v>25.5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122807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23</v>
      </c>
      <c r="D50" s="12">
        <f>C50*1.5</f>
        <v>34.5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4047.5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28828.5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418</v>
      </c>
      <c r="D6" s="13">
        <f t="shared" ref="D6:D28" si="1">C6*L6</f>
        <v>308066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20</v>
      </c>
      <c r="D7" s="13">
        <f t="shared" si="1"/>
        <v>14500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136</v>
      </c>
      <c r="D9" s="13">
        <f t="shared" si="1"/>
        <v>96152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22</v>
      </c>
      <c r="D13" s="48">
        <f t="shared" si="1"/>
        <v>6754</v>
      </c>
      <c r="F13" s="251" t="s">
        <v>36</v>
      </c>
      <c r="G13" s="215"/>
      <c r="H13" s="206">
        <f>D29</f>
        <v>429683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5</v>
      </c>
      <c r="D14" s="31">
        <f t="shared" si="1"/>
        <v>55</v>
      </c>
      <c r="F14" s="209" t="s">
        <v>39</v>
      </c>
      <c r="G14" s="210"/>
      <c r="H14" s="211">
        <f>D54</f>
        <v>52871.25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376811.75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714+498</f>
        <v>1212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v>50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192">
        <v>237643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429683</v>
      </c>
      <c r="F29" s="123" t="s">
        <v>55</v>
      </c>
      <c r="G29" s="185"/>
      <c r="H29" s="145">
        <f>H15-H16-H17-H18-H19-H20-H22-H23-H24+H26+H27</f>
        <v>137906.75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167">
        <f>F34*G34</f>
        <v>77000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67">
        <f>F35*G35</f>
        <v>11500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</v>
      </c>
      <c r="D42" s="12">
        <f>C42*2.25</f>
        <v>2.25</v>
      </c>
      <c r="F42" s="39" t="s">
        <v>79</v>
      </c>
      <c r="G42" s="167">
        <v>13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162">
        <v>49749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3</v>
      </c>
      <c r="D46" s="12">
        <f>C46*1.5</f>
        <v>4.5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12</v>
      </c>
      <c r="D49" s="12">
        <f>C49*42</f>
        <v>504</v>
      </c>
      <c r="F49" s="143" t="s">
        <v>86</v>
      </c>
      <c r="G49" s="145">
        <f>H34+H35+H36+H37+H38+H39+H40+H41+G42+H44+H45+H46</f>
        <v>138362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17</v>
      </c>
      <c r="D50" s="12">
        <f>C50*1.5</f>
        <v>25.5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455.25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52871.25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20">
        <v>121</v>
      </c>
      <c r="D6" s="13">
        <f t="shared" ref="D6:D28" si="1">C6*L6</f>
        <v>89177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2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2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20">
        <v>10</v>
      </c>
      <c r="D9" s="13">
        <f t="shared" si="1"/>
        <v>7070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2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2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2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20">
        <v>2</v>
      </c>
      <c r="D13" s="48">
        <f t="shared" si="1"/>
        <v>614</v>
      </c>
      <c r="F13" s="251" t="s">
        <v>36</v>
      </c>
      <c r="G13" s="215"/>
      <c r="H13" s="206">
        <f>D29</f>
        <v>102414.375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20">
        <v>22</v>
      </c>
      <c r="D14" s="31">
        <f t="shared" si="1"/>
        <v>242</v>
      </c>
      <c r="F14" s="209" t="s">
        <v>39</v>
      </c>
      <c r="G14" s="210"/>
      <c r="H14" s="211">
        <f>D54</f>
        <v>14185.5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20">
        <v>1</v>
      </c>
      <c r="D15" s="31">
        <f t="shared" si="1"/>
        <v>620</v>
      </c>
      <c r="F15" s="214" t="s">
        <v>40</v>
      </c>
      <c r="G15" s="215"/>
      <c r="H15" s="216">
        <f>H13-H14</f>
        <v>88228.875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2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2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2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2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2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2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20">
        <v>9</v>
      </c>
      <c r="D23" s="48">
        <f t="shared" si="1"/>
        <v>390.375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2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2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2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20">
        <v>12</v>
      </c>
      <c r="D27" s="44">
        <f t="shared" si="1"/>
        <v>434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20">
        <v>2</v>
      </c>
      <c r="D28" s="48">
        <f t="shared" si="1"/>
        <v>1570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102414.375</v>
      </c>
      <c r="F29" s="123" t="s">
        <v>55</v>
      </c>
      <c r="G29" s="185"/>
      <c r="H29" s="145">
        <f>H15-H16-H17-H18-H19-H20-H22-H23-H24+H26+H27+H28</f>
        <v>88228.875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167">
        <f t="shared" ref="H34:H39" si="2">F34*G34</f>
        <v>71000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67">
        <f t="shared" si="2"/>
        <v>12000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si="2"/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167">
        <f t="shared" si="2"/>
        <v>2800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8</v>
      </c>
      <c r="D42" s="12">
        <f>C42*2.25</f>
        <v>18</v>
      </c>
      <c r="F42" s="39" t="s">
        <v>79</v>
      </c>
      <c r="G42" s="167">
        <v>2974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4</v>
      </c>
      <c r="D44" s="12">
        <f>C44*120</f>
        <v>480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13</v>
      </c>
      <c r="D46" s="12">
        <f>C46*1.5</f>
        <v>19.5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89024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15</v>
      </c>
      <c r="D50" s="12">
        <f>C50*1.5</f>
        <v>22.5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795.125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102</v>
      </c>
      <c r="D6" s="13">
        <f t="shared" ref="D6:D28" si="1">C6*L6</f>
        <v>75174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16</v>
      </c>
      <c r="D9" s="13">
        <f t="shared" si="1"/>
        <v>11312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5</v>
      </c>
      <c r="D13" s="48">
        <f t="shared" si="1"/>
        <v>1535</v>
      </c>
      <c r="F13" s="251" t="s">
        <v>36</v>
      </c>
      <c r="G13" s="215"/>
      <c r="H13" s="206">
        <f>D29</f>
        <v>90179.5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6</v>
      </c>
      <c r="D14" s="31">
        <f t="shared" si="1"/>
        <v>66</v>
      </c>
      <c r="F14" s="209" t="s">
        <v>39</v>
      </c>
      <c r="G14" s="210"/>
      <c r="H14" s="211">
        <f>D54</f>
        <v>12148.5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78031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90179.5</v>
      </c>
      <c r="F29" s="123" t="s">
        <v>55</v>
      </c>
      <c r="G29" s="185"/>
      <c r="H29" s="145">
        <f>H15-H16-H17-H18-H19-H20-H22-H23-H24+H26+H27</f>
        <v>78031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167">
        <f>F34*G34</f>
        <v>61000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67">
        <f t="shared" ref="H35:H39" si="2">F35*G35</f>
        <v>12000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167">
        <f t="shared" si="2"/>
        <v>800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225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4</v>
      </c>
      <c r="D46" s="12">
        <f>C46*1.5</f>
        <v>6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74095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7</v>
      </c>
      <c r="D50" s="12">
        <f>C50*1.5</f>
        <v>10.5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-3936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12148.5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158</v>
      </c>
      <c r="D6" s="13">
        <f t="shared" ref="D6:D28" si="1">C6*L6</f>
        <v>116446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18</v>
      </c>
      <c r="D7" s="13">
        <f t="shared" si="1"/>
        <v>13050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30</v>
      </c>
      <c r="D9" s="13">
        <f t="shared" si="1"/>
        <v>21210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153173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</v>
      </c>
      <c r="D14" s="31">
        <f t="shared" si="1"/>
        <v>11</v>
      </c>
      <c r="F14" s="209" t="s">
        <v>39</v>
      </c>
      <c r="G14" s="210"/>
      <c r="H14" s="211">
        <f>D54</f>
        <v>53683.5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99489.5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312+312</f>
        <v>624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197">
        <v>172047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153173</v>
      </c>
      <c r="F29" s="123" t="s">
        <v>55</v>
      </c>
      <c r="G29" s="185"/>
      <c r="H29" s="145">
        <f>H15-H16-H17-H18-H19-H20-H22-H23-H24+H26+H27</f>
        <v>270912.5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167">
        <f>F34*G34</f>
        <v>194000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167">
        <f>F35*G35</f>
        <v>54500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167">
        <f t="shared" si="2"/>
        <v>12600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167">
        <f t="shared" si="2"/>
        <v>10150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262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17</v>
      </c>
      <c r="D46" s="12">
        <f>C46*1.5</f>
        <v>25.5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9</v>
      </c>
      <c r="D49" s="12">
        <f>C49*42</f>
        <v>378</v>
      </c>
      <c r="F49" s="143" t="s">
        <v>86</v>
      </c>
      <c r="G49" s="145">
        <f>H34+H35+H36+H37+H38+H39+H40+H41+G42+H44+H45+H46</f>
        <v>271712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20</v>
      </c>
      <c r="D50" s="12">
        <f>C50*1.5</f>
        <v>30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799.5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53683.5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550</v>
      </c>
      <c r="D6" s="13">
        <f t="shared" ref="D6:D28" si="1">C6*L6</f>
        <v>405350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23</v>
      </c>
      <c r="D13" s="48">
        <f t="shared" si="1"/>
        <v>7061</v>
      </c>
      <c r="F13" s="251" t="s">
        <v>36</v>
      </c>
      <c r="G13" s="215"/>
      <c r="H13" s="206">
        <f>D29</f>
        <v>412455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21643.5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390811.5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5058</f>
        <v>5058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412455</v>
      </c>
      <c r="F29" s="123" t="s">
        <v>55</v>
      </c>
      <c r="G29" s="185"/>
      <c r="H29" s="145">
        <f>H15-H16-H17-H18-H19-H20-H22-H23-H24+H26+H27+H28</f>
        <v>385753.5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260</v>
      </c>
      <c r="H34" s="167">
        <f t="shared" ref="H34:H39" si="2">F34*G34</f>
        <v>260000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250</v>
      </c>
      <c r="H35" s="167">
        <f t="shared" si="2"/>
        <v>125000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186</v>
      </c>
      <c r="D37" s="12">
        <f>C37*111</f>
        <v>20646</v>
      </c>
      <c r="F37" s="12">
        <v>100</v>
      </c>
      <c r="G37" s="39">
        <v>5</v>
      </c>
      <c r="H37" s="167">
        <f t="shared" si="2"/>
        <v>500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6</v>
      </c>
      <c r="D42" s="12">
        <f>C42*2.25</f>
        <v>13.5</v>
      </c>
      <c r="F42" s="39" t="s">
        <v>79</v>
      </c>
      <c r="G42" s="167">
        <v>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5</v>
      </c>
      <c r="D49" s="12">
        <f>C49*42</f>
        <v>210</v>
      </c>
      <c r="F49" s="143" t="s">
        <v>86</v>
      </c>
      <c r="G49" s="145">
        <f>H34+H35+H36+H37+H38+H39+H40+H41+G42+H44+H45+H46</f>
        <v>385555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10</v>
      </c>
      <c r="D50" s="12">
        <f>C50*1.5</f>
        <v>15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-198.5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21643.5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351</v>
      </c>
      <c r="D6" s="13">
        <f t="shared" ref="D6:D28" si="1">C6*L6</f>
        <v>258687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80</v>
      </c>
      <c r="D9" s="13">
        <f t="shared" si="1"/>
        <v>56560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17</v>
      </c>
      <c r="D13" s="48">
        <f t="shared" si="1"/>
        <v>5219</v>
      </c>
      <c r="F13" s="251" t="s">
        <v>36</v>
      </c>
      <c r="G13" s="215"/>
      <c r="H13" s="206">
        <f>D29</f>
        <v>320510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38290.5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282219.5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3501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320510</v>
      </c>
      <c r="F29" s="123" t="s">
        <v>55</v>
      </c>
      <c r="G29" s="185"/>
      <c r="H29" s="145">
        <f>H15-H16-H17-H18-H19-H20-H22-H23-H24+H26+H27</f>
        <v>278718.5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227</v>
      </c>
      <c r="H34" s="167">
        <f>F34*G34</f>
        <v>227000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98</v>
      </c>
      <c r="H35" s="167">
        <f t="shared" ref="H35:H39" si="2">F35*G35</f>
        <v>49000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334</v>
      </c>
      <c r="D37" s="12">
        <f>C37*111</f>
        <v>37074</v>
      </c>
      <c r="F37" s="12">
        <v>100</v>
      </c>
      <c r="G37" s="39">
        <v>10</v>
      </c>
      <c r="H37" s="167">
        <f t="shared" si="2"/>
        <v>1000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167">
        <f t="shared" si="2"/>
        <v>200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103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>
        <v>1220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17</v>
      </c>
      <c r="D49" s="12">
        <f>C49*42</f>
        <v>714</v>
      </c>
      <c r="F49" s="143" t="s">
        <v>86</v>
      </c>
      <c r="G49" s="145">
        <f>H34+H35+H36+H37+H38+H39+H40+H41+G42+H44+H45+H46</f>
        <v>278723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4</v>
      </c>
      <c r="D50" s="12">
        <f>C50*1.5</f>
        <v>6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4.5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38290.5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190</v>
      </c>
      <c r="D6" s="13">
        <f t="shared" ref="D6:D28" si="1">C6*L6</f>
        <v>140030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16</v>
      </c>
      <c r="D7" s="13">
        <f t="shared" si="1"/>
        <v>11600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32</v>
      </c>
      <c r="D9" s="13">
        <f t="shared" si="1"/>
        <v>22624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1</v>
      </c>
      <c r="D11" s="13">
        <f t="shared" si="1"/>
        <v>1125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7</v>
      </c>
      <c r="D13" s="48">
        <f t="shared" si="1"/>
        <v>2149</v>
      </c>
      <c r="F13" s="251" t="s">
        <v>36</v>
      </c>
      <c r="G13" s="215"/>
      <c r="H13" s="206">
        <f>D29</f>
        <v>184373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</v>
      </c>
      <c r="D14" s="31">
        <f t="shared" si="1"/>
        <v>22</v>
      </c>
      <c r="F14" s="209" t="s">
        <v>39</v>
      </c>
      <c r="G14" s="210"/>
      <c r="H14" s="211">
        <f>D54</f>
        <v>47623.5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136749.5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158</v>
      </c>
      <c r="G22" s="74">
        <v>6382</v>
      </c>
      <c r="H22" s="192">
        <v>222436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150</v>
      </c>
      <c r="G26" s="60">
        <v>6077</v>
      </c>
      <c r="H26" s="197">
        <v>327612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3</v>
      </c>
      <c r="D28" s="48">
        <f t="shared" si="1"/>
        <v>2355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184373</v>
      </c>
      <c r="F29" s="123" t="s">
        <v>55</v>
      </c>
      <c r="G29" s="185"/>
      <c r="H29" s="145">
        <f>H15-H16-H17-H18-H19-H20-H22-H23-H24+H26+H27</f>
        <v>241925.5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101</v>
      </c>
      <c r="H34" s="167">
        <f>F34*G34</f>
        <v>101000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162</v>
      </c>
      <c r="H35" s="167">
        <f>F35*G35</f>
        <v>81000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397</v>
      </c>
      <c r="D37" s="12">
        <f>C37*111</f>
        <v>44067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2</v>
      </c>
      <c r="H38" s="167">
        <f t="shared" si="2"/>
        <v>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8</v>
      </c>
      <c r="D39" s="31">
        <f>C39*4.5</f>
        <v>36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26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121" t="s">
        <v>162</v>
      </c>
      <c r="G44" s="122" t="s">
        <v>150</v>
      </c>
      <c r="H44" s="162">
        <v>60000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122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242226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300.5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47623.5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206</v>
      </c>
      <c r="D6" s="13">
        <f t="shared" ref="D6:D28" si="1">C6*L6</f>
        <v>151822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13</v>
      </c>
      <c r="D7" s="13">
        <f t="shared" si="1"/>
        <v>9425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29</v>
      </c>
      <c r="D8" s="13">
        <f t="shared" si="1"/>
        <v>29957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24</v>
      </c>
      <c r="D9" s="13">
        <f t="shared" si="1"/>
        <v>16968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3</v>
      </c>
      <c r="D11" s="13">
        <f t="shared" si="1"/>
        <v>3375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4</v>
      </c>
      <c r="D12" s="48">
        <f t="shared" si="1"/>
        <v>3808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10</v>
      </c>
      <c r="D13" s="48">
        <f t="shared" si="1"/>
        <v>3070</v>
      </c>
      <c r="F13" s="251" t="s">
        <v>36</v>
      </c>
      <c r="G13" s="215"/>
      <c r="H13" s="206">
        <f>D29</f>
        <v>231308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33848.25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197459.75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>
        <v>1</v>
      </c>
      <c r="D22" s="48">
        <f t="shared" si="1"/>
        <v>1582</v>
      </c>
      <c r="F22" s="78" t="s">
        <v>161</v>
      </c>
      <c r="G22" s="74">
        <v>6507</v>
      </c>
      <c r="H22" s="192">
        <v>96636</v>
      </c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180</v>
      </c>
      <c r="C26" s="10">
        <v>12</v>
      </c>
      <c r="D26" s="48">
        <f t="shared" si="1"/>
        <v>268</v>
      </c>
      <c r="F26" s="76" t="s">
        <v>161</v>
      </c>
      <c r="G26" s="66">
        <v>6310</v>
      </c>
      <c r="H26" s="162">
        <v>73222</v>
      </c>
      <c r="I26" s="162"/>
      <c r="J26" s="162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>
        <v>12</v>
      </c>
      <c r="D27" s="44">
        <f t="shared" si="1"/>
        <v>434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11</v>
      </c>
      <c r="D28" s="48">
        <f t="shared" si="1"/>
        <v>8635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231308</v>
      </c>
      <c r="F29" s="123" t="s">
        <v>55</v>
      </c>
      <c r="G29" s="185"/>
      <c r="H29" s="145">
        <f>H15-H16-H17-H18-H19-H20-H22-H23-H24+H26+H27+H28</f>
        <v>174045.75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77</v>
      </c>
      <c r="H34" s="167">
        <f t="shared" ref="H34:H39" si="2">F34*G34</f>
        <v>77000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67">
        <f t="shared" si="2"/>
        <v>18500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2</v>
      </c>
      <c r="D36" s="12">
        <f>C36*1.5</f>
        <v>3</v>
      </c>
      <c r="F36" s="12">
        <v>200</v>
      </c>
      <c r="G36" s="37">
        <v>5</v>
      </c>
      <c r="H36" s="167">
        <f t="shared" si="2"/>
        <v>1000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243</v>
      </c>
      <c r="D37" s="12">
        <f>C37*111</f>
        <v>26973</v>
      </c>
      <c r="F37" s="12">
        <v>100</v>
      </c>
      <c r="G37" s="39">
        <v>43</v>
      </c>
      <c r="H37" s="167">
        <f t="shared" si="2"/>
        <v>4300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3</v>
      </c>
      <c r="D42" s="12">
        <f>C42*2.25</f>
        <v>6.75</v>
      </c>
      <c r="F42" s="39" t="s">
        <v>79</v>
      </c>
      <c r="G42" s="167">
        <v>22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38</v>
      </c>
      <c r="D44" s="12">
        <f>C44*120</f>
        <v>4560</v>
      </c>
      <c r="F44" s="37" t="s">
        <v>161</v>
      </c>
      <c r="G44" s="63"/>
      <c r="H44" s="162">
        <v>73222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18</v>
      </c>
      <c r="D46" s="12">
        <f>C46*1.5</f>
        <v>27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174044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</v>
      </c>
      <c r="D50" s="12">
        <f>C50*1.5</f>
        <v>3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33848.25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288</v>
      </c>
      <c r="D6" s="13">
        <f t="shared" ref="D6:D28" si="1">C6*L6</f>
        <v>212256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215843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9</v>
      </c>
      <c r="D14" s="31">
        <f t="shared" si="1"/>
        <v>99</v>
      </c>
      <c r="F14" s="209" t="s">
        <v>39</v>
      </c>
      <c r="G14" s="210"/>
      <c r="H14" s="211">
        <f>D54</f>
        <v>3778.5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212064.5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2025</f>
        <v>2025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215843</v>
      </c>
      <c r="F29" s="123" t="s">
        <v>55</v>
      </c>
      <c r="G29" s="185"/>
      <c r="H29" s="145">
        <f>H15-H16-H17-H18-H19-H20-H22-H23-H24+H26+H27</f>
        <v>210039.5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155</v>
      </c>
      <c r="H34" s="167">
        <f>F34*G34</f>
        <v>155000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28</v>
      </c>
      <c r="D37" s="12">
        <f>C37*111</f>
        <v>3108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67">
        <f t="shared" si="2"/>
        <v>80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6</v>
      </c>
      <c r="D42" s="12">
        <f>C42*2.25</f>
        <v>13.5</v>
      </c>
      <c r="F42" s="39" t="s">
        <v>79</v>
      </c>
      <c r="G42" s="167">
        <v>25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179</v>
      </c>
      <c r="G44" s="63"/>
      <c r="H44" s="162">
        <v>45700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200905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3</v>
      </c>
      <c r="D50" s="12">
        <f>C50*1.5</f>
        <v>4.5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-9134.5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3778.5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474</v>
      </c>
      <c r="D6" s="13">
        <f t="shared" ref="D6:D28" si="1">C6*L6</f>
        <v>349338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20</v>
      </c>
      <c r="D7" s="13">
        <f t="shared" si="1"/>
        <v>14500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49</v>
      </c>
      <c r="D9" s="13">
        <f t="shared" si="1"/>
        <v>34643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1</v>
      </c>
      <c r="D10" s="13">
        <f t="shared" si="1"/>
        <v>972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5</v>
      </c>
      <c r="D13" s="48">
        <f t="shared" si="1"/>
        <v>1535</v>
      </c>
      <c r="F13" s="251" t="s">
        <v>36</v>
      </c>
      <c r="G13" s="215"/>
      <c r="H13" s="206">
        <f>D29</f>
        <v>408596.33333333331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17</v>
      </c>
      <c r="D14" s="31">
        <f t="shared" si="1"/>
        <v>187</v>
      </c>
      <c r="F14" s="209" t="s">
        <v>39</v>
      </c>
      <c r="G14" s="210"/>
      <c r="H14" s="211">
        <f>D54</f>
        <v>38358.75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370237.58333333331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1338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150</v>
      </c>
      <c r="G22" s="74">
        <v>6384</v>
      </c>
      <c r="H22" s="192">
        <v>255412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145</v>
      </c>
      <c r="C25" s="10">
        <v>1</v>
      </c>
      <c r="D25" s="48">
        <f t="shared" si="1"/>
        <v>22.333333333333332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151</v>
      </c>
      <c r="G26" s="60">
        <v>6368</v>
      </c>
      <c r="H26" s="197">
        <v>66009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7</v>
      </c>
      <c r="D28" s="48">
        <f t="shared" si="1"/>
        <v>5495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408596.33333333331</v>
      </c>
      <c r="F29" s="123" t="s">
        <v>55</v>
      </c>
      <c r="G29" s="185"/>
      <c r="H29" s="145">
        <f>H15-H16-H17-H18-H19-H20-H22-H23-H24+H26+H27</f>
        <v>179496.58333333331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67">
        <f>F34*G34</f>
        <v>41000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</v>
      </c>
      <c r="H35" s="167">
        <f>F35*G35</f>
        <v>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19</v>
      </c>
      <c r="D36" s="12">
        <f>C36*1.5</f>
        <v>28.5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v>2</v>
      </c>
      <c r="H37" s="167">
        <f t="shared" si="2"/>
        <v>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2</v>
      </c>
      <c r="H38" s="167">
        <f t="shared" si="2"/>
        <v>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3</v>
      </c>
      <c r="D42" s="12">
        <f>C42*2.25</f>
        <v>6.75</v>
      </c>
      <c r="F42" s="39" t="s">
        <v>79</v>
      </c>
      <c r="G42" s="167">
        <v>11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152</v>
      </c>
      <c r="G44" s="63" t="s">
        <v>178</v>
      </c>
      <c r="H44" s="162">
        <v>136580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</v>
      </c>
      <c r="D46" s="12">
        <f>C46*1.5</f>
        <v>3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179411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-85.583333333313931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38358.75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230</v>
      </c>
      <c r="D6" s="13">
        <f t="shared" ref="D6:D28" si="1">C6*L6</f>
        <v>169510</v>
      </c>
      <c r="F6" s="230" t="s">
        <v>16</v>
      </c>
      <c r="G6" s="232" t="s">
        <v>185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28</v>
      </c>
      <c r="D8" s="13">
        <f t="shared" si="1"/>
        <v>28924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26</v>
      </c>
      <c r="D9" s="13">
        <f t="shared" si="1"/>
        <v>18382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2</v>
      </c>
      <c r="D11" s="13">
        <f t="shared" si="1"/>
        <v>2250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4</v>
      </c>
      <c r="D13" s="48">
        <f t="shared" si="1"/>
        <v>1228</v>
      </c>
      <c r="F13" s="251" t="s">
        <v>36</v>
      </c>
      <c r="G13" s="215"/>
      <c r="H13" s="206">
        <f>D29</f>
        <v>230375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6</v>
      </c>
      <c r="D14" s="31">
        <f t="shared" si="1"/>
        <v>66</v>
      </c>
      <c r="F14" s="209" t="s">
        <v>39</v>
      </c>
      <c r="G14" s="210"/>
      <c r="H14" s="211">
        <f>D54</f>
        <v>33543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196832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2</v>
      </c>
      <c r="D28" s="48">
        <f t="shared" si="1"/>
        <v>1570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230375</v>
      </c>
      <c r="F29" s="123" t="s">
        <v>55</v>
      </c>
      <c r="G29" s="185"/>
      <c r="H29" s="145">
        <f>H15-H16-H17-H18-H19-H20-H22-H23-H24+H26+H27+H28</f>
        <v>196832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83</v>
      </c>
      <c r="H34" s="167">
        <f t="shared" ref="H34:H39" si="2">F34*G34</f>
        <v>83000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62</v>
      </c>
      <c r="H35" s="167">
        <f t="shared" si="2"/>
        <v>31000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23</v>
      </c>
      <c r="H37" s="167">
        <f t="shared" si="2"/>
        <v>2300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2</v>
      </c>
      <c r="H38" s="167">
        <f t="shared" si="2"/>
        <v>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1071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32</v>
      </c>
      <c r="D44" s="12">
        <f>C44*120</f>
        <v>3840</v>
      </c>
      <c r="F44" s="37" t="s">
        <v>147</v>
      </c>
      <c r="G44" s="63" t="s">
        <v>182</v>
      </c>
      <c r="H44" s="162">
        <v>37765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 t="s">
        <v>155</v>
      </c>
      <c r="G45" s="122" t="s">
        <v>183</v>
      </c>
      <c r="H45" s="162">
        <v>10642</v>
      </c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8</v>
      </c>
      <c r="D46" s="12">
        <f>C46*1.5</f>
        <v>12</v>
      </c>
      <c r="F46" s="37" t="s">
        <v>181</v>
      </c>
      <c r="G46" s="122" t="s">
        <v>184</v>
      </c>
      <c r="H46" s="162">
        <v>30942</v>
      </c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196840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15</v>
      </c>
      <c r="D50" s="12">
        <f>C50*1.5</f>
        <v>22.5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8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33543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186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172</v>
      </c>
      <c r="D6" s="13">
        <f t="shared" ref="D6:D28" si="1">C6*L6</f>
        <v>126764</v>
      </c>
      <c r="F6" s="230" t="s">
        <v>16</v>
      </c>
      <c r="G6" s="232" t="s">
        <v>187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13</v>
      </c>
      <c r="D7" s="13">
        <f t="shared" si="1"/>
        <v>9425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34</v>
      </c>
      <c r="D9" s="13">
        <f t="shared" si="1"/>
        <v>24038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6</v>
      </c>
      <c r="D13" s="48">
        <f t="shared" si="1"/>
        <v>1842</v>
      </c>
      <c r="F13" s="251" t="s">
        <v>36</v>
      </c>
      <c r="G13" s="215"/>
      <c r="H13" s="206">
        <f>D29</f>
        <v>164758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15</v>
      </c>
      <c r="D14" s="31">
        <f t="shared" si="1"/>
        <v>165</v>
      </c>
      <c r="F14" s="209" t="s">
        <v>39</v>
      </c>
      <c r="G14" s="210"/>
      <c r="H14" s="211">
        <f>D54</f>
        <v>25174.5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139583.5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164758</v>
      </c>
      <c r="F29" s="123" t="s">
        <v>55</v>
      </c>
      <c r="G29" s="185"/>
      <c r="H29" s="145">
        <f>H15-H16-H17-H18-H19-H20-H22-H23-H24+H26+H27</f>
        <v>139583.5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118</v>
      </c>
      <c r="H34" s="167">
        <f>F34*G34</f>
        <v>118000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67">
        <f t="shared" ref="H35:H39" si="2">F35*G35</f>
        <v>18000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67">
        <f>F36*G36</f>
        <v>1000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213</v>
      </c>
      <c r="D37" s="12">
        <f>C37*111</f>
        <v>23643</v>
      </c>
      <c r="F37" s="12">
        <v>100</v>
      </c>
      <c r="G37" s="39">
        <v>23</v>
      </c>
      <c r="H37" s="167">
        <f t="shared" si="2"/>
        <v>2300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67">
        <f t="shared" si="2"/>
        <v>150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12</v>
      </c>
      <c r="D42" s="12">
        <f>C42*2.25</f>
        <v>27</v>
      </c>
      <c r="F42" s="39" t="s">
        <v>79</v>
      </c>
      <c r="G42" s="167">
        <v>136.5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18</v>
      </c>
      <c r="D46" s="12">
        <f>C46*1.5</f>
        <v>27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139586.5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18</v>
      </c>
      <c r="D50" s="12">
        <f>C50*1.5</f>
        <v>27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3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25174.5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300</v>
      </c>
      <c r="D6" s="13">
        <f t="shared" ref="D6:D28" si="1">C6*L6</f>
        <v>221100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53</v>
      </c>
      <c r="D9" s="13">
        <f t="shared" si="1"/>
        <v>37471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1</v>
      </c>
      <c r="D10" s="13">
        <f t="shared" si="1"/>
        <v>972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13</v>
      </c>
      <c r="D13" s="48">
        <f t="shared" si="1"/>
        <v>3991</v>
      </c>
      <c r="F13" s="251" t="s">
        <v>36</v>
      </c>
      <c r="G13" s="215"/>
      <c r="H13" s="206">
        <f>D29</f>
        <v>269063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40422.75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228640.25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450+1794</f>
        <v>2244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269063</v>
      </c>
      <c r="F29" s="123" t="s">
        <v>55</v>
      </c>
      <c r="G29" s="185"/>
      <c r="H29" s="145">
        <f>H15-H16-H17-H18-H19-H20-H22-H23-H24+H26+H27</f>
        <v>226396.25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45</v>
      </c>
      <c r="H34" s="167">
        <f>F34*G34</f>
        <v>45000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67">
        <f>F35*G35</f>
        <v>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325</v>
      </c>
      <c r="D37" s="12">
        <f>C37*111</f>
        <v>36075</v>
      </c>
      <c r="F37" s="12">
        <v>100</v>
      </c>
      <c r="G37" s="39">
        <v>4</v>
      </c>
      <c r="H37" s="167">
        <f t="shared" si="2"/>
        <v>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22</v>
      </c>
      <c r="D38" s="12">
        <f>C38*84</f>
        <v>1848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</v>
      </c>
      <c r="D42" s="12">
        <f>C42*2.25</f>
        <v>2.25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172</v>
      </c>
      <c r="G44" s="77" t="s">
        <v>189</v>
      </c>
      <c r="H44" s="162">
        <v>180455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20</v>
      </c>
      <c r="D46" s="12">
        <f>C46*1.5</f>
        <v>30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11</v>
      </c>
      <c r="D49" s="12">
        <f>C49*42</f>
        <v>462</v>
      </c>
      <c r="F49" s="143" t="s">
        <v>86</v>
      </c>
      <c r="G49" s="145">
        <f>H34+H35+H36+H37+H38+H39+H40+H41+G42+H44+H45+H46</f>
        <v>226355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18</v>
      </c>
      <c r="D50" s="12">
        <f>C50*1.5</f>
        <v>27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-41.25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40422.75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184</v>
      </c>
      <c r="D6" s="13">
        <f t="shared" ref="D6:D28" si="1">C6*L6</f>
        <v>135608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15</v>
      </c>
      <c r="D7" s="13">
        <f t="shared" si="1"/>
        <v>10875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1</v>
      </c>
      <c r="D8" s="13">
        <f t="shared" si="1"/>
        <v>1033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21</v>
      </c>
      <c r="D9" s="13">
        <f t="shared" si="1"/>
        <v>14847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2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2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20">
        <v>3</v>
      </c>
      <c r="D13" s="48">
        <f t="shared" si="1"/>
        <v>921</v>
      </c>
      <c r="F13" s="251" t="s">
        <v>36</v>
      </c>
      <c r="G13" s="215"/>
      <c r="H13" s="206">
        <f>D29</f>
        <v>168944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20">
        <v>4</v>
      </c>
      <c r="D14" s="31">
        <f t="shared" si="1"/>
        <v>44</v>
      </c>
      <c r="F14" s="209" t="s">
        <v>39</v>
      </c>
      <c r="G14" s="210"/>
      <c r="H14" s="211">
        <f>D54</f>
        <v>24835.5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20"/>
      <c r="D15" s="31">
        <f t="shared" si="1"/>
        <v>0</v>
      </c>
      <c r="F15" s="214" t="s">
        <v>40</v>
      </c>
      <c r="G15" s="215"/>
      <c r="H15" s="216">
        <f>H13-H14</f>
        <v>144108.5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2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2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190</v>
      </c>
      <c r="C19" s="120">
        <v>1</v>
      </c>
      <c r="D19" s="48">
        <f t="shared" si="1"/>
        <v>1102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20">
        <v>1</v>
      </c>
      <c r="D20" s="13">
        <f t="shared" si="1"/>
        <v>1175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20">
        <v>1</v>
      </c>
      <c r="D21" s="48">
        <f t="shared" si="1"/>
        <v>650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2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168944</v>
      </c>
      <c r="F29" s="123" t="s">
        <v>55</v>
      </c>
      <c r="G29" s="185"/>
      <c r="H29" s="145">
        <f>H15-H16-H17-H18-H19-H20-H22-H23-H24+H26+H27+H28</f>
        <v>144108.5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67">
        <f t="shared" ref="H34:H39" si="2">F34*G34</f>
        <v>111000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67">
        <f t="shared" si="2"/>
        <v>15500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7</v>
      </c>
      <c r="D36" s="12">
        <f>C36*1.5</f>
        <v>10.5</v>
      </c>
      <c r="F36" s="12">
        <v>200</v>
      </c>
      <c r="G36" s="37">
        <v>3</v>
      </c>
      <c r="H36" s="167">
        <f t="shared" si="2"/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199</v>
      </c>
      <c r="D37" s="12">
        <f>C37*111</f>
        <v>22089</v>
      </c>
      <c r="F37" s="12">
        <v>100</v>
      </c>
      <c r="G37" s="39">
        <v>71</v>
      </c>
      <c r="H37" s="167">
        <f t="shared" si="2"/>
        <v>7100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12</v>
      </c>
      <c r="H38" s="167">
        <f t="shared" si="2"/>
        <v>600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4</v>
      </c>
      <c r="D42" s="12">
        <f>C42*2.25</f>
        <v>9</v>
      </c>
      <c r="F42" s="39" t="s">
        <v>79</v>
      </c>
      <c r="G42" s="167">
        <v>138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</v>
      </c>
      <c r="D44" s="12">
        <f>C44*120</f>
        <v>360</v>
      </c>
      <c r="F44" s="37" t="s">
        <v>155</v>
      </c>
      <c r="G44" s="107" t="s">
        <v>191</v>
      </c>
      <c r="H44" s="162">
        <v>7769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7</v>
      </c>
      <c r="D46" s="12">
        <f>C46*1.5</f>
        <v>10.5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142707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-1401.5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24835.5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228</v>
      </c>
      <c r="D6" s="13">
        <f t="shared" ref="D6:D28" si="1">C6*L6</f>
        <v>168036</v>
      </c>
      <c r="F6" s="230" t="s">
        <v>16</v>
      </c>
      <c r="G6" s="232" t="s">
        <v>185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2</v>
      </c>
      <c r="D7" s="13">
        <f t="shared" si="1"/>
        <v>1450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17</v>
      </c>
      <c r="D9" s="13">
        <f t="shared" si="1"/>
        <v>12019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188164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7</v>
      </c>
      <c r="D14" s="31">
        <f t="shared" si="1"/>
        <v>77</v>
      </c>
      <c r="F14" s="209" t="s">
        <v>39</v>
      </c>
      <c r="G14" s="210"/>
      <c r="H14" s="211">
        <f>D54</f>
        <v>28267.5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159896.5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896</f>
        <v>896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188164</v>
      </c>
      <c r="F29" s="123" t="s">
        <v>55</v>
      </c>
      <c r="G29" s="185"/>
      <c r="H29" s="145">
        <f>H15-H16-H17-H18-H19-H20-H22-H23-H24+H26+H27</f>
        <v>159000.5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67">
        <f>F34*G34</f>
        <v>117000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167">
        <f t="shared" ref="H35:H39" si="2">F35*G35</f>
        <v>33000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237</v>
      </c>
      <c r="D37" s="12">
        <f>C37*111</f>
        <v>26307</v>
      </c>
      <c r="F37" s="12">
        <v>100</v>
      </c>
      <c r="G37" s="39">
        <v>40</v>
      </c>
      <c r="H37" s="167">
        <f t="shared" si="2"/>
        <v>4000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23</v>
      </c>
      <c r="H38" s="167">
        <f t="shared" si="2"/>
        <v>1150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67">
        <f t="shared" si="2"/>
        <v>40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4</v>
      </c>
      <c r="D42" s="12">
        <f>C42*2.25</f>
        <v>9</v>
      </c>
      <c r="F42" s="39" t="s">
        <v>79</v>
      </c>
      <c r="G42" s="167">
        <v>4538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3</v>
      </c>
      <c r="D45" s="12">
        <f>C45*84</f>
        <v>252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21</v>
      </c>
      <c r="D46" s="12">
        <f>C46*1.5</f>
        <v>31.5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159728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23</v>
      </c>
      <c r="D50" s="12">
        <f>C50*1.5</f>
        <v>34.5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727.5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28267.5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209</v>
      </c>
      <c r="D6" s="13">
        <f t="shared" ref="D6:D28" si="1">C6*L6</f>
        <v>154033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4</v>
      </c>
      <c r="D7" s="13">
        <f t="shared" si="1"/>
        <v>2900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43</v>
      </c>
      <c r="D9" s="13">
        <f t="shared" si="1"/>
        <v>30401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6</v>
      </c>
      <c r="D13" s="48">
        <f t="shared" si="1"/>
        <v>1842</v>
      </c>
      <c r="F13" s="251" t="s">
        <v>36</v>
      </c>
      <c r="G13" s="215"/>
      <c r="H13" s="206">
        <f>D29</f>
        <v>203677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23</v>
      </c>
      <c r="D14" s="31">
        <f t="shared" si="1"/>
        <v>253</v>
      </c>
      <c r="F14" s="209" t="s">
        <v>39</v>
      </c>
      <c r="G14" s="210"/>
      <c r="H14" s="211">
        <f>D54</f>
        <v>25210.5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178466.5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642</f>
        <v>642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194</v>
      </c>
      <c r="C21" s="10">
        <f>10+4+2</f>
        <v>16</v>
      </c>
      <c r="D21" s="48">
        <f t="shared" si="1"/>
        <v>10400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203677</v>
      </c>
      <c r="F29" s="123" t="s">
        <v>55</v>
      </c>
      <c r="G29" s="185"/>
      <c r="H29" s="145">
        <f>H15-H16-H17-H18-H19-H20-H22-H23-H24+H26+H27</f>
        <v>177824.5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167">
        <f>F34*G34</f>
        <v>106000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167">
        <f>F35*G35</f>
        <v>7000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203</v>
      </c>
      <c r="D37" s="12">
        <f>C37*111</f>
        <v>22533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7</v>
      </c>
      <c r="H38" s="167">
        <f t="shared" si="2"/>
        <v>350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26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193</v>
      </c>
      <c r="H44" s="162">
        <v>64700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3</v>
      </c>
      <c r="D46" s="12">
        <f>C46*1.5</f>
        <v>4.5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178076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20</v>
      </c>
      <c r="D50" s="12">
        <f>C50*1.5</f>
        <v>30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251.5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25210.5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93</vt:i4>
      </vt:variant>
      <vt:variant>
        <vt:lpstr>Named Ranges</vt:lpstr>
      </vt:variant>
      <vt:variant>
        <vt:i4>92</vt:i4>
      </vt:variant>
    </vt:vector>
  </HeadingPairs>
  <TitlesOfParts>
    <vt:vector size="185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 No Trip</vt:lpstr>
      <vt:lpstr>15,10 R3 No Trip</vt:lpstr>
      <vt:lpstr>(16)</vt:lpstr>
      <vt:lpstr>16,10 R1 No Trip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</vt:lpstr>
      <vt:lpstr>22,10 R2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'(3)'!Print_Area</vt:lpstr>
      <vt:lpstr>'(4)'!Print_Area</vt:lpstr>
      <vt:lpstr>'(6)'!Print_Area</vt:lpstr>
      <vt:lpstr>'(7)'!Print_Area</vt:lpstr>
      <vt:lpstr>'(8)'!Print_Area</vt:lpstr>
      <vt:lpstr>'(9)'!Print_Area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 No Trip'!Print_Area</vt:lpstr>
      <vt:lpstr>'15,10 R3 No Trip'!Print_Area</vt:lpstr>
      <vt:lpstr>'16,10 R1 No Trip'!Print_Area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R1'!Print_Area</vt:lpstr>
      <vt:lpstr>'22,10 R2'!Print_Area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2025-10-21T01:17:07Z</cp:lastPrinted>
  <dcterms:created xsi:type="dcterms:W3CDTF">2024-09-01T23:36:50Z</dcterms:created>
  <dcterms:modified xsi:type="dcterms:W3CDTF">2025-10-21T01:17:17Z</dcterms:modified>
</cp:coreProperties>
</file>