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19474622-8134-4B04-9027-DF660C272A67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9" i="2" l="1"/>
  <c r="AE1009" i="2" s="1"/>
  <c r="AI1009" i="2" s="1"/>
  <c r="AB1008" i="2"/>
  <c r="AB1007" i="2"/>
  <c r="AE1007" i="2" s="1"/>
  <c r="AI1007" i="2" s="1"/>
  <c r="AB1006" i="2"/>
  <c r="AE1006" i="2" s="1"/>
  <c r="AI1006" i="2" s="1"/>
  <c r="AB1005" i="2"/>
  <c r="AB1004" i="2"/>
  <c r="AB1003" i="2"/>
  <c r="AE1003" i="2" s="1"/>
  <c r="AI1003" i="2" s="1"/>
  <c r="AB1002" i="2"/>
  <c r="AB1045" i="2" s="1"/>
  <c r="AE1002" i="2"/>
  <c r="AA1003" i="2"/>
  <c r="AA1004" i="2" s="1"/>
  <c r="AA1005" i="2" s="1"/>
  <c r="AA1006" i="2" s="1"/>
  <c r="AA1007" i="2" s="1"/>
  <c r="AA1008" i="2" s="1"/>
  <c r="AA1009" i="2" s="1"/>
  <c r="AE1004" i="2"/>
  <c r="AI1004" i="2" s="1"/>
  <c r="AE1005" i="2"/>
  <c r="AI1005" i="2" s="1"/>
  <c r="AE1008" i="2"/>
  <c r="AI1008" i="2"/>
  <c r="AE1010" i="2"/>
  <c r="AI1010" i="2" s="1"/>
  <c r="AE1011" i="2"/>
  <c r="AI1011" i="2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 s="1"/>
  <c r="AE1018" i="2"/>
  <c r="AI1018" i="2" s="1"/>
  <c r="AE1019" i="2"/>
  <c r="AI1019" i="2"/>
  <c r="AE1020" i="2"/>
  <c r="AI1020" i="2" s="1"/>
  <c r="AE1021" i="2"/>
  <c r="AI1021" i="2" s="1"/>
  <c r="AE1022" i="2"/>
  <c r="AI1022" i="2" s="1"/>
  <c r="AE1023" i="2"/>
  <c r="AI1023" i="2"/>
  <c r="AE1024" i="2"/>
  <c r="AI1024" i="2" s="1"/>
  <c r="AE1025" i="2"/>
  <c r="AI1025" i="2" s="1"/>
  <c r="AE1026" i="2"/>
  <c r="AI1026" i="2"/>
  <c r="AE1027" i="2"/>
  <c r="AI1027" i="2"/>
  <c r="AE1028" i="2"/>
  <c r="AI1028" i="2" s="1"/>
  <c r="AE1029" i="2"/>
  <c r="AI1029" i="2" s="1"/>
  <c r="AE1030" i="2"/>
  <c r="AI1030" i="2" s="1"/>
  <c r="AE1031" i="2"/>
  <c r="AI1031" i="2"/>
  <c r="AE1032" i="2"/>
  <c r="AI1032" i="2" s="1"/>
  <c r="AE1033" i="2"/>
  <c r="AI1033" i="2" s="1"/>
  <c r="AE1034" i="2"/>
  <c r="AI1034" i="2"/>
  <c r="AE1035" i="2"/>
  <c r="AI1035" i="2"/>
  <c r="AE1036" i="2"/>
  <c r="AI1036" i="2" s="1"/>
  <c r="AE1037" i="2"/>
  <c r="AI1037" i="2" s="1"/>
  <c r="AE1038" i="2"/>
  <c r="AI1038" i="2" s="1"/>
  <c r="AE1039" i="2"/>
  <c r="AI1039" i="2"/>
  <c r="AE1040" i="2"/>
  <c r="AI1040" i="2" s="1"/>
  <c r="AI1041" i="2"/>
  <c r="AE1042" i="2"/>
  <c r="AI1042" i="2"/>
  <c r="AI1043" i="2"/>
  <c r="AC1045" i="2"/>
  <c r="AD1045" i="2"/>
  <c r="AG1045" i="2"/>
  <c r="AH1045" i="2"/>
  <c r="P1007" i="2"/>
  <c r="P1006" i="2"/>
  <c r="U1005" i="2"/>
  <c r="P1005" i="2"/>
  <c r="P1004" i="2"/>
  <c r="V1004" i="2"/>
  <c r="P1003" i="2"/>
  <c r="P1002" i="2"/>
  <c r="S1002" i="2" s="1"/>
  <c r="W1002" i="2" s="1"/>
  <c r="O1003" i="2"/>
  <c r="S1003" i="2"/>
  <c r="W1003" i="2" s="1"/>
  <c r="O1004" i="2"/>
  <c r="S1004" i="2"/>
  <c r="O1005" i="2"/>
  <c r="O1006" i="2" s="1"/>
  <c r="O1007" i="2" s="1"/>
  <c r="S1005" i="2"/>
  <c r="S1006" i="2"/>
  <c r="W1006" i="2" s="1"/>
  <c r="S1007" i="2"/>
  <c r="W1007" i="2" s="1"/>
  <c r="S1008" i="2"/>
  <c r="W1008" i="2" s="1"/>
  <c r="S1009" i="2"/>
  <c r="W1009" i="2" s="1"/>
  <c r="U1045" i="2"/>
  <c r="V1045" i="2"/>
  <c r="S1010" i="2"/>
  <c r="W1010" i="2" s="1"/>
  <c r="S1011" i="2"/>
  <c r="W1011" i="2" s="1"/>
  <c r="S1012" i="2"/>
  <c r="W1012" i="2" s="1"/>
  <c r="S1013" i="2"/>
  <c r="W1013" i="2" s="1"/>
  <c r="S1014" i="2"/>
  <c r="W1014" i="2"/>
  <c r="S1015" i="2"/>
  <c r="W1015" i="2"/>
  <c r="S1016" i="2"/>
  <c r="W1016" i="2" s="1"/>
  <c r="S1017" i="2"/>
  <c r="W1017" i="2" s="1"/>
  <c r="S1018" i="2"/>
  <c r="W1018" i="2"/>
  <c r="S1019" i="2"/>
  <c r="W1019" i="2" s="1"/>
  <c r="S1020" i="2"/>
  <c r="W1020" i="2" s="1"/>
  <c r="S1021" i="2"/>
  <c r="W1021" i="2" s="1"/>
  <c r="S1022" i="2"/>
  <c r="W1022" i="2"/>
  <c r="S1023" i="2"/>
  <c r="W1023" i="2"/>
  <c r="S1024" i="2"/>
  <c r="W1024" i="2" s="1"/>
  <c r="S1025" i="2"/>
  <c r="W1025" i="2" s="1"/>
  <c r="S1026" i="2"/>
  <c r="W1026" i="2"/>
  <c r="S1027" i="2"/>
  <c r="W1027" i="2" s="1"/>
  <c r="S1028" i="2"/>
  <c r="W1028" i="2" s="1"/>
  <c r="S1029" i="2"/>
  <c r="W1029" i="2" s="1"/>
  <c r="S1030" i="2"/>
  <c r="W1030" i="2"/>
  <c r="S1031" i="2"/>
  <c r="W1031" i="2"/>
  <c r="S1032" i="2"/>
  <c r="W1032" i="2" s="1"/>
  <c r="S1033" i="2"/>
  <c r="W1033" i="2" s="1"/>
  <c r="S1034" i="2"/>
  <c r="W1034" i="2"/>
  <c r="S1035" i="2"/>
  <c r="W1035" i="2" s="1"/>
  <c r="S1036" i="2"/>
  <c r="W1036" i="2" s="1"/>
  <c r="S1037" i="2"/>
  <c r="W1037" i="2" s="1"/>
  <c r="S1038" i="2"/>
  <c r="W1038" i="2"/>
  <c r="S1039" i="2"/>
  <c r="W1039" i="2"/>
  <c r="S1040" i="2"/>
  <c r="W1040" i="2" s="1"/>
  <c r="W1041" i="2"/>
  <c r="S1042" i="2"/>
  <c r="W1042" i="2" s="1"/>
  <c r="W1043" i="2"/>
  <c r="Q1045" i="2"/>
  <c r="R1045" i="2"/>
  <c r="D1007" i="2"/>
  <c r="G1007" i="2" s="1"/>
  <c r="K1007" i="2" s="1"/>
  <c r="J1006" i="2"/>
  <c r="J1045" i="2" s="1"/>
  <c r="I1006" i="2"/>
  <c r="D1006" i="2"/>
  <c r="D1005" i="2"/>
  <c r="D1004" i="2"/>
  <c r="G1004" i="2" s="1"/>
  <c r="K1004" i="2" s="1"/>
  <c r="I1003" i="2"/>
  <c r="I1045" i="2" s="1"/>
  <c r="D1003" i="2"/>
  <c r="D1002" i="2"/>
  <c r="G1002" i="2"/>
  <c r="K1002" i="2" s="1"/>
  <c r="C1003" i="2"/>
  <c r="C1004" i="2" s="1"/>
  <c r="C1005" i="2" s="1"/>
  <c r="C1006" i="2" s="1"/>
  <c r="C1007" i="2" s="1"/>
  <c r="G1003" i="2"/>
  <c r="K1003" i="2" s="1"/>
  <c r="G1006" i="2"/>
  <c r="G1008" i="2"/>
  <c r="K1008" i="2" s="1"/>
  <c r="G1009" i="2"/>
  <c r="K1009" i="2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/>
  <c r="G1028" i="2"/>
  <c r="K1028" i="2"/>
  <c r="G1029" i="2"/>
  <c r="K1029" i="2"/>
  <c r="K1030" i="2"/>
  <c r="K1031" i="2"/>
  <c r="K1032" i="2"/>
  <c r="K1033" i="2"/>
  <c r="K1034" i="2"/>
  <c r="G1035" i="2"/>
  <c r="K1035" i="2"/>
  <c r="G1042" i="2"/>
  <c r="K1042" i="2"/>
  <c r="E1045" i="2"/>
  <c r="F1045" i="2"/>
  <c r="AI1002" i="2" l="1"/>
  <c r="AI1045" i="2" s="1"/>
  <c r="AE1045" i="2"/>
  <c r="W1005" i="2"/>
  <c r="W1004" i="2"/>
  <c r="W1045" i="2" s="1"/>
  <c r="P1045" i="2"/>
  <c r="S1045" i="2"/>
  <c r="K1006" i="2"/>
  <c r="D1045" i="2"/>
  <c r="G1005" i="2"/>
  <c r="K1005" i="2" s="1"/>
  <c r="G1045" i="2"/>
  <c r="AS951" i="2"/>
  <c r="AN951" i="2"/>
  <c r="AN950" i="2"/>
  <c r="AS949" i="2"/>
  <c r="AS990" i="2" s="1"/>
  <c r="AN949" i="2"/>
  <c r="AN948" i="2"/>
  <c r="AQ948" i="2" s="1"/>
  <c r="AU948" i="2" s="1"/>
  <c r="AN947" i="2"/>
  <c r="AQ947" i="2"/>
  <c r="AU947" i="2" s="1"/>
  <c r="AM948" i="2"/>
  <c r="AM949" i="2" s="1"/>
  <c r="AM950" i="2" s="1"/>
  <c r="AM951" i="2" s="1"/>
  <c r="AQ949" i="2"/>
  <c r="AU949" i="2" s="1"/>
  <c r="AQ951" i="2"/>
  <c r="AQ952" i="2"/>
  <c r="AU952" i="2"/>
  <c r="AQ953" i="2"/>
  <c r="AU953" i="2" s="1"/>
  <c r="AQ954" i="2"/>
  <c r="AU954" i="2"/>
  <c r="AQ955" i="2"/>
  <c r="AU955" i="2" s="1"/>
  <c r="AQ956" i="2"/>
  <c r="AU956" i="2"/>
  <c r="AQ957" i="2"/>
  <c r="AU957" i="2"/>
  <c r="AQ958" i="2"/>
  <c r="AU958" i="2"/>
  <c r="AQ959" i="2"/>
  <c r="AU959" i="2" s="1"/>
  <c r="AQ960" i="2"/>
  <c r="AU960" i="2"/>
  <c r="AQ961" i="2"/>
  <c r="AU961" i="2" s="1"/>
  <c r="AQ962" i="2"/>
  <c r="AU962" i="2"/>
  <c r="AQ963" i="2"/>
  <c r="AU963" i="2"/>
  <c r="AQ964" i="2"/>
  <c r="AU964" i="2"/>
  <c r="AQ965" i="2"/>
  <c r="AU965" i="2"/>
  <c r="AQ966" i="2"/>
  <c r="AU966" i="2"/>
  <c r="AQ967" i="2"/>
  <c r="AU967" i="2"/>
  <c r="AQ968" i="2"/>
  <c r="AU968" i="2"/>
  <c r="AQ969" i="2"/>
  <c r="AU969" i="2"/>
  <c r="AQ970" i="2"/>
  <c r="AU970" i="2"/>
  <c r="AQ971" i="2"/>
  <c r="AU971" i="2"/>
  <c r="AQ972" i="2"/>
  <c r="AU972" i="2"/>
  <c r="AQ973" i="2"/>
  <c r="AU973" i="2"/>
  <c r="AQ974" i="2"/>
  <c r="AU974" i="2"/>
  <c r="AQ975" i="2"/>
  <c r="AU975" i="2"/>
  <c r="AQ976" i="2"/>
  <c r="AU976" i="2"/>
  <c r="AQ977" i="2"/>
  <c r="AU977" i="2"/>
  <c r="AQ978" i="2"/>
  <c r="AU978" i="2"/>
  <c r="AQ979" i="2"/>
  <c r="AU979" i="2"/>
  <c r="AQ980" i="2"/>
  <c r="AU980" i="2"/>
  <c r="AQ981" i="2"/>
  <c r="AU981" i="2"/>
  <c r="AQ982" i="2"/>
  <c r="AU982" i="2"/>
  <c r="AQ983" i="2"/>
  <c r="AU983" i="2"/>
  <c r="AQ984" i="2"/>
  <c r="AU984" i="2"/>
  <c r="AQ985" i="2"/>
  <c r="AU985" i="2"/>
  <c r="AU986" i="2"/>
  <c r="AQ987" i="2"/>
  <c r="AU987" i="2" s="1"/>
  <c r="AU988" i="2"/>
  <c r="AO990" i="2"/>
  <c r="AP990" i="2"/>
  <c r="AT990" i="2"/>
  <c r="K1045" i="2" l="1"/>
  <c r="AU951" i="2"/>
  <c r="AN990" i="2"/>
  <c r="AQ950" i="2"/>
  <c r="P956" i="2"/>
  <c r="P955" i="2"/>
  <c r="S955" i="2" s="1"/>
  <c r="W955" i="2" s="1"/>
  <c r="V954" i="2"/>
  <c r="V990" i="2" s="1"/>
  <c r="U954" i="2"/>
  <c r="U990" i="2" s="1"/>
  <c r="P954" i="2"/>
  <c r="S954" i="2" s="1"/>
  <c r="W954" i="2" s="1"/>
  <c r="P953" i="2"/>
  <c r="S953" i="2" s="1"/>
  <c r="W953" i="2" s="1"/>
  <c r="P952" i="2"/>
  <c r="S952" i="2" s="1"/>
  <c r="W952" i="2" s="1"/>
  <c r="P951" i="2"/>
  <c r="P950" i="2"/>
  <c r="P949" i="2"/>
  <c r="P948" i="2"/>
  <c r="P947" i="2"/>
  <c r="S947" i="2" s="1"/>
  <c r="W947" i="2" s="1"/>
  <c r="O949" i="2"/>
  <c r="O950" i="2" s="1"/>
  <c r="O951" i="2" s="1"/>
  <c r="O953" i="2" s="1"/>
  <c r="O954" i="2" s="1"/>
  <c r="O955" i="2" s="1"/>
  <c r="O956" i="2" s="1"/>
  <c r="S948" i="2"/>
  <c r="S949" i="2"/>
  <c r="W949" i="2" s="1"/>
  <c r="S950" i="2"/>
  <c r="W950" i="2" s="1"/>
  <c r="S951" i="2"/>
  <c r="W951" i="2" s="1"/>
  <c r="S956" i="2"/>
  <c r="W956" i="2" s="1"/>
  <c r="S957" i="2"/>
  <c r="W957" i="2" s="1"/>
  <c r="S958" i="2"/>
  <c r="W958" i="2"/>
  <c r="S959" i="2"/>
  <c r="W959" i="2"/>
  <c r="S960" i="2"/>
  <c r="W960" i="2"/>
  <c r="S961" i="2"/>
  <c r="W961" i="2"/>
  <c r="S962" i="2"/>
  <c r="W962" i="2" s="1"/>
  <c r="S963" i="2"/>
  <c r="W963" i="2" s="1"/>
  <c r="S964" i="2"/>
  <c r="W964" i="2" s="1"/>
  <c r="S965" i="2"/>
  <c r="W965" i="2"/>
  <c r="S966" i="2"/>
  <c r="W966" i="2"/>
  <c r="S967" i="2"/>
  <c r="W967" i="2"/>
  <c r="S968" i="2"/>
  <c r="W968" i="2"/>
  <c r="S969" i="2"/>
  <c r="W969" i="2"/>
  <c r="S970" i="2"/>
  <c r="W970" i="2"/>
  <c r="S971" i="2"/>
  <c r="W971" i="2"/>
  <c r="S972" i="2"/>
  <c r="W972" i="2"/>
  <c r="S973" i="2"/>
  <c r="W973" i="2"/>
  <c r="S974" i="2"/>
  <c r="W974" i="2"/>
  <c r="S975" i="2"/>
  <c r="W975" i="2" s="1"/>
  <c r="S976" i="2"/>
  <c r="W976" i="2"/>
  <c r="S977" i="2"/>
  <c r="W977" i="2"/>
  <c r="S978" i="2"/>
  <c r="W978" i="2"/>
  <c r="S979" i="2"/>
  <c r="W979" i="2"/>
  <c r="S980" i="2"/>
  <c r="W980" i="2"/>
  <c r="S981" i="2"/>
  <c r="W981" i="2"/>
  <c r="S982" i="2"/>
  <c r="W982" i="2"/>
  <c r="S983" i="2"/>
  <c r="W983" i="2" s="1"/>
  <c r="S984" i="2"/>
  <c r="W984" i="2"/>
  <c r="S985" i="2"/>
  <c r="W985" i="2"/>
  <c r="W986" i="2"/>
  <c r="S987" i="2"/>
  <c r="W987" i="2"/>
  <c r="W988" i="2"/>
  <c r="Q990" i="2"/>
  <c r="R990" i="2"/>
  <c r="D966" i="2"/>
  <c r="D965" i="2"/>
  <c r="D964" i="2"/>
  <c r="D963" i="2"/>
  <c r="D962" i="2"/>
  <c r="D961" i="2"/>
  <c r="G961" i="2" s="1"/>
  <c r="K961" i="2" s="1"/>
  <c r="D960" i="2"/>
  <c r="D959" i="2"/>
  <c r="G959" i="2" s="1"/>
  <c r="K959" i="2" s="1"/>
  <c r="D958" i="2"/>
  <c r="I957" i="2"/>
  <c r="I990" i="2" s="1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D949" i="2"/>
  <c r="G949" i="2" s="1"/>
  <c r="K949" i="2" s="1"/>
  <c r="D948" i="2"/>
  <c r="D947" i="2"/>
  <c r="G947" i="2"/>
  <c r="C948" i="2"/>
  <c r="C949" i="2" s="1"/>
  <c r="C950" i="2" s="1"/>
  <c r="C951" i="2" s="1"/>
  <c r="C952" i="2" s="1"/>
  <c r="C953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48" i="2"/>
  <c r="K948" i="2" s="1"/>
  <c r="G950" i="2"/>
  <c r="K950" i="2" s="1"/>
  <c r="G957" i="2"/>
  <c r="G958" i="2"/>
  <c r="K958" i="2" s="1"/>
  <c r="G960" i="2"/>
  <c r="K960" i="2" s="1"/>
  <c r="G962" i="2"/>
  <c r="K962" i="2" s="1"/>
  <c r="G963" i="2"/>
  <c r="K963" i="2" s="1"/>
  <c r="G964" i="2"/>
  <c r="K964" i="2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/>
  <c r="G971" i="2"/>
  <c r="K971" i="2" s="1"/>
  <c r="G972" i="2"/>
  <c r="K972" i="2"/>
  <c r="G973" i="2"/>
  <c r="K973" i="2" s="1"/>
  <c r="G974" i="2"/>
  <c r="K974" i="2" s="1"/>
  <c r="K975" i="2"/>
  <c r="K976" i="2"/>
  <c r="K977" i="2"/>
  <c r="K978" i="2"/>
  <c r="K979" i="2"/>
  <c r="G980" i="2"/>
  <c r="K980" i="2"/>
  <c r="G987" i="2"/>
  <c r="K987" i="2"/>
  <c r="E990" i="2"/>
  <c r="F990" i="2"/>
  <c r="J990" i="2"/>
  <c r="AQ990" i="2" l="1"/>
  <c r="AU950" i="2"/>
  <c r="AU990" i="2" s="1"/>
  <c r="P990" i="2"/>
  <c r="S990" i="2"/>
  <c r="W948" i="2"/>
  <c r="W990" i="2" s="1"/>
  <c r="K957" i="2"/>
  <c r="G990" i="2"/>
  <c r="K947" i="2"/>
  <c r="K990" i="2" s="1"/>
  <c r="D990" i="2"/>
  <c r="AG955" i="2"/>
  <c r="AG953" i="2"/>
  <c r="AE952" i="2"/>
  <c r="AI952" i="2" s="1"/>
  <c r="AB950" i="2"/>
  <c r="AB949" i="2"/>
  <c r="AB948" i="2"/>
  <c r="AB947" i="2"/>
  <c r="AE947" i="2" s="1"/>
  <c r="AI947" i="2" s="1"/>
  <c r="AA948" i="2"/>
  <c r="AA949" i="2" s="1"/>
  <c r="AA950" i="2" s="1"/>
  <c r="AE949" i="2"/>
  <c r="AI949" i="2" s="1"/>
  <c r="AE951" i="2"/>
  <c r="AI951" i="2" s="1"/>
  <c r="AE953" i="2"/>
  <c r="AI953" i="2" s="1"/>
  <c r="AE954" i="2"/>
  <c r="AI954" i="2" s="1"/>
  <c r="AE955" i="2"/>
  <c r="AI955" i="2" s="1"/>
  <c r="AE956" i="2"/>
  <c r="AI956" i="2" s="1"/>
  <c r="AE957" i="2"/>
  <c r="AI957" i="2" s="1"/>
  <c r="AE958" i="2"/>
  <c r="AI958" i="2" s="1"/>
  <c r="AE959" i="2"/>
  <c r="AI959" i="2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 s="1"/>
  <c r="AE972" i="2"/>
  <c r="AI972" i="2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 s="1"/>
  <c r="AE980" i="2"/>
  <c r="AI980" i="2"/>
  <c r="AE981" i="2"/>
  <c r="AI981" i="2"/>
  <c r="AE982" i="2"/>
  <c r="AI982" i="2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AH990" i="2"/>
  <c r="AB990" i="2" l="1"/>
  <c r="AE950" i="2"/>
  <c r="AI950" i="2" s="1"/>
  <c r="AE948" i="2"/>
  <c r="AB908" i="2"/>
  <c r="AB909" i="2"/>
  <c r="AB906" i="2"/>
  <c r="AE906" i="2" s="1"/>
  <c r="AI906" i="2" s="1"/>
  <c r="AB905" i="2"/>
  <c r="AB904" i="2"/>
  <c r="AE904" i="2" s="1"/>
  <c r="AI904" i="2" s="1"/>
  <c r="AB903" i="2"/>
  <c r="AB902" i="2"/>
  <c r="AB901" i="2"/>
  <c r="AB900" i="2"/>
  <c r="AE900" i="2" s="1"/>
  <c r="AI900" i="2" s="1"/>
  <c r="AB899" i="2"/>
  <c r="AB898" i="2"/>
  <c r="AB897" i="2"/>
  <c r="AE897" i="2" s="1"/>
  <c r="AI897" i="2" s="1"/>
  <c r="AB896" i="2"/>
  <c r="AE896" i="2" s="1"/>
  <c r="AI896" i="2" s="1"/>
  <c r="AB895" i="2"/>
  <c r="AE895" i="2" s="1"/>
  <c r="AI895" i="2" s="1"/>
  <c r="AG894" i="2"/>
  <c r="AB894" i="2"/>
  <c r="AB893" i="2"/>
  <c r="AB892" i="2"/>
  <c r="AE892" i="2" s="1"/>
  <c r="AI892" i="2" s="1"/>
  <c r="AE893" i="2"/>
  <c r="AI893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E894" i="2"/>
  <c r="AI894" i="2" s="1"/>
  <c r="AE898" i="2"/>
  <c r="AI898" i="2" s="1"/>
  <c r="AE899" i="2"/>
  <c r="AI899" i="2" s="1"/>
  <c r="AE901" i="2"/>
  <c r="AI901" i="2" s="1"/>
  <c r="AE902" i="2"/>
  <c r="AI902" i="2" s="1"/>
  <c r="AE903" i="2"/>
  <c r="AI903" i="2" s="1"/>
  <c r="AE905" i="2"/>
  <c r="AI905" i="2" s="1"/>
  <c r="AE907" i="2"/>
  <c r="AI907" i="2" s="1"/>
  <c r="AE908" i="2"/>
  <c r="AI908" i="2" s="1"/>
  <c r="AE909" i="2"/>
  <c r="AI909" i="2" s="1"/>
  <c r="AE910" i="2"/>
  <c r="AI910" i="2" s="1"/>
  <c r="AE911" i="2"/>
  <c r="AI911" i="2"/>
  <c r="AE912" i="2"/>
  <c r="AI912" i="2"/>
  <c r="AE913" i="2"/>
  <c r="AI913" i="2" s="1"/>
  <c r="AE914" i="2"/>
  <c r="AI914" i="2" s="1"/>
  <c r="AE915" i="2"/>
  <c r="AI915" i="2"/>
  <c r="AE916" i="2"/>
  <c r="AI916" i="2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/>
  <c r="AE925" i="2"/>
  <c r="AI925" i="2" s="1"/>
  <c r="AE926" i="2"/>
  <c r="AI926" i="2" s="1"/>
  <c r="AE927" i="2"/>
  <c r="AI927" i="2"/>
  <c r="AE928" i="2"/>
  <c r="AI928" i="2"/>
  <c r="AE929" i="2"/>
  <c r="AI929" i="2" s="1"/>
  <c r="AE930" i="2"/>
  <c r="AI930" i="2" s="1"/>
  <c r="AI931" i="2"/>
  <c r="AE932" i="2"/>
  <c r="AI932" i="2"/>
  <c r="AI933" i="2"/>
  <c r="AC935" i="2"/>
  <c r="AD935" i="2"/>
  <c r="AG935" i="2"/>
  <c r="AH935" i="2"/>
  <c r="P913" i="2"/>
  <c r="S913" i="2" s="1"/>
  <c r="W913" i="2" s="1"/>
  <c r="P912" i="2"/>
  <c r="S912" i="2" s="1"/>
  <c r="W912" i="2" s="1"/>
  <c r="P911" i="2"/>
  <c r="P910" i="2"/>
  <c r="S910" i="2" s="1"/>
  <c r="W910" i="2" s="1"/>
  <c r="P909" i="2"/>
  <c r="S909" i="2" s="1"/>
  <c r="W909" i="2" s="1"/>
  <c r="P908" i="2"/>
  <c r="P907" i="2"/>
  <c r="S907" i="2" s="1"/>
  <c r="W907" i="2" s="1"/>
  <c r="P906" i="2"/>
  <c r="S906" i="2" s="1"/>
  <c r="W906" i="2" s="1"/>
  <c r="P905" i="2"/>
  <c r="P904" i="2"/>
  <c r="P903" i="2"/>
  <c r="S903" i="2" s="1"/>
  <c r="W903" i="2" s="1"/>
  <c r="P902" i="2"/>
  <c r="S902" i="2" s="1"/>
  <c r="W902" i="2" s="1"/>
  <c r="P901" i="2"/>
  <c r="S901" i="2" s="1"/>
  <c r="W901" i="2" s="1"/>
  <c r="U900" i="2"/>
  <c r="U935" i="2" s="1"/>
  <c r="P900" i="2"/>
  <c r="S900" i="2" s="1"/>
  <c r="W900" i="2" s="1"/>
  <c r="P899" i="2"/>
  <c r="S899" i="2" s="1"/>
  <c r="W899" i="2" s="1"/>
  <c r="P898" i="2"/>
  <c r="S898" i="2" s="1"/>
  <c r="W898" i="2" s="1"/>
  <c r="P897" i="2"/>
  <c r="S897" i="2" s="1"/>
  <c r="W897" i="2" s="1"/>
  <c r="P896" i="2"/>
  <c r="P895" i="2"/>
  <c r="P894" i="2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S893" i="2"/>
  <c r="W893" i="2" s="1"/>
  <c r="S894" i="2"/>
  <c r="W894" i="2" s="1"/>
  <c r="S895" i="2"/>
  <c r="W895" i="2" s="1"/>
  <c r="S896" i="2"/>
  <c r="W896" i="2" s="1"/>
  <c r="S904" i="2"/>
  <c r="W904" i="2" s="1"/>
  <c r="S905" i="2"/>
  <c r="W905" i="2" s="1"/>
  <c r="S908" i="2"/>
  <c r="W908" i="2" s="1"/>
  <c r="S911" i="2"/>
  <c r="W911" i="2" s="1"/>
  <c r="S914" i="2"/>
  <c r="W914" i="2" s="1"/>
  <c r="S915" i="2"/>
  <c r="W915" i="2"/>
  <c r="S916" i="2"/>
  <c r="W916" i="2"/>
  <c r="S917" i="2"/>
  <c r="W917" i="2" s="1"/>
  <c r="S918" i="2"/>
  <c r="W918" i="2" s="1"/>
  <c r="S919" i="2"/>
  <c r="W919" i="2"/>
  <c r="S920" i="2"/>
  <c r="W920" i="2"/>
  <c r="S921" i="2"/>
  <c r="W921" i="2" s="1"/>
  <c r="S922" i="2"/>
  <c r="W922" i="2"/>
  <c r="S923" i="2"/>
  <c r="W923" i="2"/>
  <c r="S924" i="2"/>
  <c r="W924" i="2"/>
  <c r="S925" i="2"/>
  <c r="W925" i="2" s="1"/>
  <c r="S926" i="2"/>
  <c r="W926" i="2" s="1"/>
  <c r="S927" i="2"/>
  <c r="W927" i="2"/>
  <c r="S928" i="2"/>
  <c r="W928" i="2"/>
  <c r="S929" i="2"/>
  <c r="W929" i="2" s="1"/>
  <c r="S930" i="2"/>
  <c r="W930" i="2"/>
  <c r="W931" i="2"/>
  <c r="S932" i="2"/>
  <c r="W932" i="2"/>
  <c r="W933" i="2"/>
  <c r="Q935" i="2"/>
  <c r="R935" i="2"/>
  <c r="V935" i="2"/>
  <c r="I905" i="2"/>
  <c r="D905" i="2"/>
  <c r="D904" i="2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G898" i="2" s="1"/>
  <c r="K898" i="2" s="1"/>
  <c r="D897" i="2"/>
  <c r="G897" i="2" s="1"/>
  <c r="K897" i="2" s="1"/>
  <c r="D896" i="2"/>
  <c r="D895" i="2"/>
  <c r="D894" i="2"/>
  <c r="I893" i="2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4" i="2"/>
  <c r="K894" i="2" s="1"/>
  <c r="G895" i="2"/>
  <c r="K895" i="2" s="1"/>
  <c r="G896" i="2"/>
  <c r="K896" i="2" s="1"/>
  <c r="G901" i="2"/>
  <c r="K901" i="2" s="1"/>
  <c r="G904" i="2"/>
  <c r="K904" i="2" s="1"/>
  <c r="G905" i="2"/>
  <c r="K905" i="2" s="1"/>
  <c r="G906" i="2"/>
  <c r="K906" i="2"/>
  <c r="G907" i="2"/>
  <c r="K907" i="2"/>
  <c r="G908" i="2"/>
  <c r="K908" i="2"/>
  <c r="G909" i="2"/>
  <c r="K909" i="2"/>
  <c r="G910" i="2"/>
  <c r="K910" i="2"/>
  <c r="G911" i="2"/>
  <c r="K911" i="2"/>
  <c r="G912" i="2"/>
  <c r="K912" i="2"/>
  <c r="G913" i="2"/>
  <c r="K913" i="2"/>
  <c r="G914" i="2"/>
  <c r="K914" i="2"/>
  <c r="G915" i="2"/>
  <c r="K915" i="2"/>
  <c r="G916" i="2"/>
  <c r="K916" i="2"/>
  <c r="G917" i="2"/>
  <c r="K917" i="2"/>
  <c r="G918" i="2"/>
  <c r="K918" i="2"/>
  <c r="G919" i="2"/>
  <c r="K919" i="2"/>
  <c r="K920" i="2"/>
  <c r="K921" i="2"/>
  <c r="K922" i="2"/>
  <c r="K923" i="2"/>
  <c r="K924" i="2"/>
  <c r="G925" i="2"/>
  <c r="K925" i="2" s="1"/>
  <c r="G932" i="2"/>
  <c r="K932" i="2"/>
  <c r="E935" i="2"/>
  <c r="F935" i="2"/>
  <c r="J935" i="2"/>
  <c r="AE990" i="2" l="1"/>
  <c r="AI948" i="2"/>
  <c r="AI990" i="2" s="1"/>
  <c r="AI935" i="2"/>
  <c r="AE935" i="2"/>
  <c r="AB935" i="2"/>
  <c r="P935" i="2"/>
  <c r="S892" i="2"/>
  <c r="W892" i="2" s="1"/>
  <c r="W935" i="2" s="1"/>
  <c r="I935" i="2"/>
  <c r="G935" i="2"/>
  <c r="D935" i="2"/>
  <c r="K892" i="2"/>
  <c r="K935" i="2" s="1"/>
  <c r="P859" i="2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S935" i="2" l="1"/>
  <c r="P880" i="2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<sst xmlns="http://schemas.openxmlformats.org/spreadsheetml/2006/main" count="1522" uniqueCount="96">
  <si>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</si>
  <si>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</si>
  <si>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</si>
  <si>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</si>
  <si>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</si>
  <si>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</si>
  <si>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</si>
  <si>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</si>
  <si>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</si>
  <si>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</si>
  <si>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</si>
  <si>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</si>
  <si>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</si>
  <si>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</si>
  <si>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</si>
  <si>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</si>
  <si>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</si>
  <si>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</si>
  <si>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</si>
  <si>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</si>
  <si>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</si>
  <si>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</si>
  <si>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</si>
  <si>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</si>
  <si>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</si>
  <si>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</si>
  <si>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</si>
  <si>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</si>
  <si>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</si>
  <si>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</si>
  <si>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</si>
  <si>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</si>
  <si>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</si>
  <si>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</si>
  <si>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</si>
  <si>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</si>
  <si>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</si>
  <si>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</si>
  <si>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</si>
  <si>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</si>
  <si>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</si>
  <si>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</si>
  <si>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</si>
  <si>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</si>
  <si>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</si>
  <si>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</si>
  <si>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</si>
  <si>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</si>
  <si>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</si>
  <si>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</si>
  <si>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</si>
  <si>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</si>
  <si>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</si>
  <si>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</si>
  <si>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</si>
  <si>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</si>
  <si>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</si>
  <si>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</si>
  <si>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</si>
  <si>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</si>
  <si>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</si>
  <si>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</si>
  <si>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</si>
  <si>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</si>
  <si>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</si>
  <si>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</si>
  <si>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</si>
  <si>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</si>
  <si>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</si>
  <si>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</si>
  <si>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</si>
  <si>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</si>
  <si>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</si>
  <si>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</si>
  <si>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</si>
  <si>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</si>
  <si>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</si>
  <si>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</si>
  <si>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</si>
  <si>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</si>
  <si>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</si>
  <si>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</si>
  <si>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</si>
  <si>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</si>
  <si>
    <t>AUGUST 22. 2025</t>
  </si>
  <si>
    <t>08/22/2025</t>
  </si>
  <si>
    <t>5380-5393/5324-5345/5165-5200,4697-4900</t>
  </si>
  <si>
    <t>AUGUST 23. 2025</t>
  </si>
  <si>
    <t>08/23/2025</t>
  </si>
  <si>
    <t>5394-5400,5501-5513/5350-5349,5551-5555/5451-5454,5401-5405</t>
  </si>
  <si>
    <t>PORMENTO, ESTEMARK</t>
  </si>
  <si>
    <t>3-A</t>
  </si>
  <si>
    <t>3-B</t>
  </si>
  <si>
    <t>AUGUST 25. 2025</t>
  </si>
  <si>
    <t>08/25/2025</t>
  </si>
  <si>
    <t>5514-5519/5556-5561/5406-5413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</si>
</sst>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14" fillId="0" borderId="1" xfId="1" applyFont="1" applyBorder="1"/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7" zoomScaleNormal="100" workbookViewId="0">
      <selection activeCell="F35" sqref="F35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20" t="s">
        <v>38</v>
      </c>
      <c r="B6" s="12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 t="s">
        <v>86</v>
      </c>
      <c r="D31" s="16">
        <f t="shared" si="0"/>
        <v>413371.5</v>
      </c>
      <c r="E31" s="14"/>
      <c r="F31" s="14">
        <v>151394</v>
      </c>
      <c r="G31" s="14">
        <v>132256.5</v>
      </c>
      <c r="H31" s="14">
        <v>129721</v>
      </c>
      <c r="I31" s="14"/>
      <c r="J31" s="17">
        <f t="shared" si="1"/>
        <v>413371.5</v>
      </c>
    </row>
    <row r="32" spans="1:10" x14ac:dyDescent="0.25">
      <c r="A32" s="10">
        <f t="shared" si="2"/>
        <v>23</v>
      </c>
      <c r="B32" s="56" t="s">
        <v>5</v>
      </c>
      <c r="C32" s="119" t="s">
        <v>89</v>
      </c>
      <c r="D32" s="16">
        <f t="shared" si="0"/>
        <v>1008368</v>
      </c>
      <c r="E32" s="15"/>
      <c r="F32" s="15">
        <v>311017</v>
      </c>
      <c r="G32" s="14">
        <v>316629.5</v>
      </c>
      <c r="H32" s="54">
        <v>380721.5</v>
      </c>
      <c r="I32" s="54"/>
      <c r="J32" s="17">
        <f t="shared" si="1"/>
        <v>1008368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 t="s">
        <v>95</v>
      </c>
      <c r="D34" s="16">
        <f t="shared" si="0"/>
        <v>603557</v>
      </c>
      <c r="E34" s="14"/>
      <c r="F34" s="15">
        <v>154137</v>
      </c>
      <c r="G34" s="14">
        <v>148388</v>
      </c>
      <c r="H34" s="14">
        <v>301032</v>
      </c>
      <c r="I34" s="14"/>
      <c r="J34" s="17">
        <f t="shared" si="1"/>
        <v>603557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21" t="s">
        <v>10</v>
      </c>
      <c r="B42" s="122"/>
      <c r="C42" s="123"/>
      <c r="D42" s="48">
        <f>SUM(D2:D39)</f>
        <v>9575402</v>
      </c>
      <c r="J42" s="49">
        <f>SUM(J10:J41)</f>
        <v>9575402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996" zoomScale="85" zoomScaleNormal="85" workbookViewId="0">
      <selection activeCell="AE1045" sqref="AE104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8" t="s">
        <v>18</v>
      </c>
      <c r="E10" s="128"/>
      <c r="F10" s="81"/>
      <c r="G10" s="27"/>
      <c r="I10" s="126" t="s">
        <v>19</v>
      </c>
      <c r="J10" s="127"/>
      <c r="K10" s="124" t="s">
        <v>20</v>
      </c>
      <c r="N10" s="25"/>
      <c r="O10" s="26"/>
      <c r="P10" s="128" t="s">
        <v>18</v>
      </c>
      <c r="Q10" s="128"/>
      <c r="R10" s="81"/>
      <c r="S10" s="27"/>
      <c r="U10" s="126" t="s">
        <v>19</v>
      </c>
      <c r="V10" s="127"/>
      <c r="W10" s="124" t="s">
        <v>20</v>
      </c>
      <c r="Z10" s="25"/>
      <c r="AA10" s="26"/>
      <c r="AB10" s="128" t="s">
        <v>18</v>
      </c>
      <c r="AC10" s="128"/>
      <c r="AD10" s="81"/>
      <c r="AE10" s="27"/>
      <c r="AG10" s="126" t="s">
        <v>19</v>
      </c>
      <c r="AH10" s="127"/>
      <c r="AI10" s="124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5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5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5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8" t="s">
        <v>18</v>
      </c>
      <c r="E65" s="128"/>
      <c r="F65" s="90"/>
      <c r="G65" s="27"/>
      <c r="I65" s="126" t="s">
        <v>19</v>
      </c>
      <c r="J65" s="127"/>
      <c r="K65" s="124" t="s">
        <v>20</v>
      </c>
      <c r="N65" s="25"/>
      <c r="O65" s="26"/>
      <c r="P65" s="128" t="s">
        <v>18</v>
      </c>
      <c r="Q65" s="128"/>
      <c r="R65" s="91"/>
      <c r="S65" s="27"/>
      <c r="U65" s="126" t="s">
        <v>19</v>
      </c>
      <c r="V65" s="127"/>
      <c r="W65" s="124" t="s">
        <v>20</v>
      </c>
      <c r="Z65" s="25"/>
      <c r="AA65" s="26"/>
      <c r="AB65" s="128" t="s">
        <v>18</v>
      </c>
      <c r="AC65" s="128"/>
      <c r="AD65" s="90"/>
      <c r="AE65" s="27"/>
      <c r="AG65" s="126" t="s">
        <v>19</v>
      </c>
      <c r="AH65" s="127"/>
      <c r="AI65" s="124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5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5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5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30"/>
      <c r="AO67" s="130"/>
      <c r="AP67" s="63"/>
      <c r="AQ67" s="62"/>
      <c r="AR67" s="130"/>
      <c r="AS67" s="130"/>
      <c r="AT67" s="129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29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8" t="s">
        <v>18</v>
      </c>
      <c r="E120" s="128"/>
      <c r="F120" s="92"/>
      <c r="G120" s="27"/>
      <c r="I120" s="126" t="s">
        <v>19</v>
      </c>
      <c r="J120" s="127"/>
      <c r="K120" s="124" t="s">
        <v>20</v>
      </c>
      <c r="N120" s="25"/>
      <c r="O120" s="26"/>
      <c r="P120" s="128" t="s">
        <v>18</v>
      </c>
      <c r="Q120" s="128"/>
      <c r="R120" s="92"/>
      <c r="S120" s="27"/>
      <c r="U120" s="126" t="s">
        <v>19</v>
      </c>
      <c r="V120" s="127"/>
      <c r="W120" s="124" t="s">
        <v>20</v>
      </c>
      <c r="Z120" s="25"/>
      <c r="AA120" s="26"/>
      <c r="AB120" s="128" t="s">
        <v>18</v>
      </c>
      <c r="AC120" s="128"/>
      <c r="AD120" s="92"/>
      <c r="AE120" s="27"/>
      <c r="AG120" s="126" t="s">
        <v>19</v>
      </c>
      <c r="AH120" s="127"/>
      <c r="AI120" s="12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5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5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8" t="s">
        <v>18</v>
      </c>
      <c r="E175" s="128"/>
      <c r="F175" s="93"/>
      <c r="G175" s="27"/>
      <c r="I175" s="126" t="s">
        <v>19</v>
      </c>
      <c r="J175" s="127"/>
      <c r="K175" s="124" t="s">
        <v>20</v>
      </c>
      <c r="N175" s="25"/>
      <c r="O175" s="26"/>
      <c r="P175" s="128" t="s">
        <v>18</v>
      </c>
      <c r="Q175" s="128"/>
      <c r="R175" s="94"/>
      <c r="S175" s="27"/>
      <c r="U175" s="126" t="s">
        <v>19</v>
      </c>
      <c r="V175" s="127"/>
      <c r="W175" s="124" t="s">
        <v>20</v>
      </c>
      <c r="Z175" s="25"/>
      <c r="AA175" s="26"/>
      <c r="AB175" s="128" t="s">
        <v>18</v>
      </c>
      <c r="AC175" s="128"/>
      <c r="AD175" s="93"/>
      <c r="AE175" s="27"/>
      <c r="AG175" s="126" t="s">
        <v>19</v>
      </c>
      <c r="AH175" s="127"/>
      <c r="AI175" s="124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5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5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5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30"/>
      <c r="AO181" s="130"/>
      <c r="AP181" s="63"/>
      <c r="AQ181" s="62"/>
      <c r="AR181" s="130"/>
      <c r="AS181" s="130"/>
      <c r="AT181" s="129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29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8" t="s">
        <v>18</v>
      </c>
      <c r="E230" s="128"/>
      <c r="F230" s="95"/>
      <c r="G230" s="27"/>
      <c r="I230" s="126" t="s">
        <v>19</v>
      </c>
      <c r="J230" s="127"/>
      <c r="K230" s="124" t="s">
        <v>20</v>
      </c>
      <c r="N230" s="25"/>
      <c r="O230" s="26"/>
      <c r="P230" s="128" t="s">
        <v>18</v>
      </c>
      <c r="Q230" s="128"/>
      <c r="R230" s="95"/>
      <c r="S230" s="27"/>
      <c r="U230" s="126" t="s">
        <v>19</v>
      </c>
      <c r="V230" s="127"/>
      <c r="W230" s="124" t="s">
        <v>20</v>
      </c>
      <c r="Z230" s="25"/>
      <c r="AA230" s="26"/>
      <c r="AB230" s="128" t="s">
        <v>18</v>
      </c>
      <c r="AC230" s="128"/>
      <c r="AD230" s="95"/>
      <c r="AE230" s="27"/>
      <c r="AG230" s="126" t="s">
        <v>19</v>
      </c>
      <c r="AH230" s="127"/>
      <c r="AI230" s="12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5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5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8" t="s">
        <v>18</v>
      </c>
      <c r="E285" s="128"/>
      <c r="F285" s="96"/>
      <c r="G285" s="27"/>
      <c r="I285" s="126" t="s">
        <v>19</v>
      </c>
      <c r="J285" s="127"/>
      <c r="K285" s="124" t="s">
        <v>20</v>
      </c>
      <c r="N285" s="25"/>
      <c r="O285" s="26"/>
      <c r="P285" s="128" t="s">
        <v>18</v>
      </c>
      <c r="Q285" s="128"/>
      <c r="R285" s="96"/>
      <c r="S285" s="27"/>
      <c r="U285" s="126" t="s">
        <v>19</v>
      </c>
      <c r="V285" s="127"/>
      <c r="W285" s="124" t="s">
        <v>20</v>
      </c>
      <c r="Z285" s="25"/>
      <c r="AA285" s="26"/>
      <c r="AB285" s="128" t="s">
        <v>18</v>
      </c>
      <c r="AC285" s="128"/>
      <c r="AD285" s="96"/>
      <c r="AE285" s="27"/>
      <c r="AG285" s="126" t="s">
        <v>19</v>
      </c>
      <c r="AH285" s="127"/>
      <c r="AI285" s="12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5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5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8" t="s">
        <v>18</v>
      </c>
      <c r="E340" s="128"/>
      <c r="F340" s="97"/>
      <c r="G340" s="27"/>
      <c r="I340" s="126" t="s">
        <v>19</v>
      </c>
      <c r="J340" s="127"/>
      <c r="K340" s="124" t="s">
        <v>20</v>
      </c>
      <c r="N340" s="25"/>
      <c r="O340" s="26"/>
      <c r="P340" s="128" t="s">
        <v>18</v>
      </c>
      <c r="Q340" s="128"/>
      <c r="R340" s="97"/>
      <c r="S340" s="27"/>
      <c r="U340" s="126" t="s">
        <v>19</v>
      </c>
      <c r="V340" s="127"/>
      <c r="W340" s="124" t="s">
        <v>20</v>
      </c>
      <c r="Z340" s="25"/>
      <c r="AA340" s="26"/>
      <c r="AB340" s="128" t="s">
        <v>18</v>
      </c>
      <c r="AC340" s="128"/>
      <c r="AD340" s="97"/>
      <c r="AE340" s="27"/>
      <c r="AG340" s="126" t="s">
        <v>19</v>
      </c>
      <c r="AH340" s="127"/>
      <c r="AI340" s="12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5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5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8" t="s">
        <v>18</v>
      </c>
      <c r="E395" s="128"/>
      <c r="F395" s="98"/>
      <c r="G395" s="27"/>
      <c r="I395" s="126" t="s">
        <v>19</v>
      </c>
      <c r="J395" s="127"/>
      <c r="K395" s="124" t="s">
        <v>20</v>
      </c>
      <c r="N395" s="25"/>
      <c r="O395" s="26"/>
      <c r="P395" s="128" t="s">
        <v>18</v>
      </c>
      <c r="Q395" s="128"/>
      <c r="R395" s="98"/>
      <c r="S395" s="27"/>
      <c r="U395" s="126" t="s">
        <v>19</v>
      </c>
      <c r="V395" s="127"/>
      <c r="W395" s="124" t="s">
        <v>20</v>
      </c>
      <c r="Z395" s="25"/>
      <c r="AA395" s="26"/>
      <c r="AB395" s="128" t="s">
        <v>18</v>
      </c>
      <c r="AC395" s="128"/>
      <c r="AD395" s="99"/>
      <c r="AE395" s="27"/>
      <c r="AG395" s="126" t="s">
        <v>19</v>
      </c>
      <c r="AH395" s="127"/>
      <c r="AI395" s="12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5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5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8" t="s">
        <v>18</v>
      </c>
      <c r="E450" s="128"/>
      <c r="F450" s="100"/>
      <c r="G450" s="27"/>
      <c r="I450" s="126" t="s">
        <v>19</v>
      </c>
      <c r="J450" s="127"/>
      <c r="K450" s="124" t="s">
        <v>20</v>
      </c>
      <c r="N450" s="25"/>
      <c r="O450" s="26"/>
      <c r="P450" s="128" t="s">
        <v>18</v>
      </c>
      <c r="Q450" s="128"/>
      <c r="R450" s="101"/>
      <c r="S450" s="27"/>
      <c r="U450" s="126" t="s">
        <v>19</v>
      </c>
      <c r="V450" s="127"/>
      <c r="W450" s="124" t="s">
        <v>20</v>
      </c>
      <c r="Z450" s="25"/>
      <c r="AA450" s="26"/>
      <c r="AB450" s="128" t="s">
        <v>18</v>
      </c>
      <c r="AC450" s="128"/>
      <c r="AD450" s="102"/>
      <c r="AE450" s="27"/>
      <c r="AG450" s="126" t="s">
        <v>19</v>
      </c>
      <c r="AH450" s="127"/>
      <c r="AI450" s="12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5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5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8" t="s">
        <v>18</v>
      </c>
      <c r="E505" s="128"/>
      <c r="F505" s="103"/>
      <c r="G505" s="27"/>
      <c r="I505" s="126" t="s">
        <v>19</v>
      </c>
      <c r="J505" s="127"/>
      <c r="K505" s="124" t="s">
        <v>20</v>
      </c>
      <c r="N505" s="25"/>
      <c r="O505" s="26"/>
      <c r="P505" s="128" t="s">
        <v>18</v>
      </c>
      <c r="Q505" s="128"/>
      <c r="R505" s="103"/>
      <c r="S505" s="27"/>
      <c r="U505" s="126" t="s">
        <v>19</v>
      </c>
      <c r="V505" s="127"/>
      <c r="W505" s="124" t="s">
        <v>20</v>
      </c>
      <c r="Z505" s="25"/>
      <c r="AA505" s="26"/>
      <c r="AB505" s="128" t="s">
        <v>18</v>
      </c>
      <c r="AC505" s="128"/>
      <c r="AD505" s="103"/>
      <c r="AE505" s="27"/>
      <c r="AG505" s="126" t="s">
        <v>19</v>
      </c>
      <c r="AH505" s="127"/>
      <c r="AI505" s="12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5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5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30"/>
      <c r="E560" s="130"/>
      <c r="F560" s="105"/>
      <c r="G560" s="105"/>
      <c r="H560" s="62"/>
      <c r="I560" s="130"/>
      <c r="J560" s="130"/>
      <c r="K560" s="129"/>
      <c r="N560" s="25"/>
      <c r="O560" s="26"/>
      <c r="P560" s="128" t="s">
        <v>18</v>
      </c>
      <c r="Q560" s="128"/>
      <c r="R560" s="106"/>
      <c r="S560" s="27"/>
      <c r="U560" s="126" t="s">
        <v>19</v>
      </c>
      <c r="V560" s="127"/>
      <c r="W560" s="124" t="s">
        <v>20</v>
      </c>
      <c r="Z560" s="25"/>
      <c r="AA560" s="26"/>
      <c r="AB560" s="128" t="s">
        <v>18</v>
      </c>
      <c r="AC560" s="128"/>
      <c r="AD560" s="106"/>
      <c r="AE560" s="27"/>
      <c r="AG560" s="126" t="s">
        <v>19</v>
      </c>
      <c r="AH560" s="127"/>
      <c r="AI560" s="124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29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5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5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8" t="s">
        <v>18</v>
      </c>
      <c r="E615" s="128"/>
      <c r="F615" s="107"/>
      <c r="G615" s="27"/>
      <c r="I615" s="126" t="s">
        <v>19</v>
      </c>
      <c r="J615" s="127"/>
      <c r="K615" s="124" t="s">
        <v>20</v>
      </c>
      <c r="N615" s="25"/>
      <c r="O615" s="26"/>
      <c r="P615" s="128" t="s">
        <v>18</v>
      </c>
      <c r="Q615" s="128"/>
      <c r="R615" s="107"/>
      <c r="S615" s="27"/>
      <c r="U615" s="126" t="s">
        <v>19</v>
      </c>
      <c r="V615" s="127"/>
      <c r="W615" s="124" t="s">
        <v>20</v>
      </c>
      <c r="Z615" s="25"/>
      <c r="AA615" s="26"/>
      <c r="AB615" s="128" t="s">
        <v>18</v>
      </c>
      <c r="AC615" s="128"/>
      <c r="AD615" s="107"/>
      <c r="AE615" s="27"/>
      <c r="AG615" s="126" t="s">
        <v>19</v>
      </c>
      <c r="AH615" s="127"/>
      <c r="AI615" s="124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5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5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5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8" t="s">
        <v>18</v>
      </c>
      <c r="E670" s="128"/>
      <c r="F670" s="108"/>
      <c r="G670" s="27"/>
      <c r="I670" s="126" t="s">
        <v>19</v>
      </c>
      <c r="J670" s="127"/>
      <c r="K670" s="124" t="s">
        <v>20</v>
      </c>
      <c r="N670" s="25"/>
      <c r="O670" s="26"/>
      <c r="P670" s="128" t="s">
        <v>18</v>
      </c>
      <c r="Q670" s="128"/>
      <c r="R670" s="108"/>
      <c r="S670" s="27"/>
      <c r="U670" s="126" t="s">
        <v>19</v>
      </c>
      <c r="V670" s="127"/>
      <c r="W670" s="124" t="s">
        <v>20</v>
      </c>
      <c r="Z670" s="25"/>
      <c r="AA670" s="26"/>
      <c r="AB670" s="128" t="s">
        <v>18</v>
      </c>
      <c r="AC670" s="128"/>
      <c r="AD670" s="108"/>
      <c r="AE670" s="27"/>
      <c r="AG670" s="126" t="s">
        <v>19</v>
      </c>
      <c r="AH670" s="127"/>
      <c r="AI670" s="124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5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5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5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8" t="s">
        <v>18</v>
      </c>
      <c r="E725" s="128"/>
      <c r="F725" s="111"/>
      <c r="G725" s="27"/>
      <c r="I725" s="126" t="s">
        <v>19</v>
      </c>
      <c r="J725" s="127"/>
      <c r="K725" s="124" t="s">
        <v>20</v>
      </c>
      <c r="N725" s="25"/>
      <c r="O725" s="26"/>
      <c r="P725" s="128" t="s">
        <v>18</v>
      </c>
      <c r="Q725" s="128"/>
      <c r="R725" s="110"/>
      <c r="S725" s="27"/>
      <c r="U725" s="126" t="s">
        <v>19</v>
      </c>
      <c r="V725" s="127"/>
      <c r="W725" s="124" t="s">
        <v>20</v>
      </c>
      <c r="Z725" s="25"/>
      <c r="AA725" s="26"/>
      <c r="AB725" s="128" t="s">
        <v>18</v>
      </c>
      <c r="AC725" s="128"/>
      <c r="AD725" s="111"/>
      <c r="AE725" s="27"/>
      <c r="AG725" s="126" t="s">
        <v>19</v>
      </c>
      <c r="AH725" s="127"/>
      <c r="AI725" s="124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5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5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5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30"/>
      <c r="E780" s="130"/>
      <c r="F780" s="86"/>
      <c r="G780" s="86"/>
      <c r="H780" s="62"/>
      <c r="I780" s="130"/>
      <c r="J780" s="130"/>
      <c r="K780" s="129"/>
      <c r="N780" s="25"/>
      <c r="O780" s="26"/>
      <c r="P780" s="128" t="s">
        <v>18</v>
      </c>
      <c r="Q780" s="128"/>
      <c r="R780" s="112"/>
      <c r="S780" s="27"/>
      <c r="U780" s="126" t="s">
        <v>19</v>
      </c>
      <c r="V780" s="127"/>
      <c r="W780" s="124" t="s">
        <v>20</v>
      </c>
      <c r="Y780" s="62"/>
      <c r="Z780" s="66"/>
      <c r="AA780" s="86"/>
      <c r="AB780" s="130"/>
      <c r="AC780" s="130"/>
      <c r="AD780" s="86"/>
      <c r="AE780" s="86"/>
      <c r="AF780" s="62"/>
      <c r="AG780" s="130"/>
      <c r="AH780" s="130"/>
      <c r="AI780" s="129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29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5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29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8" t="s">
        <v>18</v>
      </c>
      <c r="E835" s="128"/>
      <c r="F835" s="114"/>
      <c r="G835" s="27"/>
      <c r="I835" s="126" t="s">
        <v>19</v>
      </c>
      <c r="J835" s="127"/>
      <c r="K835" s="124" t="s">
        <v>20</v>
      </c>
      <c r="N835" s="25"/>
      <c r="O835" s="26"/>
      <c r="P835" s="128" t="s">
        <v>18</v>
      </c>
      <c r="Q835" s="128"/>
      <c r="R835" s="114"/>
      <c r="S835" s="27"/>
      <c r="U835" s="126" t="s">
        <v>19</v>
      </c>
      <c r="V835" s="127"/>
      <c r="W835" s="124" t="s">
        <v>20</v>
      </c>
      <c r="Z835" s="25"/>
      <c r="AA835" s="26"/>
      <c r="AB835" s="128" t="s">
        <v>18</v>
      </c>
      <c r="AC835" s="128"/>
      <c r="AD835" s="113"/>
      <c r="AE835" s="27"/>
      <c r="AG835" s="126" t="s">
        <v>19</v>
      </c>
      <c r="AH835" s="127"/>
      <c r="AI835" s="124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25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25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5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51" si="243">SUM(P838:Q838)</f>
        <v>4322</v>
      </c>
      <c r="T838" s="12"/>
      <c r="U838" s="12"/>
      <c r="V838" s="12"/>
      <c r="W838" s="12">
        <f t="shared" ref="W838:W851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0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59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75" si="250">SUM(P853:Q853)</f>
        <v>1885</v>
      </c>
      <c r="T853" s="12"/>
      <c r="U853" s="12"/>
      <c r="V853" s="12"/>
      <c r="W853" s="12">
        <f t="shared" ref="W853:W878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8" t="s">
        <v>18</v>
      </c>
      <c r="E890" s="128"/>
      <c r="F890" s="115"/>
      <c r="G890" s="27"/>
      <c r="I890" s="126" t="s">
        <v>19</v>
      </c>
      <c r="J890" s="127"/>
      <c r="K890" s="124" t="s">
        <v>20</v>
      </c>
      <c r="N890" s="25"/>
      <c r="O890" s="26"/>
      <c r="P890" s="128" t="s">
        <v>18</v>
      </c>
      <c r="Q890" s="128"/>
      <c r="R890" s="115"/>
      <c r="S890" s="27"/>
      <c r="U890" s="126" t="s">
        <v>19</v>
      </c>
      <c r="V890" s="127"/>
      <c r="W890" s="124" t="s">
        <v>20</v>
      </c>
      <c r="Z890" s="25"/>
      <c r="AA890" s="26"/>
      <c r="AB890" s="128" t="s">
        <v>18</v>
      </c>
      <c r="AC890" s="128"/>
      <c r="AD890" s="115"/>
      <c r="AE890" s="27"/>
      <c r="AG890" s="126" t="s">
        <v>19</v>
      </c>
      <c r="AH890" s="127"/>
      <c r="AI890" s="124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3" t="s">
        <v>23</v>
      </c>
      <c r="E891" s="82" t="s">
        <v>24</v>
      </c>
      <c r="F891" s="84" t="s">
        <v>36</v>
      </c>
      <c r="G891" s="84" t="s">
        <v>25</v>
      </c>
      <c r="I891" s="29" t="s">
        <v>26</v>
      </c>
      <c r="J891" s="29" t="s">
        <v>27</v>
      </c>
      <c r="K891" s="125"/>
      <c r="N891" s="28" t="s">
        <v>21</v>
      </c>
      <c r="O891" s="28" t="s">
        <v>22</v>
      </c>
      <c r="P891" s="83" t="s">
        <v>23</v>
      </c>
      <c r="Q891" s="84" t="s">
        <v>24</v>
      </c>
      <c r="R891" s="84" t="s">
        <v>36</v>
      </c>
      <c r="S891" s="84" t="s">
        <v>25</v>
      </c>
      <c r="U891" s="29" t="s">
        <v>26</v>
      </c>
      <c r="V891" s="29" t="s">
        <v>27</v>
      </c>
      <c r="W891" s="125"/>
      <c r="Z891" s="28" t="s">
        <v>21</v>
      </c>
      <c r="AA891" s="28" t="s">
        <v>22</v>
      </c>
      <c r="AB891" s="83" t="s">
        <v>23</v>
      </c>
      <c r="AC891" s="84" t="s">
        <v>24</v>
      </c>
      <c r="AD891" s="84" t="s">
        <v>36</v>
      </c>
      <c r="AE891" s="84" t="s">
        <v>25</v>
      </c>
      <c r="AG891" s="29" t="s">
        <v>26</v>
      </c>
      <c r="AH891" s="29" t="s">
        <v>27</v>
      </c>
      <c r="AI891" s="125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5380</v>
      </c>
      <c r="D892" s="32">
        <f>1252+19</f>
        <v>1271</v>
      </c>
      <c r="E892" s="32"/>
      <c r="F892" s="32"/>
      <c r="G892" s="32">
        <f t="shared" ref="G892:G919" si="258">SUM(D892:E892)</f>
        <v>1271</v>
      </c>
      <c r="H892" s="12"/>
      <c r="I892" s="12"/>
      <c r="J892" s="12"/>
      <c r="K892" s="12">
        <f t="shared" ref="K892:K925" si="259">SUM(G892:J892)</f>
        <v>1271</v>
      </c>
      <c r="M892" s="10">
        <v>1</v>
      </c>
      <c r="N892" s="30" t="s">
        <v>85</v>
      </c>
      <c r="O892" s="31">
        <v>5324</v>
      </c>
      <c r="P892" s="32">
        <f>1252+19</f>
        <v>1271</v>
      </c>
      <c r="Q892" s="32"/>
      <c r="R892" s="32"/>
      <c r="S892" s="32">
        <f>SUM(P892:Q892)</f>
        <v>1271</v>
      </c>
      <c r="T892" s="12"/>
      <c r="U892" s="12"/>
      <c r="V892" s="12"/>
      <c r="W892" s="12">
        <f>SUM(S892:V892)</f>
        <v>1271</v>
      </c>
      <c r="Y892" s="10">
        <v>1</v>
      </c>
      <c r="Z892" s="30" t="s">
        <v>85</v>
      </c>
      <c r="AA892" s="31">
        <v>5165</v>
      </c>
      <c r="AB892" s="32">
        <f>626+614+9</f>
        <v>1249</v>
      </c>
      <c r="AC892" s="32"/>
      <c r="AD892" s="32"/>
      <c r="AE892" s="32">
        <f>SUM(AB892:AC892)</f>
        <v>1249</v>
      </c>
      <c r="AF892" s="12"/>
      <c r="AG892" s="12"/>
      <c r="AH892" s="12"/>
      <c r="AI892" s="12">
        <f>SUM(AE892:AH892)</f>
        <v>1249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5381</v>
      </c>
      <c r="D893" s="32">
        <f>6260+2456+1370+1192+852+674+416+114+750+503</f>
        <v>14587</v>
      </c>
      <c r="E893" s="32"/>
      <c r="F893" s="32"/>
      <c r="G893" s="32">
        <f t="shared" si="258"/>
        <v>14587</v>
      </c>
      <c r="H893" s="12"/>
      <c r="I893" s="12">
        <f>666+222+444+111+108+30</f>
        <v>1581</v>
      </c>
      <c r="J893" s="12"/>
      <c r="K893" s="12">
        <f t="shared" si="259"/>
        <v>16168</v>
      </c>
      <c r="M893" s="10">
        <v>2</v>
      </c>
      <c r="N893" s="30" t="s">
        <v>85</v>
      </c>
      <c r="O893" s="31">
        <f>O892+1</f>
        <v>5325</v>
      </c>
      <c r="P893" s="32">
        <f>626+596+19</f>
        <v>1241</v>
      </c>
      <c r="Q893" s="32"/>
      <c r="R893" s="32"/>
      <c r="S893" s="32">
        <f t="shared" ref="S893:S906" si="260">SUM(P893:Q893)</f>
        <v>1241</v>
      </c>
      <c r="T893" s="12"/>
      <c r="U893" s="12"/>
      <c r="V893" s="12"/>
      <c r="W893" s="12">
        <f t="shared" ref="W893:W906" si="261">SUM(S893:V893)</f>
        <v>1241</v>
      </c>
      <c r="Y893" s="10">
        <v>2</v>
      </c>
      <c r="Z893" s="30" t="s">
        <v>85</v>
      </c>
      <c r="AA893" s="31">
        <v>5188</v>
      </c>
      <c r="AB893" s="32">
        <f>10642+2456+5960+852+832+229</f>
        <v>20971</v>
      </c>
      <c r="AC893" s="32"/>
      <c r="AD893" s="32"/>
      <c r="AE893" s="32">
        <f t="shared" ref="AE893:AE930" si="262">SUM(AB893:AC893)</f>
        <v>20971</v>
      </c>
      <c r="AF893" s="12"/>
      <c r="AG893" s="12">
        <v>121</v>
      </c>
      <c r="AH893" s="12"/>
      <c r="AI893" s="12">
        <f t="shared" ref="AI893:AI933" si="263">SUM(AE893:AH893)</f>
        <v>21092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5" si="264">C893+1</f>
        <v>5382</v>
      </c>
      <c r="D894" s="33">
        <f>1667+1175+1175+1582+1300</f>
        <v>6899</v>
      </c>
      <c r="E894" s="33"/>
      <c r="F894" s="33"/>
      <c r="G894" s="33">
        <f t="shared" si="258"/>
        <v>6899</v>
      </c>
      <c r="H894" s="34"/>
      <c r="I894" s="34"/>
      <c r="J894" s="34"/>
      <c r="K894" s="34">
        <f t="shared" si="259"/>
        <v>6899</v>
      </c>
      <c r="M894" s="10">
        <v>3</v>
      </c>
      <c r="N894" s="30" t="s">
        <v>85</v>
      </c>
      <c r="O894" s="31">
        <f t="shared" ref="O894:O913" si="265">O893+1</f>
        <v>5326</v>
      </c>
      <c r="P894" s="32">
        <f>5008+596+85.5</f>
        <v>5689.5</v>
      </c>
      <c r="Q894" s="32"/>
      <c r="R894" s="32"/>
      <c r="S894" s="32">
        <f t="shared" si="260"/>
        <v>5689.5</v>
      </c>
      <c r="T894" s="12"/>
      <c r="U894" s="12"/>
      <c r="V894" s="12"/>
      <c r="W894" s="12">
        <f t="shared" si="261"/>
        <v>5689.5</v>
      </c>
      <c r="Y894" s="10">
        <v>3</v>
      </c>
      <c r="Z894" s="30" t="s">
        <v>85</v>
      </c>
      <c r="AA894" s="31">
        <f t="shared" ref="AA894:AA905" si="266">AA893+1</f>
        <v>5189</v>
      </c>
      <c r="AB894" s="33">
        <f>12520+2456+832</f>
        <v>15808</v>
      </c>
      <c r="AC894" s="33"/>
      <c r="AD894" s="32"/>
      <c r="AE894" s="32">
        <f t="shared" si="262"/>
        <v>15808</v>
      </c>
      <c r="AF894" s="12"/>
      <c r="AG894" s="12">
        <f>76+10</f>
        <v>86</v>
      </c>
      <c r="AH894" s="12"/>
      <c r="AI894" s="12">
        <f t="shared" si="263"/>
        <v>15894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4"/>
        <v>5383</v>
      </c>
      <c r="D895" s="32">
        <f>6260+95</f>
        <v>6355</v>
      </c>
      <c r="E895" s="32"/>
      <c r="F895" s="32"/>
      <c r="G895" s="32">
        <f t="shared" si="258"/>
        <v>6355</v>
      </c>
      <c r="H895" s="12"/>
      <c r="I895" s="12"/>
      <c r="J895" s="12"/>
      <c r="K895" s="12">
        <f t="shared" si="259"/>
        <v>6355</v>
      </c>
      <c r="M895" s="10">
        <v>4</v>
      </c>
      <c r="N895" s="30" t="s">
        <v>85</v>
      </c>
      <c r="O895" s="31">
        <f t="shared" si="265"/>
        <v>5327</v>
      </c>
      <c r="P895" s="32">
        <f>626+9.5</f>
        <v>635.5</v>
      </c>
      <c r="Q895" s="32"/>
      <c r="R895" s="32"/>
      <c r="S895" s="32">
        <f t="shared" si="260"/>
        <v>635.5</v>
      </c>
      <c r="T895" s="12"/>
      <c r="U895" s="12"/>
      <c r="V895" s="12"/>
      <c r="W895" s="12">
        <f t="shared" si="261"/>
        <v>635.5</v>
      </c>
      <c r="Y895" s="10">
        <v>4</v>
      </c>
      <c r="Z895" s="30" t="s">
        <v>85</v>
      </c>
      <c r="AA895" s="31">
        <f t="shared" si="266"/>
        <v>5190</v>
      </c>
      <c r="AB895" s="32">
        <f>2504+38</f>
        <v>2542</v>
      </c>
      <c r="AC895" s="32"/>
      <c r="AD895" s="32"/>
      <c r="AE895" s="32">
        <f t="shared" si="262"/>
        <v>2542</v>
      </c>
      <c r="AF895" s="12"/>
      <c r="AG895">
        <v>6</v>
      </c>
      <c r="AH895" s="12"/>
      <c r="AI895" s="12">
        <f t="shared" si="263"/>
        <v>2548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4"/>
        <v>5384</v>
      </c>
      <c r="D896" s="32">
        <f>6260+614+95</f>
        <v>6969</v>
      </c>
      <c r="E896" s="32"/>
      <c r="F896" s="32"/>
      <c r="G896" s="32">
        <f t="shared" si="258"/>
        <v>6969</v>
      </c>
      <c r="H896" s="12"/>
      <c r="I896" s="12"/>
      <c r="J896" s="12"/>
      <c r="K896" s="12">
        <f t="shared" si="259"/>
        <v>6969</v>
      </c>
      <c r="M896" s="10">
        <v>5</v>
      </c>
      <c r="N896" s="30" t="s">
        <v>85</v>
      </c>
      <c r="O896" s="31">
        <f t="shared" si="265"/>
        <v>5328</v>
      </c>
      <c r="P896" s="32">
        <f>1252+596+28.5</f>
        <v>1876.5</v>
      </c>
      <c r="Q896" s="32"/>
      <c r="R896" s="32"/>
      <c r="S896" s="32">
        <f t="shared" si="260"/>
        <v>1876.5</v>
      </c>
      <c r="T896" s="12"/>
      <c r="U896" s="12"/>
      <c r="V896" s="12"/>
      <c r="W896" s="12">
        <f t="shared" si="261"/>
        <v>1876.5</v>
      </c>
      <c r="Y896" s="10">
        <v>5</v>
      </c>
      <c r="Z896" s="30" t="s">
        <v>85</v>
      </c>
      <c r="AA896" s="31">
        <f t="shared" si="266"/>
        <v>5191</v>
      </c>
      <c r="AB896" s="32">
        <f>1878+614+28</f>
        <v>2520</v>
      </c>
      <c r="AC896" s="32"/>
      <c r="AD896" s="32"/>
      <c r="AE896" s="32">
        <f t="shared" si="262"/>
        <v>2520</v>
      </c>
      <c r="AF896" s="12"/>
      <c r="AG896" s="12"/>
      <c r="AH896" s="12"/>
      <c r="AI896" s="12">
        <f t="shared" si="263"/>
        <v>2520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4"/>
        <v>5385</v>
      </c>
      <c r="D897" s="32">
        <f>5008+614+76</f>
        <v>5698</v>
      </c>
      <c r="E897" s="32"/>
      <c r="F897" s="32"/>
      <c r="G897" s="32">
        <f t="shared" si="258"/>
        <v>5698</v>
      </c>
      <c r="H897" s="12"/>
      <c r="I897" s="12"/>
      <c r="J897" s="12"/>
      <c r="K897" s="12">
        <f t="shared" si="259"/>
        <v>5698</v>
      </c>
      <c r="M897" s="10">
        <v>6</v>
      </c>
      <c r="N897" s="30" t="s">
        <v>85</v>
      </c>
      <c r="O897" s="31">
        <f t="shared" si="265"/>
        <v>5329</v>
      </c>
      <c r="P897" s="32">
        <f>3130+596+57</f>
        <v>3783</v>
      </c>
      <c r="Q897" s="32"/>
      <c r="R897" s="32"/>
      <c r="S897" s="32">
        <f t="shared" si="260"/>
        <v>3783</v>
      </c>
      <c r="T897" s="12"/>
      <c r="U897" s="12"/>
      <c r="V897" s="10"/>
      <c r="W897" s="12">
        <f t="shared" si="261"/>
        <v>3783</v>
      </c>
      <c r="Y897" s="10">
        <v>6</v>
      </c>
      <c r="Z897" s="30" t="s">
        <v>85</v>
      </c>
      <c r="AA897" s="31">
        <f t="shared" si="266"/>
        <v>5192</v>
      </c>
      <c r="AB897" s="32">
        <f>1252+4768+95</f>
        <v>6115</v>
      </c>
      <c r="AC897" s="32"/>
      <c r="AD897" s="32"/>
      <c r="AE897" s="32">
        <f t="shared" si="262"/>
        <v>6115</v>
      </c>
      <c r="AF897" s="12"/>
      <c r="AG897" s="12"/>
      <c r="AH897" s="10"/>
      <c r="AI897" s="12">
        <f t="shared" si="263"/>
        <v>6115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4"/>
        <v>5386</v>
      </c>
      <c r="D898" s="32">
        <f>1252+596+29</f>
        <v>1877</v>
      </c>
      <c r="E898" s="32"/>
      <c r="F898" s="32"/>
      <c r="G898" s="32">
        <f t="shared" si="258"/>
        <v>1877</v>
      </c>
      <c r="H898" s="12"/>
      <c r="I898" s="12">
        <v>5</v>
      </c>
      <c r="J898" s="12"/>
      <c r="K898" s="12">
        <f t="shared" si="259"/>
        <v>1882</v>
      </c>
      <c r="M898" s="10">
        <v>7</v>
      </c>
      <c r="N898" s="30" t="s">
        <v>85</v>
      </c>
      <c r="O898" s="31">
        <f t="shared" si="265"/>
        <v>5330</v>
      </c>
      <c r="P898" s="32">
        <f>5008+2384+114</f>
        <v>7506</v>
      </c>
      <c r="Q898" s="32"/>
      <c r="R898" s="32"/>
      <c r="S898" s="32">
        <f t="shared" si="260"/>
        <v>7506</v>
      </c>
      <c r="T898" s="12"/>
      <c r="U898" s="12"/>
      <c r="V898" s="12"/>
      <c r="W898" s="12">
        <f t="shared" si="261"/>
        <v>7506</v>
      </c>
      <c r="Y898" s="10">
        <v>7</v>
      </c>
      <c r="Z898" s="30" t="s">
        <v>85</v>
      </c>
      <c r="AA898" s="31">
        <f t="shared" si="266"/>
        <v>5193</v>
      </c>
      <c r="AB898" s="32">
        <f>3756+1228+57</f>
        <v>5041</v>
      </c>
      <c r="AC898" s="32"/>
      <c r="AD898" s="32"/>
      <c r="AE898" s="32">
        <f t="shared" si="262"/>
        <v>5041</v>
      </c>
      <c r="AF898" s="12"/>
      <c r="AG898" s="58">
        <v>4</v>
      </c>
      <c r="AH898" s="12"/>
      <c r="AI898" s="12">
        <f t="shared" si="263"/>
        <v>5045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4"/>
        <v>5387</v>
      </c>
      <c r="D899" s="32">
        <f>626+10</f>
        <v>636</v>
      </c>
      <c r="E899" s="32"/>
      <c r="F899" s="32"/>
      <c r="G899" s="32">
        <f t="shared" si="258"/>
        <v>636</v>
      </c>
      <c r="H899" s="12"/>
      <c r="I899" s="12"/>
      <c r="J899" s="12"/>
      <c r="K899" s="12">
        <f t="shared" si="259"/>
        <v>636</v>
      </c>
      <c r="M899" s="10">
        <v>8</v>
      </c>
      <c r="N899" s="30" t="s">
        <v>85</v>
      </c>
      <c r="O899" s="31">
        <f t="shared" si="265"/>
        <v>5331</v>
      </c>
      <c r="P899" s="32">
        <f>1878+28.5</f>
        <v>1906.5</v>
      </c>
      <c r="Q899" s="32"/>
      <c r="R899" s="32"/>
      <c r="S899" s="32">
        <f t="shared" si="260"/>
        <v>1906.5</v>
      </c>
      <c r="T899" s="12"/>
      <c r="U899" s="12"/>
      <c r="V899" s="12"/>
      <c r="W899" s="12">
        <f t="shared" si="261"/>
        <v>1906.5</v>
      </c>
      <c r="Y899" s="10">
        <v>8</v>
      </c>
      <c r="Z899" s="30" t="s">
        <v>85</v>
      </c>
      <c r="AA899" s="31">
        <f t="shared" si="266"/>
        <v>5194</v>
      </c>
      <c r="AB899" s="32">
        <f>6260+687+650</f>
        <v>7597</v>
      </c>
      <c r="AC899" s="32"/>
      <c r="AE899" s="32">
        <f t="shared" si="262"/>
        <v>7597</v>
      </c>
      <c r="AF899" s="12"/>
      <c r="AG899" s="12"/>
      <c r="AH899" s="12"/>
      <c r="AI899" s="12">
        <f t="shared" si="263"/>
        <v>7597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4"/>
        <v>5388</v>
      </c>
      <c r="D900" s="32">
        <f>1252+614+19</f>
        <v>1885</v>
      </c>
      <c r="E900" s="32"/>
      <c r="F900" s="32"/>
      <c r="G900" s="32">
        <f t="shared" si="258"/>
        <v>1885</v>
      </c>
      <c r="H900" s="12"/>
      <c r="I900" s="12"/>
      <c r="J900" s="12"/>
      <c r="K900" s="12">
        <f t="shared" si="259"/>
        <v>1885</v>
      </c>
      <c r="M900" s="10">
        <v>9</v>
      </c>
      <c r="N900" s="30" t="s">
        <v>85</v>
      </c>
      <c r="O900" s="31">
        <f t="shared" si="265"/>
        <v>5332</v>
      </c>
      <c r="P900" s="32">
        <f>31300+687+650</f>
        <v>32637</v>
      </c>
      <c r="Q900" s="32"/>
      <c r="R900" s="32"/>
      <c r="S900" s="32">
        <f t="shared" si="260"/>
        <v>32637</v>
      </c>
      <c r="T900" s="12"/>
      <c r="U900" s="12">
        <f>54+108</f>
        <v>162</v>
      </c>
      <c r="V900" s="12"/>
      <c r="W900" s="12">
        <f t="shared" si="261"/>
        <v>32799</v>
      </c>
      <c r="Y900" s="10">
        <v>9</v>
      </c>
      <c r="Z900" s="30" t="s">
        <v>85</v>
      </c>
      <c r="AA900" s="31">
        <f t="shared" si="266"/>
        <v>5195</v>
      </c>
      <c r="AB900">
        <f>18780+8940+832+458</f>
        <v>29010</v>
      </c>
      <c r="AC900" s="32"/>
      <c r="AD900" s="32"/>
      <c r="AE900" s="32">
        <f t="shared" si="262"/>
        <v>29010</v>
      </c>
      <c r="AF900" s="12"/>
      <c r="AG900">
        <v>13</v>
      </c>
      <c r="AH900" s="12"/>
      <c r="AI900" s="12">
        <f t="shared" si="263"/>
        <v>29023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4"/>
        <v>5389</v>
      </c>
      <c r="D901" s="32">
        <f>3756+1192+76</f>
        <v>5024</v>
      </c>
      <c r="E901" s="32"/>
      <c r="F901" s="32"/>
      <c r="G901" s="32">
        <f t="shared" si="258"/>
        <v>5024</v>
      </c>
      <c r="H901" s="12"/>
      <c r="I901" s="12"/>
      <c r="J901" s="12"/>
      <c r="K901" s="12">
        <f t="shared" si="259"/>
        <v>5024</v>
      </c>
      <c r="M901" s="10">
        <v>10</v>
      </c>
      <c r="N901" s="30" t="s">
        <v>85</v>
      </c>
      <c r="O901" s="31">
        <f t="shared" si="265"/>
        <v>5333</v>
      </c>
      <c r="P901" s="32">
        <f>3756+1228+596+66.5+650</f>
        <v>6296.5</v>
      </c>
      <c r="Q901" s="32"/>
      <c r="R901" s="32"/>
      <c r="S901" s="32">
        <f t="shared" si="260"/>
        <v>6296.5</v>
      </c>
      <c r="T901" s="12"/>
      <c r="U901" s="12">
        <v>54</v>
      </c>
      <c r="V901" s="12"/>
      <c r="W901" s="12">
        <f t="shared" si="261"/>
        <v>6350.5</v>
      </c>
      <c r="Y901" s="10">
        <v>10</v>
      </c>
      <c r="Z901" s="30" t="s">
        <v>85</v>
      </c>
      <c r="AA901" s="31">
        <f t="shared" si="266"/>
        <v>5196</v>
      </c>
      <c r="AB901" s="32">
        <f>6260+2980+142</f>
        <v>9382</v>
      </c>
      <c r="AC901" s="32"/>
      <c r="AD901" s="32"/>
      <c r="AE901" s="32">
        <f t="shared" si="262"/>
        <v>9382</v>
      </c>
      <c r="AF901" s="12"/>
      <c r="AG901" s="12"/>
      <c r="AH901" s="12"/>
      <c r="AI901" s="12">
        <f t="shared" si="263"/>
        <v>9382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4"/>
        <v>5390</v>
      </c>
      <c r="D902" s="32">
        <f>5634+614+1192+105</f>
        <v>7545</v>
      </c>
      <c r="E902" s="32"/>
      <c r="F902" s="32"/>
      <c r="G902" s="32">
        <f t="shared" si="258"/>
        <v>7545</v>
      </c>
      <c r="H902" s="12"/>
      <c r="I902" s="12">
        <v>15</v>
      </c>
      <c r="J902" s="12"/>
      <c r="K902" s="12">
        <f t="shared" si="259"/>
        <v>7560</v>
      </c>
      <c r="M902" s="10">
        <v>11</v>
      </c>
      <c r="N902" s="30" t="s">
        <v>85</v>
      </c>
      <c r="O902" s="31">
        <f t="shared" si="265"/>
        <v>5334</v>
      </c>
      <c r="P902" s="32">
        <f>3130+614+1192+66.5</f>
        <v>5002.5</v>
      </c>
      <c r="Q902" s="32"/>
      <c r="R902" s="32"/>
      <c r="S902" s="32">
        <f t="shared" si="260"/>
        <v>5002.5</v>
      </c>
      <c r="T902" s="12"/>
      <c r="U902" s="12"/>
      <c r="V902" s="12"/>
      <c r="W902" s="12">
        <f t="shared" si="261"/>
        <v>5002.5</v>
      </c>
      <c r="Y902" s="10">
        <v>11</v>
      </c>
      <c r="Z902" s="30" t="s">
        <v>85</v>
      </c>
      <c r="AA902" s="31">
        <f t="shared" si="266"/>
        <v>5197</v>
      </c>
      <c r="AB902" s="32">
        <f>3130+1788+76</f>
        <v>4994</v>
      </c>
      <c r="AC902" s="32"/>
      <c r="AD902" s="32"/>
      <c r="AE902" s="32">
        <f t="shared" si="262"/>
        <v>4994</v>
      </c>
      <c r="AF902" s="12"/>
      <c r="AG902" s="12"/>
      <c r="AH902" s="12"/>
      <c r="AI902" s="12">
        <f t="shared" si="263"/>
        <v>4994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4"/>
        <v>5391</v>
      </c>
      <c r="D903" s="32">
        <f>73242+1228+6740+852+1005+832+1145+1300</f>
        <v>86344</v>
      </c>
      <c r="E903" s="32"/>
      <c r="F903" s="32"/>
      <c r="G903" s="32">
        <f t="shared" si="258"/>
        <v>86344</v>
      </c>
      <c r="H903" s="12"/>
      <c r="I903" s="12"/>
      <c r="J903" s="10"/>
      <c r="K903" s="12">
        <f t="shared" si="259"/>
        <v>86344</v>
      </c>
      <c r="M903" s="10">
        <v>12</v>
      </c>
      <c r="N903" s="30" t="s">
        <v>85</v>
      </c>
      <c r="O903" s="31">
        <f t="shared" si="265"/>
        <v>5335</v>
      </c>
      <c r="P903" s="32">
        <f>31300+614*2+596*5+832</f>
        <v>36340</v>
      </c>
      <c r="Q903" s="32"/>
      <c r="R903" s="32"/>
      <c r="S903" s="32">
        <f t="shared" si="260"/>
        <v>36340</v>
      </c>
      <c r="T903" s="12"/>
      <c r="U903" s="12"/>
      <c r="V903" s="12"/>
      <c r="W903" s="12">
        <f t="shared" si="261"/>
        <v>36340</v>
      </c>
      <c r="Y903" s="10">
        <v>12</v>
      </c>
      <c r="Z903" s="30" t="s">
        <v>85</v>
      </c>
      <c r="AA903" s="31">
        <f t="shared" si="266"/>
        <v>5198</v>
      </c>
      <c r="AB903" s="32">
        <f>6260+1788+123</f>
        <v>8171</v>
      </c>
      <c r="AC903" s="32"/>
      <c r="AD903" s="32"/>
      <c r="AE903" s="32">
        <f t="shared" si="262"/>
        <v>8171</v>
      </c>
      <c r="AF903" s="12"/>
      <c r="AG903" s="12"/>
      <c r="AH903" s="12"/>
      <c r="AI903" s="12">
        <f t="shared" si="263"/>
        <v>8171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4"/>
        <v>5392</v>
      </c>
      <c r="D904" s="32">
        <f>2504+38</f>
        <v>2542</v>
      </c>
      <c r="E904" s="32"/>
      <c r="F904" s="32"/>
      <c r="G904" s="32">
        <f t="shared" si="258"/>
        <v>2542</v>
      </c>
      <c r="H904" s="12"/>
      <c r="I904" s="12"/>
      <c r="J904" s="12"/>
      <c r="K904" s="12">
        <f t="shared" si="259"/>
        <v>2542</v>
      </c>
      <c r="M904" s="10">
        <v>13</v>
      </c>
      <c r="N904" s="30" t="s">
        <v>85</v>
      </c>
      <c r="O904" s="31">
        <f t="shared" si="265"/>
        <v>5336</v>
      </c>
      <c r="P904" s="32">
        <f>3756+229</f>
        <v>3985</v>
      </c>
      <c r="Q904" s="32"/>
      <c r="R904" s="32"/>
      <c r="S904" s="32">
        <f t="shared" si="260"/>
        <v>3985</v>
      </c>
      <c r="T904" s="12"/>
      <c r="U904" s="12">
        <v>54</v>
      </c>
      <c r="V904" s="12"/>
      <c r="W904" s="12">
        <f t="shared" si="261"/>
        <v>4039</v>
      </c>
      <c r="Y904" s="10">
        <v>13</v>
      </c>
      <c r="Z904" s="30" t="s">
        <v>85</v>
      </c>
      <c r="AA904" s="31">
        <f t="shared" si="266"/>
        <v>5199</v>
      </c>
      <c r="AB904" s="32">
        <f>8138+4172+229</f>
        <v>12539</v>
      </c>
      <c r="AC904" s="32"/>
      <c r="AD904" s="32"/>
      <c r="AE904" s="32">
        <f t="shared" si="262"/>
        <v>12539</v>
      </c>
      <c r="AF904" s="12"/>
      <c r="AG904" s="12"/>
      <c r="AH904" s="12"/>
      <c r="AI904" s="12">
        <f t="shared" si="263"/>
        <v>12539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4"/>
        <v>5393</v>
      </c>
      <c r="D905" s="32">
        <f>2504+614+596+48</f>
        <v>3762</v>
      </c>
      <c r="E905" s="32"/>
      <c r="F905" s="32"/>
      <c r="G905" s="32">
        <f t="shared" si="258"/>
        <v>3762</v>
      </c>
      <c r="H905" s="12"/>
      <c r="I905" s="12">
        <f>27+8</f>
        <v>35</v>
      </c>
      <c r="J905" s="12"/>
      <c r="K905" s="12">
        <f t="shared" si="259"/>
        <v>3797</v>
      </c>
      <c r="M905" s="10">
        <v>14</v>
      </c>
      <c r="N905" s="30" t="s">
        <v>85</v>
      </c>
      <c r="O905" s="31">
        <f t="shared" si="265"/>
        <v>5337</v>
      </c>
      <c r="P905" s="32">
        <f>3130+596+57</f>
        <v>3783</v>
      </c>
      <c r="Q905" s="32"/>
      <c r="R905" s="32"/>
      <c r="S905" s="32">
        <f t="shared" si="260"/>
        <v>3783</v>
      </c>
      <c r="T905" s="12"/>
      <c r="U905" s="12"/>
      <c r="V905" s="12"/>
      <c r="W905" s="12">
        <f t="shared" si="261"/>
        <v>3783</v>
      </c>
      <c r="Y905" s="10">
        <v>14</v>
      </c>
      <c r="Z905" s="30" t="s">
        <v>85</v>
      </c>
      <c r="AA905" s="31">
        <f t="shared" si="266"/>
        <v>5200</v>
      </c>
      <c r="AB905" s="32">
        <f>1252+19</f>
        <v>1271</v>
      </c>
      <c r="AC905" s="32"/>
      <c r="AD905" s="32"/>
      <c r="AE905" s="32">
        <f t="shared" si="262"/>
        <v>1271</v>
      </c>
      <c r="AF905" s="12"/>
      <c r="AG905" s="12"/>
      <c r="AH905" s="12"/>
      <c r="AI905" s="12">
        <f t="shared" si="263"/>
        <v>1271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11" t="s">
        <v>28</v>
      </c>
      <c r="D906" s="32"/>
      <c r="E906" s="32"/>
      <c r="F906" s="32"/>
      <c r="G906" s="32">
        <f t="shared" si="258"/>
        <v>0</v>
      </c>
      <c r="H906" s="12"/>
      <c r="I906" s="12"/>
      <c r="J906" s="12"/>
      <c r="K906" s="12">
        <f t="shared" si="259"/>
        <v>0</v>
      </c>
      <c r="M906" s="10">
        <v>15</v>
      </c>
      <c r="N906" s="30" t="s">
        <v>85</v>
      </c>
      <c r="O906" s="31">
        <f t="shared" si="265"/>
        <v>5338</v>
      </c>
      <c r="P906" s="32">
        <f>1878+614+596+38</f>
        <v>3126</v>
      </c>
      <c r="R906" s="32"/>
      <c r="S906" s="32">
        <f t="shared" si="260"/>
        <v>3126</v>
      </c>
      <c r="T906" s="12"/>
      <c r="U906" s="12"/>
      <c r="W906" s="12">
        <f t="shared" si="261"/>
        <v>3126</v>
      </c>
      <c r="Y906" s="10">
        <v>15</v>
      </c>
      <c r="Z906" s="30" t="s">
        <v>85</v>
      </c>
      <c r="AA906" s="31">
        <v>4697</v>
      </c>
      <c r="AB906" s="32">
        <f>626+9</f>
        <v>635</v>
      </c>
      <c r="AC906" s="32"/>
      <c r="AD906" s="32"/>
      <c r="AE906" s="32">
        <f t="shared" si="262"/>
        <v>635</v>
      </c>
      <c r="AF906" s="12"/>
      <c r="AG906" s="12"/>
      <c r="AH906" s="12"/>
      <c r="AI906" s="12">
        <f t="shared" si="263"/>
        <v>635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58"/>
        <v>0</v>
      </c>
      <c r="H907" s="12"/>
      <c r="I907" s="12"/>
      <c r="J907" s="12"/>
      <c r="K907" s="12">
        <f t="shared" si="259"/>
        <v>0</v>
      </c>
      <c r="M907" s="10">
        <v>16</v>
      </c>
      <c r="N907" s="30" t="s">
        <v>85</v>
      </c>
      <c r="O907" s="31">
        <f t="shared" si="265"/>
        <v>5339</v>
      </c>
      <c r="P907" s="32">
        <f>626+1192+28.5</f>
        <v>1846.5</v>
      </c>
      <c r="Q907" s="32"/>
      <c r="R907" s="32"/>
      <c r="S907" s="32">
        <f>SUM(P907:Q907)</f>
        <v>1846.5</v>
      </c>
      <c r="T907" s="12"/>
      <c r="U907" s="12"/>
      <c r="V907" s="12"/>
      <c r="W907" s="12">
        <f>SUM(S907:V907)</f>
        <v>1846.5</v>
      </c>
      <c r="Y907" s="10">
        <v>16</v>
      </c>
      <c r="Z907" s="30"/>
      <c r="AA907" s="31"/>
      <c r="AB907" s="32"/>
      <c r="AC907" s="32"/>
      <c r="AD907" s="32"/>
      <c r="AE907" s="32">
        <f t="shared" si="262"/>
        <v>0</v>
      </c>
      <c r="AF907" s="12"/>
      <c r="AG907" s="12"/>
      <c r="AH907" s="12"/>
      <c r="AI907" s="12">
        <f t="shared" si="263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58"/>
        <v>0</v>
      </c>
      <c r="H908" s="12"/>
      <c r="I908" s="12"/>
      <c r="J908" s="12"/>
      <c r="K908" s="12">
        <f t="shared" si="259"/>
        <v>0</v>
      </c>
      <c r="M908" s="10">
        <v>17</v>
      </c>
      <c r="N908" s="30" t="s">
        <v>85</v>
      </c>
      <c r="O908" s="31">
        <f t="shared" si="265"/>
        <v>5340</v>
      </c>
      <c r="P908" s="35">
        <f>1252+1192+38</f>
        <v>2482</v>
      </c>
      <c r="Q908" s="32"/>
      <c r="R908" s="32"/>
      <c r="S908" s="32">
        <f t="shared" ref="S908:S930" si="267">SUM(P908:Q908)</f>
        <v>2482</v>
      </c>
      <c r="T908" s="12"/>
      <c r="U908" s="12"/>
      <c r="V908" s="12"/>
      <c r="W908" s="12">
        <f t="shared" ref="W908:W933" si="268">SUM(S908:V908)</f>
        <v>2482</v>
      </c>
      <c r="Y908" s="10">
        <v>17</v>
      </c>
      <c r="Z908" s="30" t="s">
        <v>85</v>
      </c>
      <c r="AA908" s="31">
        <v>4699</v>
      </c>
      <c r="AB908" s="35">
        <f>626+9</f>
        <v>635</v>
      </c>
      <c r="AC908" s="32"/>
      <c r="AD908" s="32"/>
      <c r="AE908" s="32">
        <f t="shared" si="262"/>
        <v>635</v>
      </c>
      <c r="AF908" s="12"/>
      <c r="AG908" s="12"/>
      <c r="AH908" s="12"/>
      <c r="AI908" s="12">
        <f t="shared" si="263"/>
        <v>635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58"/>
        <v>0</v>
      </c>
      <c r="H909" s="12"/>
      <c r="I909" s="12"/>
      <c r="J909" s="12"/>
      <c r="K909" s="12">
        <f t="shared" si="259"/>
        <v>0</v>
      </c>
      <c r="M909" s="10">
        <v>18</v>
      </c>
      <c r="N909" s="30" t="s">
        <v>85</v>
      </c>
      <c r="O909" s="31">
        <f t="shared" si="265"/>
        <v>5341</v>
      </c>
      <c r="P909" s="32">
        <f>229</f>
        <v>229</v>
      </c>
      <c r="Q909" s="32"/>
      <c r="R909" s="32"/>
      <c r="S909" s="32">
        <f t="shared" si="267"/>
        <v>229</v>
      </c>
      <c r="T909" s="12"/>
      <c r="U909" s="12"/>
      <c r="V909" s="12"/>
      <c r="W909" s="12">
        <f t="shared" si="268"/>
        <v>229</v>
      </c>
      <c r="Y909" s="10">
        <v>18</v>
      </c>
      <c r="Z909" s="30" t="s">
        <v>85</v>
      </c>
      <c r="AA909" s="31">
        <v>4900</v>
      </c>
      <c r="AB909" s="32">
        <f>626+596+19</f>
        <v>1241</v>
      </c>
      <c r="AC909" s="32"/>
      <c r="AD909" s="32"/>
      <c r="AE909" s="32">
        <f t="shared" si="262"/>
        <v>1241</v>
      </c>
      <c r="AF909" s="12"/>
      <c r="AG909" s="12"/>
      <c r="AH909" s="12"/>
      <c r="AI909" s="12">
        <f t="shared" si="263"/>
        <v>1241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58"/>
        <v>0</v>
      </c>
      <c r="H910" s="12"/>
      <c r="I910" s="12"/>
      <c r="J910" s="12"/>
      <c r="K910" s="12">
        <f t="shared" si="259"/>
        <v>0</v>
      </c>
      <c r="M910" s="10">
        <v>19</v>
      </c>
      <c r="N910" s="30" t="s">
        <v>85</v>
      </c>
      <c r="O910" s="31">
        <f t="shared" si="265"/>
        <v>5342</v>
      </c>
      <c r="P910" s="32">
        <f>3130+47.5</f>
        <v>3177.5</v>
      </c>
      <c r="Q910" s="32"/>
      <c r="R910" s="32"/>
      <c r="S910" s="32">
        <f t="shared" si="267"/>
        <v>3177.5</v>
      </c>
      <c r="T910" s="12"/>
      <c r="U910" s="12"/>
      <c r="V910" s="12"/>
      <c r="W910" s="12">
        <f t="shared" si="268"/>
        <v>3177.5</v>
      </c>
      <c r="Y910" s="10">
        <v>19</v>
      </c>
      <c r="Z910" s="30"/>
      <c r="AA910" s="11" t="s">
        <v>28</v>
      </c>
      <c r="AB910" s="32"/>
      <c r="AC910" s="32"/>
      <c r="AD910" s="32"/>
      <c r="AE910" s="32">
        <f t="shared" si="262"/>
        <v>0</v>
      </c>
      <c r="AF910" s="12"/>
      <c r="AG910" s="12"/>
      <c r="AH910" s="12"/>
      <c r="AI910" s="12">
        <f t="shared" si="263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57"/>
      <c r="D911" s="32"/>
      <c r="E911" s="32"/>
      <c r="F911" s="32"/>
      <c r="G911" s="32">
        <f t="shared" si="258"/>
        <v>0</v>
      </c>
      <c r="H911" s="12"/>
      <c r="I911" s="12"/>
      <c r="J911" s="12"/>
      <c r="K911" s="12">
        <f t="shared" si="259"/>
        <v>0</v>
      </c>
      <c r="M911" s="10">
        <v>20</v>
      </c>
      <c r="N911" s="30" t="s">
        <v>85</v>
      </c>
      <c r="O911" s="31">
        <f t="shared" si="265"/>
        <v>5343</v>
      </c>
      <c r="P911" s="32">
        <f>626+596+19</f>
        <v>1241</v>
      </c>
      <c r="Q911" s="32"/>
      <c r="R911" s="32"/>
      <c r="S911" s="32">
        <f t="shared" si="267"/>
        <v>1241</v>
      </c>
      <c r="T911" s="12"/>
      <c r="U911" s="12"/>
      <c r="V911" s="12"/>
      <c r="W911" s="12">
        <f t="shared" si="268"/>
        <v>1241</v>
      </c>
      <c r="Y911" s="10">
        <v>20</v>
      </c>
      <c r="Z911" s="30"/>
      <c r="AB911" s="32"/>
      <c r="AC911" s="32"/>
      <c r="AD911" s="32"/>
      <c r="AE911" s="32">
        <f t="shared" si="262"/>
        <v>0</v>
      </c>
      <c r="AF911" s="12"/>
      <c r="AG911" s="12"/>
      <c r="AH911" s="12"/>
      <c r="AI911" s="12">
        <f t="shared" si="263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57"/>
      <c r="D912" s="32"/>
      <c r="E912" s="32"/>
      <c r="F912" s="32"/>
      <c r="G912" s="32">
        <f t="shared" si="258"/>
        <v>0</v>
      </c>
      <c r="H912" s="10"/>
      <c r="I912" s="10"/>
      <c r="J912" s="10"/>
      <c r="K912" s="12">
        <f t="shared" si="259"/>
        <v>0</v>
      </c>
      <c r="M912" s="10">
        <v>21</v>
      </c>
      <c r="N912" s="30" t="s">
        <v>85</v>
      </c>
      <c r="O912" s="31">
        <f t="shared" si="265"/>
        <v>5344</v>
      </c>
      <c r="P912" s="46">
        <f>5008+1192+95</f>
        <v>6295</v>
      </c>
      <c r="Q912" s="31"/>
      <c r="R912" s="31"/>
      <c r="S912" s="32">
        <f t="shared" si="267"/>
        <v>6295</v>
      </c>
      <c r="T912" s="10"/>
      <c r="U912" s="10"/>
      <c r="V912" s="10"/>
      <c r="W912" s="12">
        <f t="shared" si="268"/>
        <v>6295</v>
      </c>
      <c r="Y912" s="10">
        <v>21</v>
      </c>
      <c r="Z912" s="30"/>
      <c r="AA912" s="31"/>
      <c r="AB912" s="46"/>
      <c r="AC912" s="31"/>
      <c r="AD912" s="31"/>
      <c r="AE912" s="32">
        <f t="shared" si="262"/>
        <v>0</v>
      </c>
      <c r="AF912" s="10"/>
      <c r="AG912" s="10"/>
      <c r="AH912" s="10"/>
      <c r="AI912" s="12">
        <f t="shared" si="263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58"/>
        <v>0</v>
      </c>
      <c r="H913" s="10"/>
      <c r="I913" s="10"/>
      <c r="J913" s="10"/>
      <c r="K913" s="12">
        <f t="shared" si="259"/>
        <v>0</v>
      </c>
      <c r="M913" s="10">
        <v>22</v>
      </c>
      <c r="N913" s="30" t="s">
        <v>85</v>
      </c>
      <c r="O913" s="31">
        <f t="shared" si="265"/>
        <v>5345</v>
      </c>
      <c r="P913" s="45">
        <f>1878+28.5</f>
        <v>1906.5</v>
      </c>
      <c r="Q913" s="31"/>
      <c r="R913" s="31"/>
      <c r="S913" s="32">
        <f t="shared" si="267"/>
        <v>1906.5</v>
      </c>
      <c r="T913" s="10"/>
      <c r="U913" s="10">
        <v>14</v>
      </c>
      <c r="V913" s="10"/>
      <c r="W913" s="12">
        <f t="shared" si="268"/>
        <v>1920.5</v>
      </c>
      <c r="Y913" s="10">
        <v>22</v>
      </c>
      <c r="Z913" s="30"/>
      <c r="AA913" s="31"/>
      <c r="AB913" s="45"/>
      <c r="AC913" s="31"/>
      <c r="AD913" s="31"/>
      <c r="AE913" s="32">
        <f t="shared" si="262"/>
        <v>0</v>
      </c>
      <c r="AF913" s="10"/>
      <c r="AG913" s="10"/>
      <c r="AH913" s="10"/>
      <c r="AI913" s="12">
        <f t="shared" si="263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58"/>
        <v>0</v>
      </c>
      <c r="H914" s="10"/>
      <c r="I914" s="10"/>
      <c r="J914" s="12"/>
      <c r="K914" s="12">
        <f t="shared" si="259"/>
        <v>0</v>
      </c>
      <c r="M914" s="10">
        <v>23</v>
      </c>
      <c r="N914" s="30"/>
      <c r="O914" s="11" t="s">
        <v>28</v>
      </c>
      <c r="P914" s="47"/>
      <c r="Q914" s="31"/>
      <c r="R914" s="31"/>
      <c r="S914" s="32">
        <f t="shared" si="267"/>
        <v>0</v>
      </c>
      <c r="T914" s="10"/>
      <c r="U914" s="10"/>
      <c r="V914" s="10"/>
      <c r="W914" s="12">
        <f t="shared" si="268"/>
        <v>0</v>
      </c>
      <c r="Y914" s="10">
        <v>23</v>
      </c>
      <c r="Z914" s="30"/>
      <c r="AA914" s="31"/>
      <c r="AB914" s="47"/>
      <c r="AE914" s="32">
        <f t="shared" si="262"/>
        <v>0</v>
      </c>
      <c r="AF914" s="10"/>
      <c r="AG914" s="10"/>
      <c r="AH914" s="10"/>
      <c r="AI914" s="12">
        <f t="shared" si="263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58"/>
        <v>0</v>
      </c>
      <c r="H915" s="10"/>
      <c r="I915" s="10"/>
      <c r="J915" s="10"/>
      <c r="K915" s="12">
        <f t="shared" si="259"/>
        <v>0</v>
      </c>
      <c r="M915" s="10">
        <v>24</v>
      </c>
      <c r="N915" s="30"/>
      <c r="P915" s="47"/>
      <c r="Q915" s="31"/>
      <c r="R915" s="31"/>
      <c r="S915" s="32">
        <f t="shared" si="267"/>
        <v>0</v>
      </c>
      <c r="T915" s="10"/>
      <c r="U915" s="10"/>
      <c r="V915" s="10"/>
      <c r="W915" s="12">
        <f t="shared" si="26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62"/>
        <v>0</v>
      </c>
      <c r="AF915" s="10"/>
      <c r="AG915" s="10"/>
      <c r="AH915" s="10"/>
      <c r="AI915" s="12">
        <f t="shared" si="263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58"/>
        <v>0</v>
      </c>
      <c r="H916" s="10"/>
      <c r="I916" s="10"/>
      <c r="J916" s="10"/>
      <c r="K916" s="12">
        <f t="shared" si="259"/>
        <v>0</v>
      </c>
      <c r="M916" s="10">
        <v>25</v>
      </c>
      <c r="N916" s="30"/>
      <c r="O916" s="31"/>
      <c r="P916" s="47"/>
      <c r="Q916" s="31"/>
      <c r="R916" s="31"/>
      <c r="S916" s="32">
        <f t="shared" si="267"/>
        <v>0</v>
      </c>
      <c r="T916" s="10"/>
      <c r="U916" s="10"/>
      <c r="V916" s="10"/>
      <c r="W916" s="12">
        <f t="shared" si="26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62"/>
        <v>0</v>
      </c>
      <c r="AF916" s="10"/>
      <c r="AG916" s="10"/>
      <c r="AH916" s="10"/>
      <c r="AI916" s="12">
        <f t="shared" si="263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58"/>
        <v>0</v>
      </c>
      <c r="H917" s="10"/>
      <c r="I917" s="10"/>
      <c r="J917" s="10"/>
      <c r="K917" s="12">
        <f t="shared" si="259"/>
        <v>0</v>
      </c>
      <c r="M917" s="10">
        <v>26</v>
      </c>
      <c r="N917" s="30"/>
      <c r="O917" s="31"/>
      <c r="P917" s="47"/>
      <c r="Q917" s="31"/>
      <c r="R917" s="31"/>
      <c r="S917" s="32">
        <f t="shared" si="267"/>
        <v>0</v>
      </c>
      <c r="T917" s="10"/>
      <c r="U917" s="10"/>
      <c r="V917" s="10"/>
      <c r="W917" s="12">
        <f t="shared" si="26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62"/>
        <v>0</v>
      </c>
      <c r="AF917" s="10"/>
      <c r="AG917" s="10"/>
      <c r="AH917" s="10"/>
      <c r="AI917" s="12">
        <f t="shared" si="263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57"/>
      <c r="D918" s="32"/>
      <c r="E918" s="32"/>
      <c r="F918" s="32"/>
      <c r="G918" s="32">
        <f t="shared" si="258"/>
        <v>0</v>
      </c>
      <c r="H918" s="10"/>
      <c r="I918" s="10"/>
      <c r="J918" s="10"/>
      <c r="K918" s="12">
        <f t="shared" si="259"/>
        <v>0</v>
      </c>
      <c r="M918" s="10">
        <v>27</v>
      </c>
      <c r="N918" s="30"/>
      <c r="O918" s="31"/>
      <c r="P918" s="47"/>
      <c r="Q918" s="31"/>
      <c r="R918" s="31"/>
      <c r="S918" s="32">
        <f t="shared" si="267"/>
        <v>0</v>
      </c>
      <c r="T918" s="10"/>
      <c r="U918" s="10"/>
      <c r="V918" s="10"/>
      <c r="W918" s="12">
        <f t="shared" si="26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62"/>
        <v>0</v>
      </c>
      <c r="AF918" s="10"/>
      <c r="AG918" s="10"/>
      <c r="AH918" s="10"/>
      <c r="AI918" s="12">
        <f t="shared" si="263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58"/>
        <v>0</v>
      </c>
      <c r="H919" s="10"/>
      <c r="I919" s="10"/>
      <c r="J919" s="10"/>
      <c r="K919" s="12">
        <f t="shared" si="259"/>
        <v>0</v>
      </c>
      <c r="M919" s="10">
        <v>28</v>
      </c>
      <c r="N919" s="30"/>
      <c r="O919" s="31"/>
      <c r="P919" s="47"/>
      <c r="Q919" s="31"/>
      <c r="R919" s="31"/>
      <c r="S919" s="32">
        <f t="shared" si="267"/>
        <v>0</v>
      </c>
      <c r="T919" s="10"/>
      <c r="U919" s="10"/>
      <c r="V919" s="10"/>
      <c r="W919" s="12">
        <f t="shared" si="26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62"/>
        <v>0</v>
      </c>
      <c r="AF919" s="10"/>
      <c r="AG919" s="10"/>
      <c r="AH919" s="10"/>
      <c r="AI919" s="12">
        <f t="shared" si="263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/>
      <c r="H920" s="10"/>
      <c r="I920" s="10"/>
      <c r="J920" s="10"/>
      <c r="K920" s="12">
        <f t="shared" si="259"/>
        <v>0</v>
      </c>
      <c r="M920" s="10">
        <v>29</v>
      </c>
      <c r="N920" s="30"/>
      <c r="O920" s="31"/>
      <c r="P920" s="47"/>
      <c r="Q920" s="31"/>
      <c r="R920" s="31"/>
      <c r="S920" s="32">
        <f t="shared" si="267"/>
        <v>0</v>
      </c>
      <c r="T920" s="10"/>
      <c r="U920" s="10"/>
      <c r="V920" s="10"/>
      <c r="W920" s="12">
        <f t="shared" si="26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62"/>
        <v>0</v>
      </c>
      <c r="AF920" s="10"/>
      <c r="AG920" s="10"/>
      <c r="AH920" s="10"/>
      <c r="AI920" s="12">
        <f t="shared" si="263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/>
      <c r="H921" s="10"/>
      <c r="I921" s="10"/>
      <c r="J921" s="10"/>
      <c r="K921" s="12">
        <f t="shared" si="259"/>
        <v>0</v>
      </c>
      <c r="M921" s="10">
        <v>30</v>
      </c>
      <c r="N921" s="30"/>
      <c r="O921" s="31"/>
      <c r="P921" s="47"/>
      <c r="Q921" s="31"/>
      <c r="R921" s="31"/>
      <c r="S921" s="32">
        <f t="shared" si="267"/>
        <v>0</v>
      </c>
      <c r="T921" s="10"/>
      <c r="U921" s="10"/>
      <c r="V921" s="10"/>
      <c r="W921" s="12">
        <f t="shared" si="26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62"/>
        <v>0</v>
      </c>
      <c r="AF921" s="10"/>
      <c r="AG921" s="10"/>
      <c r="AH921" s="10"/>
      <c r="AI921" s="12">
        <f t="shared" si="263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57"/>
      <c r="D922" s="32"/>
      <c r="E922" s="32"/>
      <c r="F922" s="32"/>
      <c r="G922" s="32"/>
      <c r="H922" s="10"/>
      <c r="I922" s="10"/>
      <c r="J922" s="10"/>
      <c r="K922" s="12">
        <f t="shared" si="259"/>
        <v>0</v>
      </c>
      <c r="M922" s="10">
        <v>31</v>
      </c>
      <c r="N922" s="30"/>
      <c r="P922" s="47"/>
      <c r="Q922" s="31"/>
      <c r="R922" s="31"/>
      <c r="S922" s="32">
        <f t="shared" si="267"/>
        <v>0</v>
      </c>
      <c r="T922" s="10"/>
      <c r="U922" s="10"/>
      <c r="V922" s="10"/>
      <c r="W922" s="12">
        <f t="shared" si="268"/>
        <v>0</v>
      </c>
      <c r="Y922" s="10">
        <v>31</v>
      </c>
      <c r="Z922" s="30"/>
      <c r="AB922" s="47"/>
      <c r="AC922" s="31"/>
      <c r="AD922" s="31"/>
      <c r="AE922" s="32">
        <f t="shared" si="262"/>
        <v>0</v>
      </c>
      <c r="AF922" s="10"/>
      <c r="AG922" s="10"/>
      <c r="AH922" s="10"/>
      <c r="AI922" s="12">
        <f t="shared" si="263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/>
      <c r="H923" s="10"/>
      <c r="I923" s="10"/>
      <c r="J923" s="10"/>
      <c r="K923" s="12">
        <f t="shared" si="259"/>
        <v>0</v>
      </c>
      <c r="M923" s="10">
        <v>32</v>
      </c>
      <c r="N923" s="30"/>
      <c r="P923" s="47"/>
      <c r="Q923" s="31"/>
      <c r="R923" s="31"/>
      <c r="S923" s="32">
        <f t="shared" si="267"/>
        <v>0</v>
      </c>
      <c r="T923" s="10"/>
      <c r="U923" s="10"/>
      <c r="V923" s="10"/>
      <c r="W923" s="12">
        <f t="shared" si="26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62"/>
        <v>0</v>
      </c>
      <c r="AF923" s="10"/>
      <c r="AG923" s="10"/>
      <c r="AH923" s="10"/>
      <c r="AI923" s="12">
        <f t="shared" si="263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/>
      <c r="H924" s="10"/>
      <c r="I924" s="10"/>
      <c r="J924" s="10"/>
      <c r="K924" s="12">
        <f t="shared" si="259"/>
        <v>0</v>
      </c>
      <c r="M924" s="10">
        <v>33</v>
      </c>
      <c r="N924" s="30"/>
      <c r="O924" s="31"/>
      <c r="P924" s="47"/>
      <c r="Q924" s="31"/>
      <c r="R924" s="31"/>
      <c r="S924" s="32">
        <f t="shared" si="267"/>
        <v>0</v>
      </c>
      <c r="T924" s="10"/>
      <c r="U924" s="10"/>
      <c r="V924" s="10"/>
      <c r="W924" s="12">
        <f t="shared" si="26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62"/>
        <v>0</v>
      </c>
      <c r="AF924" s="10"/>
      <c r="AG924" s="10"/>
      <c r="AH924" s="10"/>
      <c r="AI924" s="12">
        <f t="shared" si="263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57"/>
      <c r="D925" s="32"/>
      <c r="E925" s="32"/>
      <c r="F925" s="32"/>
      <c r="G925" s="32">
        <f t="shared" ref="G925" si="269">SUM(D925:E925)</f>
        <v>0</v>
      </c>
      <c r="H925" s="10"/>
      <c r="I925" s="10"/>
      <c r="J925" s="10"/>
      <c r="K925" s="12">
        <f t="shared" si="259"/>
        <v>0</v>
      </c>
      <c r="M925" s="10">
        <v>34</v>
      </c>
      <c r="N925" s="30"/>
      <c r="O925" s="31"/>
      <c r="P925" s="47"/>
      <c r="Q925" s="31"/>
      <c r="R925" s="31"/>
      <c r="S925" s="32">
        <f t="shared" si="267"/>
        <v>0</v>
      </c>
      <c r="T925" s="10"/>
      <c r="U925" s="10"/>
      <c r="V925" s="10"/>
      <c r="W925" s="12">
        <f t="shared" si="268"/>
        <v>0</v>
      </c>
      <c r="Y925" s="10">
        <v>34</v>
      </c>
      <c r="Z925" s="30"/>
      <c r="AB925" s="47"/>
      <c r="AC925" s="31"/>
      <c r="AD925" s="31"/>
      <c r="AE925" s="32">
        <f t="shared" si="262"/>
        <v>0</v>
      </c>
      <c r="AF925" s="10"/>
      <c r="AG925" s="10"/>
      <c r="AH925" s="10"/>
      <c r="AI925" s="12">
        <f t="shared" si="263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67"/>
        <v>0</v>
      </c>
      <c r="T926" s="10"/>
      <c r="U926" s="10"/>
      <c r="V926" s="10"/>
      <c r="W926" s="12">
        <f t="shared" si="26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62"/>
        <v>0</v>
      </c>
      <c r="AF926" s="10"/>
      <c r="AG926" s="10"/>
      <c r="AH926" s="10"/>
      <c r="AI926" s="12">
        <f t="shared" si="263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67"/>
        <v>0</v>
      </c>
      <c r="T927" s="10"/>
      <c r="U927" s="10"/>
      <c r="V927" s="10"/>
      <c r="W927" s="12">
        <f t="shared" si="26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62"/>
        <v>0</v>
      </c>
      <c r="AF927" s="10"/>
      <c r="AG927" s="10"/>
      <c r="AH927" s="10"/>
      <c r="AI927" s="12">
        <f t="shared" si="263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67"/>
        <v>0</v>
      </c>
      <c r="T928" s="10"/>
      <c r="U928" s="10"/>
      <c r="V928" s="10"/>
      <c r="W928" s="12">
        <f t="shared" si="26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62"/>
        <v>0</v>
      </c>
      <c r="AF928" s="10"/>
      <c r="AG928" s="10"/>
      <c r="AH928" s="10"/>
      <c r="AI928" s="12">
        <f t="shared" si="263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67"/>
        <v>0</v>
      </c>
      <c r="T929" s="10"/>
      <c r="U929" s="10"/>
      <c r="V929" s="10"/>
      <c r="W929" s="12">
        <f t="shared" si="26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62"/>
        <v>0</v>
      </c>
      <c r="AF929" s="10"/>
      <c r="AG929" s="10"/>
      <c r="AH929" s="10"/>
      <c r="AI929" s="12">
        <f t="shared" si="263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57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67"/>
        <v>0</v>
      </c>
      <c r="T930" s="10"/>
      <c r="U930" s="10"/>
      <c r="V930" s="10"/>
      <c r="W930" s="12">
        <f t="shared" si="26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62"/>
        <v>0</v>
      </c>
      <c r="AF930" s="10"/>
      <c r="AG930" s="10"/>
      <c r="AH930" s="10"/>
      <c r="AI930" s="12">
        <f t="shared" si="263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3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70">SUM(D932:E932)</f>
        <v>0</v>
      </c>
      <c r="H932" s="10"/>
      <c r="I932" s="10"/>
      <c r="J932" s="10"/>
      <c r="K932" s="12">
        <f t="shared" ref="K932" si="271">SUM(G932:J932)</f>
        <v>0</v>
      </c>
      <c r="M932" s="10"/>
      <c r="N932" s="30"/>
      <c r="O932" s="31"/>
      <c r="P932" s="47"/>
      <c r="Q932" s="31"/>
      <c r="R932" s="31"/>
      <c r="S932" s="32">
        <f t="shared" ref="S932" si="272">SUM(P932:Q932)</f>
        <v>0</v>
      </c>
      <c r="T932" s="10"/>
      <c r="U932" s="10"/>
      <c r="V932" s="10"/>
      <c r="W932" s="12">
        <f t="shared" si="268"/>
        <v>0</v>
      </c>
      <c r="Y932" s="10"/>
      <c r="Z932" s="30"/>
      <c r="AA932" s="31"/>
      <c r="AB932" s="47"/>
      <c r="AC932" s="31"/>
      <c r="AD932" s="31"/>
      <c r="AE932" s="32">
        <f t="shared" ref="AE932" si="273">SUM(AB932:AC932)</f>
        <v>0</v>
      </c>
      <c r="AF932" s="10"/>
      <c r="AG932" s="10"/>
      <c r="AH932" s="10"/>
      <c r="AI932" s="12">
        <f t="shared" si="263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3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151394</v>
      </c>
      <c r="E935" s="38">
        <f t="shared" ref="E935:F935" si="274">SUM(E892:E932)</f>
        <v>0</v>
      </c>
      <c r="F935" s="38">
        <f t="shared" si="274"/>
        <v>0</v>
      </c>
      <c r="G935" s="38">
        <f>SUM(G892:G934)</f>
        <v>151394</v>
      </c>
      <c r="H935" s="4"/>
      <c r="I935" s="39">
        <f>SUM(I892:I934)</f>
        <v>1636</v>
      </c>
      <c r="J935" s="39">
        <f>SUM(J892:J934)</f>
        <v>0</v>
      </c>
      <c r="K935" s="40">
        <f>SUM(K892:K934)</f>
        <v>153030</v>
      </c>
      <c r="N935" s="57"/>
      <c r="O935" s="57"/>
      <c r="P935" s="38">
        <f>SUM(P892:P934)</f>
        <v>132256.5</v>
      </c>
      <c r="Q935" s="38">
        <f>SUM(Q892:Q916)</f>
        <v>0</v>
      </c>
      <c r="R935" s="38">
        <f>SUM(R892:R916)</f>
        <v>0</v>
      </c>
      <c r="S935" s="38">
        <f>SUM(S892:S934)</f>
        <v>132256.5</v>
      </c>
      <c r="T935" s="4"/>
      <c r="U935" s="41">
        <f>SUM(U892:U934)</f>
        <v>284</v>
      </c>
      <c r="V935" s="41">
        <f>SUM(V892:V916)</f>
        <v>0</v>
      </c>
      <c r="W935" s="42">
        <f>SUM(W892:W934)</f>
        <v>132540.5</v>
      </c>
      <c r="Z935" s="57"/>
      <c r="AA935" s="57"/>
      <c r="AB935" s="38">
        <f>SUM(AB892:AB934)</f>
        <v>129721</v>
      </c>
      <c r="AC935" s="38">
        <f>SUM(AC892:AC916)</f>
        <v>0</v>
      </c>
      <c r="AD935" s="38">
        <f>SUM(AD892:AD916)</f>
        <v>0</v>
      </c>
      <c r="AE935" s="38">
        <f>SUM(AE892:AE934)</f>
        <v>129721</v>
      </c>
      <c r="AF935" s="4"/>
      <c r="AG935" s="41">
        <f>SUM(AG892:AG934)</f>
        <v>230</v>
      </c>
      <c r="AH935" s="41">
        <f>SUM(AH892:AH916)</f>
        <v>0</v>
      </c>
      <c r="AI935" s="42">
        <f>SUM(AI892:AI934)</f>
        <v>129951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t="s">
        <v>0</v>
      </c>
      <c r="AL937" s="57"/>
      <c r="AM937" s="57"/>
      <c r="AN937" s="57"/>
      <c r="AO937" s="57"/>
      <c r="AP937" s="57"/>
      <c r="AQ937" s="57"/>
      <c r="AV937" s="18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t="s">
        <v>29</v>
      </c>
      <c r="AL938" s="57"/>
      <c r="AM938" s="57"/>
      <c r="AN938" s="57"/>
      <c r="AO938" s="57"/>
      <c r="AP938" s="57"/>
      <c r="AQ938" s="57"/>
      <c r="AV938" s="18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L939" s="57"/>
      <c r="AM939" s="57"/>
      <c r="AN939" s="57"/>
      <c r="AO939" s="57"/>
      <c r="AP939" s="57"/>
      <c r="AQ939" s="57"/>
      <c r="AV939" s="18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4" t="s">
        <v>15</v>
      </c>
      <c r="AL940" s="57"/>
      <c r="AM940" s="57"/>
      <c r="AN940" s="57"/>
      <c r="AO940" s="57"/>
      <c r="AP940" s="57"/>
      <c r="AQ940" s="57"/>
      <c r="AV940" s="18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L941" s="57"/>
      <c r="AM941" s="57"/>
      <c r="AN941" s="57"/>
      <c r="AO941" s="57"/>
      <c r="AP941" s="57"/>
      <c r="AQ941" s="57"/>
      <c r="AV941" s="18"/>
      <c r="AW941" s="62"/>
      <c r="AX941" s="62"/>
      <c r="AY941" s="62"/>
      <c r="AZ941" s="62"/>
    </row>
    <row r="942" spans="1:52" ht="15.75" x14ac:dyDescent="0.25">
      <c r="A942" t="s">
        <v>40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40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40</v>
      </c>
      <c r="Z942" s="57"/>
      <c r="AA942" s="57"/>
      <c r="AB942" s="57"/>
      <c r="AC942" s="57"/>
      <c r="AD942" s="57"/>
      <c r="AE942" s="57"/>
      <c r="AG942" s="57" t="s">
        <v>16</v>
      </c>
      <c r="AH942" s="20" t="s">
        <v>91</v>
      </c>
      <c r="AK942" t="s">
        <v>40</v>
      </c>
      <c r="AL942" s="57"/>
      <c r="AM942" s="57"/>
      <c r="AN942" s="57"/>
      <c r="AO942" s="57"/>
      <c r="AP942" s="57"/>
      <c r="AQ942" s="57"/>
      <c r="AS942" s="57" t="s">
        <v>16</v>
      </c>
      <c r="AT942" s="20" t="s">
        <v>92</v>
      </c>
      <c r="AV942" s="18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90</v>
      </c>
      <c r="AI943" s="24"/>
      <c r="AK943" s="21" t="s">
        <v>87</v>
      </c>
      <c r="AL943" s="20"/>
      <c r="AM943" s="57"/>
      <c r="AN943" s="57"/>
      <c r="AO943" s="57"/>
      <c r="AP943" s="57"/>
      <c r="AQ943" s="57"/>
      <c r="AS943" s="22" t="s">
        <v>17</v>
      </c>
      <c r="AT943" s="23" t="s">
        <v>35</v>
      </c>
      <c r="AU943" s="24"/>
      <c r="AV943" s="18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L944" s="57"/>
      <c r="AM944" s="57"/>
      <c r="AN944" s="57"/>
      <c r="AO944" s="57"/>
      <c r="AP944" s="57"/>
      <c r="AQ944" s="57"/>
      <c r="AV944" s="18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28" t="s">
        <v>18</v>
      </c>
      <c r="E945" s="128"/>
      <c r="F945" s="117"/>
      <c r="G945" s="27"/>
      <c r="I945" s="126" t="s">
        <v>19</v>
      </c>
      <c r="J945" s="127"/>
      <c r="K945" s="124" t="s">
        <v>20</v>
      </c>
      <c r="N945" s="25"/>
      <c r="O945" s="26"/>
      <c r="P945" s="128" t="s">
        <v>18</v>
      </c>
      <c r="Q945" s="128"/>
      <c r="R945" s="117"/>
      <c r="S945" s="27"/>
      <c r="U945" s="126" t="s">
        <v>19</v>
      </c>
      <c r="V945" s="127"/>
      <c r="W945" s="124" t="s">
        <v>20</v>
      </c>
      <c r="Z945" s="25"/>
      <c r="AA945" s="26"/>
      <c r="AB945" s="128" t="s">
        <v>18</v>
      </c>
      <c r="AC945" s="128"/>
      <c r="AD945" s="116"/>
      <c r="AE945" s="27"/>
      <c r="AG945" s="126" t="s">
        <v>19</v>
      </c>
      <c r="AH945" s="127"/>
      <c r="AI945" s="124" t="s">
        <v>20</v>
      </c>
      <c r="AL945" s="25"/>
      <c r="AM945" s="26"/>
      <c r="AN945" s="128" t="s">
        <v>18</v>
      </c>
      <c r="AO945" s="128"/>
      <c r="AP945" s="117"/>
      <c r="AQ945" s="27"/>
      <c r="AS945" s="126" t="s">
        <v>19</v>
      </c>
      <c r="AT945" s="127"/>
      <c r="AU945" s="124" t="s">
        <v>20</v>
      </c>
      <c r="AV945" s="18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3" t="s">
        <v>23</v>
      </c>
      <c r="E946" s="82" t="s">
        <v>24</v>
      </c>
      <c r="F946" s="84" t="s">
        <v>36</v>
      </c>
      <c r="G946" s="84" t="s">
        <v>25</v>
      </c>
      <c r="I946" s="29" t="s">
        <v>26</v>
      </c>
      <c r="J946" s="29" t="s">
        <v>27</v>
      </c>
      <c r="K946" s="125"/>
      <c r="N946" s="28" t="s">
        <v>21</v>
      </c>
      <c r="O946" s="28" t="s">
        <v>22</v>
      </c>
      <c r="P946" s="83" t="s">
        <v>23</v>
      </c>
      <c r="Q946" s="84" t="s">
        <v>24</v>
      </c>
      <c r="R946" s="84" t="s">
        <v>36</v>
      </c>
      <c r="S946" s="84" t="s">
        <v>25</v>
      </c>
      <c r="U946" s="29" t="s">
        <v>26</v>
      </c>
      <c r="V946" s="29" t="s">
        <v>27</v>
      </c>
      <c r="W946" s="125"/>
      <c r="Z946" s="28" t="s">
        <v>21</v>
      </c>
      <c r="AA946" s="28" t="s">
        <v>22</v>
      </c>
      <c r="AB946" s="83" t="s">
        <v>23</v>
      </c>
      <c r="AC946" s="84" t="s">
        <v>24</v>
      </c>
      <c r="AD946" s="84" t="s">
        <v>36</v>
      </c>
      <c r="AE946" s="84" t="s">
        <v>25</v>
      </c>
      <c r="AG946" s="29" t="s">
        <v>26</v>
      </c>
      <c r="AH946" s="29" t="s">
        <v>27</v>
      </c>
      <c r="AI946" s="125"/>
      <c r="AL946" s="28" t="s">
        <v>21</v>
      </c>
      <c r="AM946" s="28" t="s">
        <v>22</v>
      </c>
      <c r="AN946" s="83" t="s">
        <v>23</v>
      </c>
      <c r="AO946" s="84" t="s">
        <v>24</v>
      </c>
      <c r="AP946" s="84" t="s">
        <v>36</v>
      </c>
      <c r="AQ946" s="84" t="s">
        <v>25</v>
      </c>
      <c r="AS946" s="29" t="s">
        <v>26</v>
      </c>
      <c r="AT946" s="29" t="s">
        <v>27</v>
      </c>
      <c r="AU946" s="125"/>
      <c r="AV946" s="18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5394</v>
      </c>
      <c r="D947" s="32">
        <f>1878+29</f>
        <v>1907</v>
      </c>
      <c r="E947" s="32"/>
      <c r="F947" s="32"/>
      <c r="G947" s="32">
        <f t="shared" ref="G947:G974" si="275">SUM(D947:E947)</f>
        <v>1907</v>
      </c>
      <c r="H947" s="12"/>
      <c r="I947" s="12"/>
      <c r="J947" s="12">
        <v>-120</v>
      </c>
      <c r="K947" s="12">
        <f t="shared" ref="K947:K980" si="276">SUM(G947:J947)</f>
        <v>1787</v>
      </c>
      <c r="M947" s="10">
        <v>1</v>
      </c>
      <c r="N947" s="30" t="s">
        <v>88</v>
      </c>
      <c r="O947" s="31">
        <v>5350</v>
      </c>
      <c r="P947" s="32">
        <f>1878+28.5</f>
        <v>1906.5</v>
      </c>
      <c r="Q947" s="32"/>
      <c r="R947" s="32"/>
      <c r="S947" s="32">
        <f>SUM(P947:Q947)</f>
        <v>1906.5</v>
      </c>
      <c r="T947" s="12"/>
      <c r="U947" s="12"/>
      <c r="V947" s="12"/>
      <c r="W947" s="12">
        <f>SUM(S947:V947)</f>
        <v>1906.5</v>
      </c>
      <c r="Y947" s="10">
        <v>1</v>
      </c>
      <c r="Z947" s="30" t="s">
        <v>88</v>
      </c>
      <c r="AA947" s="31">
        <v>5451</v>
      </c>
      <c r="AB947" s="32">
        <f>31300+5960+458</f>
        <v>37718</v>
      </c>
      <c r="AC947" s="32">
        <v>-372</v>
      </c>
      <c r="AD947" s="32"/>
      <c r="AE947" s="32">
        <f>SUM(AB947:AC947)</f>
        <v>37346</v>
      </c>
      <c r="AF947" s="12"/>
      <c r="AG947" s="12">
        <v>81</v>
      </c>
      <c r="AH947" s="12"/>
      <c r="AI947" s="12">
        <f>SUM(AE947:AH947)</f>
        <v>37427</v>
      </c>
      <c r="AK947" s="10">
        <v>1</v>
      </c>
      <c r="AL947" s="30" t="s">
        <v>88</v>
      </c>
      <c r="AM947" s="31">
        <v>5401</v>
      </c>
      <c r="AN947" s="32">
        <f>48838+1228+17880+916</f>
        <v>68862</v>
      </c>
      <c r="AO947" s="32"/>
      <c r="AP947" s="32"/>
      <c r="AQ947" s="32">
        <f>SUM(AN947:AO947)</f>
        <v>68862</v>
      </c>
      <c r="AR947" s="12"/>
      <c r="AS947" s="12">
        <v>11412</v>
      </c>
      <c r="AT947" s="12"/>
      <c r="AU947" s="12">
        <f>SUM(AQ947:AT947)</f>
        <v>80274</v>
      </c>
      <c r="AV947" s="18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5395</v>
      </c>
      <c r="D948" s="32">
        <f>1252+19</f>
        <v>1271</v>
      </c>
      <c r="E948" s="32"/>
      <c r="F948" s="32"/>
      <c r="G948" s="32">
        <f t="shared" si="275"/>
        <v>1271</v>
      </c>
      <c r="H948" s="12"/>
      <c r="I948" s="12"/>
      <c r="J948" s="12"/>
      <c r="K948" s="12">
        <f t="shared" si="276"/>
        <v>1271</v>
      </c>
      <c r="M948" s="10">
        <v>2</v>
      </c>
      <c r="N948" s="30" t="s">
        <v>88</v>
      </c>
      <c r="O948" s="31">
        <v>5346</v>
      </c>
      <c r="P948" s="32">
        <f>56340+3684+11920+832</f>
        <v>72776</v>
      </c>
      <c r="Q948" s="32">
        <v>-936</v>
      </c>
      <c r="R948" s="32"/>
      <c r="S948" s="32">
        <f t="shared" ref="S948:S961" si="277">SUM(P948:Q948)</f>
        <v>71840</v>
      </c>
      <c r="T948" s="12"/>
      <c r="U948" s="12"/>
      <c r="V948" s="12"/>
      <c r="W948" s="12">
        <f t="shared" ref="W948:W961" si="278">SUM(S948:V948)</f>
        <v>71840</v>
      </c>
      <c r="Y948" s="10">
        <v>2</v>
      </c>
      <c r="Z948" s="30" t="s">
        <v>88</v>
      </c>
      <c r="AA948" s="31">
        <f t="shared" ref="AA948:AA950" si="279">AA947+1</f>
        <v>5452</v>
      </c>
      <c r="AB948" s="32">
        <f>135216+832+916</f>
        <v>136964</v>
      </c>
      <c r="AC948" s="32">
        <v>-1326</v>
      </c>
      <c r="AD948" s="32"/>
      <c r="AE948" s="32">
        <f t="shared" ref="AE948:AE985" si="280">SUM(AB948:AC948)</f>
        <v>135638</v>
      </c>
      <c r="AF948" s="12"/>
      <c r="AG948" s="12">
        <v>468</v>
      </c>
      <c r="AH948" s="12"/>
      <c r="AI948" s="12">
        <f t="shared" ref="AI948:AI988" si="281">SUM(AE948:AH948)</f>
        <v>136106</v>
      </c>
      <c r="AK948" s="10">
        <v>2</v>
      </c>
      <c r="AL948" s="30" t="s">
        <v>88</v>
      </c>
      <c r="AM948" s="31">
        <f t="shared" ref="AM948:AM951" si="282">AM947+1</f>
        <v>5402</v>
      </c>
      <c r="AN948" s="32">
        <f>6260+95</f>
        <v>6355</v>
      </c>
      <c r="AO948" s="32"/>
      <c r="AP948" s="32"/>
      <c r="AQ948" s="32">
        <f t="shared" ref="AQ948:AQ985" si="283">SUM(AN948:AO948)</f>
        <v>6355</v>
      </c>
      <c r="AR948" s="12"/>
      <c r="AS948" s="12"/>
      <c r="AT948" s="12">
        <v>-6105</v>
      </c>
      <c r="AU948" s="12">
        <f t="shared" ref="AU948:AU988" si="284">SUM(AQ948:AT948)</f>
        <v>250</v>
      </c>
      <c r="AV948" s="18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6" si="285">C948+1</f>
        <v>5396</v>
      </c>
      <c r="D949" s="33">
        <f>626+596+19</f>
        <v>1241</v>
      </c>
      <c r="E949" s="33"/>
      <c r="F949" s="33"/>
      <c r="G949" s="33">
        <f t="shared" si="275"/>
        <v>1241</v>
      </c>
      <c r="H949" s="34"/>
      <c r="I949" s="34"/>
      <c r="J949" s="34"/>
      <c r="K949" s="34">
        <f t="shared" si="276"/>
        <v>1241</v>
      </c>
      <c r="M949" s="10">
        <v>3</v>
      </c>
      <c r="N949" s="30" t="s">
        <v>88</v>
      </c>
      <c r="O949" s="31">
        <f t="shared" ref="O949:O956" si="286">O948+1</f>
        <v>5347</v>
      </c>
      <c r="P949" s="32">
        <f>31300+1228+2980+832+458</f>
        <v>36798</v>
      </c>
      <c r="Q949" s="32">
        <v>-480</v>
      </c>
      <c r="R949" s="32"/>
      <c r="S949" s="32">
        <f t="shared" si="277"/>
        <v>36318</v>
      </c>
      <c r="T949" s="12"/>
      <c r="U949" s="12"/>
      <c r="V949" s="12"/>
      <c r="W949" s="12">
        <f t="shared" si="278"/>
        <v>36318</v>
      </c>
      <c r="Y949" s="10">
        <v>3</v>
      </c>
      <c r="Z949" s="30" t="s">
        <v>88</v>
      </c>
      <c r="AA949" s="31">
        <f t="shared" si="279"/>
        <v>5453</v>
      </c>
      <c r="AB949" s="33">
        <f>130208+64368+3664</f>
        <v>198240</v>
      </c>
      <c r="AC949" s="33"/>
      <c r="AD949" s="32"/>
      <c r="AE949" s="32">
        <f t="shared" si="280"/>
        <v>198240</v>
      </c>
      <c r="AF949" s="12"/>
      <c r="AG949" s="12"/>
      <c r="AH949" s="12"/>
      <c r="AI949" s="12">
        <f t="shared" si="281"/>
        <v>198240</v>
      </c>
      <c r="AK949" s="10">
        <v>3</v>
      </c>
      <c r="AL949" s="30" t="s">
        <v>88</v>
      </c>
      <c r="AM949" s="31">
        <f t="shared" si="282"/>
        <v>5403</v>
      </c>
      <c r="AN949" s="33">
        <f>215344+6740+64368+1704+4160</f>
        <v>292316</v>
      </c>
      <c r="AO949" s="33">
        <v>-2814</v>
      </c>
      <c r="AP949" s="32"/>
      <c r="AQ949" s="32">
        <f t="shared" si="283"/>
        <v>289502</v>
      </c>
      <c r="AR949" s="12"/>
      <c r="AS949" s="12">
        <f>3330+36+216</f>
        <v>3582</v>
      </c>
      <c r="AT949" s="12"/>
      <c r="AU949" s="12">
        <f t="shared" si="284"/>
        <v>293084</v>
      </c>
      <c r="AV949" s="18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5"/>
        <v>5397</v>
      </c>
      <c r="D950" s="32">
        <f>2504+1192+57</f>
        <v>3753</v>
      </c>
      <c r="E950" s="32"/>
      <c r="F950" s="32"/>
      <c r="G950" s="32">
        <f t="shared" si="275"/>
        <v>3753</v>
      </c>
      <c r="H950" s="12"/>
      <c r="I950" s="12"/>
      <c r="J950" s="12"/>
      <c r="K950" s="12">
        <f t="shared" si="276"/>
        <v>3753</v>
      </c>
      <c r="M950" s="10">
        <v>4</v>
      </c>
      <c r="N950" s="30" t="s">
        <v>88</v>
      </c>
      <c r="O950" s="31">
        <f t="shared" si="286"/>
        <v>5348</v>
      </c>
      <c r="P950" s="32">
        <f>31300+12516</f>
        <v>43816</v>
      </c>
      <c r="Q950" s="32">
        <v>-568</v>
      </c>
      <c r="R950" s="32"/>
      <c r="S950" s="32">
        <f t="shared" si="277"/>
        <v>43248</v>
      </c>
      <c r="T950" s="12"/>
      <c r="U950" s="12"/>
      <c r="V950" s="12"/>
      <c r="W950" s="12">
        <f t="shared" si="278"/>
        <v>43248</v>
      </c>
      <c r="Y950" s="10">
        <v>4</v>
      </c>
      <c r="Z950" s="30" t="s">
        <v>88</v>
      </c>
      <c r="AA950" s="31">
        <f t="shared" si="279"/>
        <v>5454</v>
      </c>
      <c r="AB950" s="32">
        <f>626+832+9.5</f>
        <v>1467.5</v>
      </c>
      <c r="AC950" s="32"/>
      <c r="AD950" s="32"/>
      <c r="AE950" s="32">
        <f t="shared" si="280"/>
        <v>1467.5</v>
      </c>
      <c r="AF950" s="12"/>
      <c r="AH950" s="12"/>
      <c r="AI950" s="12">
        <f t="shared" si="281"/>
        <v>1467.5</v>
      </c>
      <c r="AK950" s="10">
        <v>4</v>
      </c>
      <c r="AL950" s="30" t="s">
        <v>88</v>
      </c>
      <c r="AM950" s="31">
        <f t="shared" si="282"/>
        <v>5404</v>
      </c>
      <c r="AN950" s="32">
        <f>7512+229</f>
        <v>7741</v>
      </c>
      <c r="AO950" s="32"/>
      <c r="AP950" s="32"/>
      <c r="AQ950" s="32">
        <f t="shared" si="283"/>
        <v>7741</v>
      </c>
      <c r="AR950" s="12"/>
      <c r="AT950" s="12">
        <v>-6882</v>
      </c>
      <c r="AU950" s="12">
        <f t="shared" si="284"/>
        <v>859</v>
      </c>
      <c r="AV950" s="18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5"/>
        <v>5398</v>
      </c>
      <c r="D951" s="32">
        <f>4382+67</f>
        <v>4449</v>
      </c>
      <c r="E951" s="32"/>
      <c r="F951" s="32"/>
      <c r="G951" s="32">
        <f t="shared" si="275"/>
        <v>4449</v>
      </c>
      <c r="H951" s="12"/>
      <c r="I951" s="12"/>
      <c r="J951" s="12"/>
      <c r="K951" s="12">
        <f t="shared" si="276"/>
        <v>4449</v>
      </c>
      <c r="M951" s="10">
        <v>5</v>
      </c>
      <c r="N951" s="30" t="s">
        <v>88</v>
      </c>
      <c r="O951" s="31">
        <f t="shared" si="286"/>
        <v>5349</v>
      </c>
      <c r="P951" s="32">
        <f>6260+1192+114</f>
        <v>7566</v>
      </c>
      <c r="Q951" s="32"/>
      <c r="R951" s="32"/>
      <c r="S951" s="32">
        <f t="shared" si="277"/>
        <v>7566</v>
      </c>
      <c r="T951" s="12"/>
      <c r="U951" s="12"/>
      <c r="V951" s="12"/>
      <c r="W951" s="12">
        <f t="shared" si="278"/>
        <v>7566</v>
      </c>
      <c r="Y951" s="10">
        <v>5</v>
      </c>
      <c r="Z951" s="30"/>
      <c r="AA951" s="11" t="s">
        <v>28</v>
      </c>
      <c r="AB951" s="32"/>
      <c r="AC951" s="32"/>
      <c r="AD951" s="32"/>
      <c r="AE951" s="32">
        <f t="shared" si="280"/>
        <v>0</v>
      </c>
      <c r="AF951" s="12"/>
      <c r="AG951" s="12">
        <v>11412</v>
      </c>
      <c r="AH951" s="12"/>
      <c r="AI951" s="12">
        <f t="shared" si="281"/>
        <v>11412</v>
      </c>
      <c r="AK951" s="10">
        <v>5</v>
      </c>
      <c r="AL951" s="30" t="s">
        <v>88</v>
      </c>
      <c r="AM951" s="31">
        <f t="shared" si="282"/>
        <v>5405</v>
      </c>
      <c r="AN951" s="32">
        <f>8138+123.5</f>
        <v>8261.5</v>
      </c>
      <c r="AO951" s="32"/>
      <c r="AP951" s="32"/>
      <c r="AQ951" s="32">
        <f t="shared" si="283"/>
        <v>8261.5</v>
      </c>
      <c r="AR951" s="12"/>
      <c r="AS951" s="12">
        <f>36+12</f>
        <v>48</v>
      </c>
      <c r="AT951" s="12"/>
      <c r="AU951" s="12">
        <f t="shared" si="284"/>
        <v>8309.5</v>
      </c>
      <c r="AV951" s="18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5"/>
        <v>5399</v>
      </c>
      <c r="D952" s="32">
        <f>3756+57</f>
        <v>3813</v>
      </c>
      <c r="E952" s="32"/>
      <c r="F952" s="32"/>
      <c r="G952" s="32">
        <f t="shared" si="275"/>
        <v>3813</v>
      </c>
      <c r="H952" s="12"/>
      <c r="I952" s="12"/>
      <c r="J952" s="12"/>
      <c r="K952" s="12">
        <f t="shared" si="276"/>
        <v>3813</v>
      </c>
      <c r="M952" s="10">
        <v>6</v>
      </c>
      <c r="N952" s="30" t="s">
        <v>88</v>
      </c>
      <c r="O952" s="31">
        <v>5551</v>
      </c>
      <c r="P952" s="32">
        <f>3130+596+57</f>
        <v>3783</v>
      </c>
      <c r="Q952" s="32"/>
      <c r="R952" s="32"/>
      <c r="S952" s="32">
        <f t="shared" si="277"/>
        <v>3783</v>
      </c>
      <c r="T952" s="12"/>
      <c r="U952" s="12">
        <v>9</v>
      </c>
      <c r="V952" s="10"/>
      <c r="W952" s="12">
        <f t="shared" si="278"/>
        <v>3792</v>
      </c>
      <c r="Y952" s="10">
        <v>6</v>
      </c>
      <c r="Z952" s="30"/>
      <c r="AA952" s="31"/>
      <c r="AB952" s="32"/>
      <c r="AC952" s="32"/>
      <c r="AD952" s="32"/>
      <c r="AE952" s="32">
        <f t="shared" si="280"/>
        <v>0</v>
      </c>
      <c r="AF952" s="12"/>
      <c r="AG952" s="12"/>
      <c r="AH952" s="10">
        <v>-6105</v>
      </c>
      <c r="AI952" s="12">
        <f t="shared" si="281"/>
        <v>-6105</v>
      </c>
      <c r="AK952" s="10">
        <v>6</v>
      </c>
      <c r="AL952" s="30"/>
      <c r="AM952" s="11" t="s">
        <v>28</v>
      </c>
      <c r="AN952" s="32"/>
      <c r="AO952" s="32"/>
      <c r="AP952" s="32"/>
      <c r="AQ952" s="32">
        <f t="shared" si="283"/>
        <v>0</v>
      </c>
      <c r="AR952" s="12"/>
      <c r="AS952" s="12"/>
      <c r="AT952" s="10"/>
      <c r="AU952" s="12">
        <f t="shared" si="284"/>
        <v>0</v>
      </c>
      <c r="AV952" s="18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5"/>
        <v>5400</v>
      </c>
      <c r="D953" s="32">
        <f>12520+1788+219</f>
        <v>14527</v>
      </c>
      <c r="E953" s="32"/>
      <c r="F953" s="32"/>
      <c r="G953" s="32">
        <f t="shared" si="275"/>
        <v>14527</v>
      </c>
      <c r="H953" s="12"/>
      <c r="I953" s="12"/>
      <c r="J953" s="12"/>
      <c r="K953" s="12">
        <f t="shared" si="276"/>
        <v>14527</v>
      </c>
      <c r="M953" s="10">
        <v>7</v>
      </c>
      <c r="N953" s="30" t="s">
        <v>88</v>
      </c>
      <c r="O953" s="31">
        <f t="shared" si="286"/>
        <v>5552</v>
      </c>
      <c r="P953" s="32">
        <f>1252+19</f>
        <v>1271</v>
      </c>
      <c r="Q953" s="32"/>
      <c r="R953" s="32"/>
      <c r="S953" s="32">
        <f t="shared" si="277"/>
        <v>1271</v>
      </c>
      <c r="T953" s="12"/>
      <c r="U953" s="12"/>
      <c r="V953" s="12"/>
      <c r="W953" s="12">
        <f t="shared" si="278"/>
        <v>1271</v>
      </c>
      <c r="Y953" s="10">
        <v>7</v>
      </c>
      <c r="Z953" s="30"/>
      <c r="AA953" s="31"/>
      <c r="AB953" s="32"/>
      <c r="AC953" s="32"/>
      <c r="AD953" s="32"/>
      <c r="AE953" s="32">
        <f t="shared" si="280"/>
        <v>0</v>
      </c>
      <c r="AF953" s="12"/>
      <c r="AG953" s="58">
        <f>3330+36+216</f>
        <v>3582</v>
      </c>
      <c r="AH953" s="12"/>
      <c r="AI953" s="12">
        <f t="shared" si="281"/>
        <v>3582</v>
      </c>
      <c r="AK953" s="10">
        <v>7</v>
      </c>
      <c r="AL953" s="30"/>
      <c r="AM953" s="31"/>
      <c r="AN953" s="32"/>
      <c r="AO953" s="32"/>
      <c r="AP953" s="32"/>
      <c r="AQ953" s="32">
        <f t="shared" si="283"/>
        <v>0</v>
      </c>
      <c r="AR953" s="12"/>
      <c r="AS953" s="58"/>
      <c r="AT953" s="12"/>
      <c r="AU953" s="12">
        <f t="shared" si="284"/>
        <v>0</v>
      </c>
      <c r="AV953" s="18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v>5501</v>
      </c>
      <c r="D954" s="32">
        <f>4382</f>
        <v>4382</v>
      </c>
      <c r="E954" s="32"/>
      <c r="F954" s="32"/>
      <c r="G954" s="32">
        <f t="shared" si="275"/>
        <v>4382</v>
      </c>
      <c r="H954" s="12"/>
      <c r="I954" s="12"/>
      <c r="J954" s="12"/>
      <c r="K954" s="12">
        <f t="shared" si="276"/>
        <v>4382</v>
      </c>
      <c r="M954" s="10">
        <v>8</v>
      </c>
      <c r="N954" s="30" t="s">
        <v>88</v>
      </c>
      <c r="O954" s="31">
        <f t="shared" si="286"/>
        <v>5553</v>
      </c>
      <c r="P954" s="32">
        <f>111428+11920+1832+1300</f>
        <v>126480</v>
      </c>
      <c r="Q954" s="32">
        <v>-1872</v>
      </c>
      <c r="R954" s="32"/>
      <c r="S954" s="32">
        <f t="shared" si="277"/>
        <v>124608</v>
      </c>
      <c r="T954" s="12"/>
      <c r="U954" s="12">
        <f>8880+312</f>
        <v>9192</v>
      </c>
      <c r="V954" s="12">
        <f>-336+-84</f>
        <v>-420</v>
      </c>
      <c r="W954" s="12">
        <f t="shared" si="278"/>
        <v>133380</v>
      </c>
      <c r="Y954" s="10">
        <v>8</v>
      </c>
      <c r="Z954" s="30"/>
      <c r="AA954" s="31"/>
      <c r="AB954" s="32"/>
      <c r="AC954" s="32"/>
      <c r="AE954" s="32">
        <f t="shared" si="280"/>
        <v>0</v>
      </c>
      <c r="AF954" s="12"/>
      <c r="AG954" s="12"/>
      <c r="AH954" s="12">
        <v>-6882</v>
      </c>
      <c r="AI954" s="12">
        <f t="shared" si="281"/>
        <v>-6882</v>
      </c>
      <c r="AK954" s="10">
        <v>8</v>
      </c>
      <c r="AL954" s="30"/>
      <c r="AM954" s="31"/>
      <c r="AN954" s="32"/>
      <c r="AO954" s="32"/>
      <c r="AQ954" s="32">
        <f t="shared" si="283"/>
        <v>0</v>
      </c>
      <c r="AR954" s="12"/>
      <c r="AS954" s="12"/>
      <c r="AT954" s="12"/>
      <c r="AU954" s="12">
        <f t="shared" si="284"/>
        <v>0</v>
      </c>
      <c r="AV954" s="18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5"/>
        <v>5502</v>
      </c>
      <c r="D955" s="32">
        <f>626+614+10</f>
        <v>1250</v>
      </c>
      <c r="E955" s="32"/>
      <c r="F955" s="32"/>
      <c r="G955" s="32">
        <f t="shared" si="275"/>
        <v>1250</v>
      </c>
      <c r="H955" s="12"/>
      <c r="I955" s="12"/>
      <c r="J955" s="12"/>
      <c r="K955" s="12">
        <f t="shared" si="276"/>
        <v>1250</v>
      </c>
      <c r="M955" s="10">
        <v>9</v>
      </c>
      <c r="N955" s="30" t="s">
        <v>88</v>
      </c>
      <c r="O955" s="31">
        <f t="shared" si="286"/>
        <v>5554</v>
      </c>
      <c r="P955" s="32">
        <f>18260+852+3015+832</f>
        <v>22959</v>
      </c>
      <c r="Q955" s="32"/>
      <c r="R955" s="32"/>
      <c r="S955" s="32">
        <f t="shared" si="277"/>
        <v>22959</v>
      </c>
      <c r="T955" s="12"/>
      <c r="U955" s="12"/>
      <c r="V955" s="12"/>
      <c r="W955" s="12">
        <f t="shared" si="278"/>
        <v>22959</v>
      </c>
      <c r="Y955" s="10">
        <v>9</v>
      </c>
      <c r="Z955" s="30"/>
      <c r="AA955" s="31"/>
      <c r="AC955" s="32"/>
      <c r="AD955" s="32"/>
      <c r="AE955" s="32">
        <f t="shared" si="280"/>
        <v>0</v>
      </c>
      <c r="AF955" s="12"/>
      <c r="AG955">
        <f>36+12</f>
        <v>48</v>
      </c>
      <c r="AH955" s="12"/>
      <c r="AI955" s="12">
        <f t="shared" si="281"/>
        <v>48</v>
      </c>
      <c r="AK955" s="10">
        <v>9</v>
      </c>
      <c r="AL955" s="30"/>
      <c r="AM955" s="31"/>
      <c r="AO955" s="32"/>
      <c r="AP955" s="32"/>
      <c r="AQ955" s="32">
        <f t="shared" si="283"/>
        <v>0</v>
      </c>
      <c r="AR955" s="12"/>
      <c r="AT955" s="12"/>
      <c r="AU955" s="12">
        <f t="shared" si="284"/>
        <v>0</v>
      </c>
      <c r="AV955" s="18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5"/>
        <v>5503</v>
      </c>
      <c r="D956" s="32">
        <f>1252+19</f>
        <v>1271</v>
      </c>
      <c r="E956" s="32"/>
      <c r="F956" s="32"/>
      <c r="G956" s="32">
        <f t="shared" si="275"/>
        <v>1271</v>
      </c>
      <c r="H956" s="12"/>
      <c r="I956" s="12"/>
      <c r="J956" s="12"/>
      <c r="K956" s="12">
        <f t="shared" si="276"/>
        <v>1271</v>
      </c>
      <c r="M956" s="10">
        <v>10</v>
      </c>
      <c r="N956" s="30" t="s">
        <v>88</v>
      </c>
      <c r="O956" s="31">
        <f t="shared" si="286"/>
        <v>5555</v>
      </c>
      <c r="P956" s="32">
        <f>3130</f>
        <v>3130</v>
      </c>
      <c r="Q956" s="32"/>
      <c r="R956" s="32"/>
      <c r="S956" s="32">
        <f t="shared" si="277"/>
        <v>3130</v>
      </c>
      <c r="T956" s="12"/>
      <c r="U956" s="12"/>
      <c r="V956" s="12"/>
      <c r="W956" s="12">
        <f t="shared" si="278"/>
        <v>3130</v>
      </c>
      <c r="Y956" s="10">
        <v>10</v>
      </c>
      <c r="Z956" s="30"/>
      <c r="AB956" s="32"/>
      <c r="AC956" s="32"/>
      <c r="AD956" s="32"/>
      <c r="AE956" s="32">
        <f t="shared" si="280"/>
        <v>0</v>
      </c>
      <c r="AF956" s="12"/>
      <c r="AG956" s="12"/>
      <c r="AH956" s="12"/>
      <c r="AI956" s="12">
        <f t="shared" si="281"/>
        <v>0</v>
      </c>
      <c r="AK956" s="10">
        <v>10</v>
      </c>
      <c r="AL956" s="30"/>
      <c r="AN956" s="32"/>
      <c r="AO956" s="32"/>
      <c r="AP956" s="32"/>
      <c r="AQ956" s="32">
        <f t="shared" si="283"/>
        <v>0</v>
      </c>
      <c r="AR956" s="12"/>
      <c r="AS956" s="12"/>
      <c r="AT956" s="12"/>
      <c r="AU956" s="12">
        <f t="shared" si="284"/>
        <v>0</v>
      </c>
      <c r="AV956" s="18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5"/>
        <v>5504</v>
      </c>
      <c r="D957" s="32">
        <f>53836+3684+687</f>
        <v>58207</v>
      </c>
      <c r="E957" s="32"/>
      <c r="F957" s="32"/>
      <c r="G957" s="32">
        <f t="shared" si="275"/>
        <v>58207</v>
      </c>
      <c r="H957" s="12"/>
      <c r="I957" s="12">
        <f>89</f>
        <v>89</v>
      </c>
      <c r="J957" s="12"/>
      <c r="K957" s="12">
        <f t="shared" si="276"/>
        <v>58296</v>
      </c>
      <c r="M957" s="10">
        <v>11</v>
      </c>
      <c r="N957" s="30"/>
      <c r="O957" s="11" t="s">
        <v>28</v>
      </c>
      <c r="P957" s="32"/>
      <c r="Q957" s="32"/>
      <c r="R957" s="32"/>
      <c r="S957" s="32">
        <f t="shared" si="277"/>
        <v>0</v>
      </c>
      <c r="T957" s="12"/>
      <c r="U957" s="12"/>
      <c r="V957" s="12"/>
      <c r="W957" s="12">
        <f t="shared" si="278"/>
        <v>0</v>
      </c>
      <c r="Y957" s="10">
        <v>11</v>
      </c>
      <c r="Z957" s="30"/>
      <c r="AA957" s="31"/>
      <c r="AB957" s="32"/>
      <c r="AC957" s="32"/>
      <c r="AD957" s="32"/>
      <c r="AE957" s="32">
        <f t="shared" si="280"/>
        <v>0</v>
      </c>
      <c r="AF957" s="12"/>
      <c r="AG957" s="12"/>
      <c r="AH957" s="12"/>
      <c r="AI957" s="12">
        <f t="shared" si="281"/>
        <v>0</v>
      </c>
      <c r="AK957" s="10">
        <v>11</v>
      </c>
      <c r="AL957" s="30"/>
      <c r="AM957" s="31"/>
      <c r="AN957" s="32"/>
      <c r="AO957" s="32"/>
      <c r="AP957" s="32"/>
      <c r="AQ957" s="32">
        <f t="shared" si="283"/>
        <v>0</v>
      </c>
      <c r="AR957" s="12"/>
      <c r="AS957" s="12"/>
      <c r="AT957" s="12"/>
      <c r="AU957" s="12">
        <f t="shared" si="284"/>
        <v>0</v>
      </c>
      <c r="AV957" s="18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5"/>
        <v>5505</v>
      </c>
      <c r="D958" s="32">
        <f>6260+674+500</f>
        <v>7434</v>
      </c>
      <c r="E958" s="32"/>
      <c r="F958" s="32"/>
      <c r="G958" s="32">
        <f t="shared" si="275"/>
        <v>7434</v>
      </c>
      <c r="H958" s="12"/>
      <c r="I958" s="12">
        <v>6</v>
      </c>
      <c r="J958" s="10"/>
      <c r="K958" s="12">
        <f t="shared" si="276"/>
        <v>7440</v>
      </c>
      <c r="M958" s="10">
        <v>12</v>
      </c>
      <c r="N958" s="30"/>
      <c r="O958" s="31"/>
      <c r="P958" s="32"/>
      <c r="Q958" s="32"/>
      <c r="R958" s="32"/>
      <c r="S958" s="32">
        <f t="shared" si="277"/>
        <v>0</v>
      </c>
      <c r="T958" s="12"/>
      <c r="U958" s="12"/>
      <c r="V958" s="12"/>
      <c r="W958" s="12">
        <f t="shared" si="278"/>
        <v>0</v>
      </c>
      <c r="Y958" s="10">
        <v>12</v>
      </c>
      <c r="Z958" s="30"/>
      <c r="AA958" s="31"/>
      <c r="AB958" s="32"/>
      <c r="AC958" s="32"/>
      <c r="AD958" s="32"/>
      <c r="AE958" s="32">
        <f t="shared" si="280"/>
        <v>0</v>
      </c>
      <c r="AF958" s="12"/>
      <c r="AG958" s="12"/>
      <c r="AH958" s="12"/>
      <c r="AI958" s="12">
        <f t="shared" si="281"/>
        <v>0</v>
      </c>
      <c r="AK958" s="10">
        <v>12</v>
      </c>
      <c r="AL958" s="30"/>
      <c r="AM958" s="31"/>
      <c r="AN958" s="32"/>
      <c r="AO958" s="32"/>
      <c r="AP958" s="32"/>
      <c r="AQ958" s="32">
        <f t="shared" si="283"/>
        <v>0</v>
      </c>
      <c r="AR958" s="12"/>
      <c r="AS958" s="12"/>
      <c r="AT958" s="12"/>
      <c r="AU958" s="12">
        <f t="shared" si="284"/>
        <v>0</v>
      </c>
      <c r="AV958" s="18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5"/>
        <v>5506</v>
      </c>
      <c r="D959" s="32">
        <f>3756+57</f>
        <v>3813</v>
      </c>
      <c r="E959" s="32"/>
      <c r="F959" s="32"/>
      <c r="G959" s="32">
        <f t="shared" si="275"/>
        <v>3813</v>
      </c>
      <c r="H959" s="12"/>
      <c r="I959" s="12"/>
      <c r="J959" s="12"/>
      <c r="K959" s="12">
        <f t="shared" si="276"/>
        <v>3813</v>
      </c>
      <c r="M959" s="10">
        <v>13</v>
      </c>
      <c r="N959" s="30"/>
      <c r="O959" s="31"/>
      <c r="P959" s="32"/>
      <c r="Q959" s="32"/>
      <c r="R959" s="32"/>
      <c r="S959" s="32">
        <f t="shared" si="277"/>
        <v>0</v>
      </c>
      <c r="T959" s="12"/>
      <c r="U959" s="12"/>
      <c r="V959" s="12"/>
      <c r="W959" s="12">
        <f t="shared" si="278"/>
        <v>0</v>
      </c>
      <c r="Y959" s="10">
        <v>13</v>
      </c>
      <c r="Z959" s="30"/>
      <c r="AA959" s="31"/>
      <c r="AB959" s="32"/>
      <c r="AC959" s="32"/>
      <c r="AD959" s="32"/>
      <c r="AE959" s="32">
        <f t="shared" si="280"/>
        <v>0</v>
      </c>
      <c r="AF959" s="12"/>
      <c r="AG959" s="12"/>
      <c r="AH959" s="12"/>
      <c r="AI959" s="12">
        <f t="shared" si="281"/>
        <v>0</v>
      </c>
      <c r="AK959" s="10">
        <v>13</v>
      </c>
      <c r="AL959" s="30"/>
      <c r="AM959" s="31"/>
      <c r="AN959" s="32"/>
      <c r="AO959" s="32"/>
      <c r="AP959" s="32"/>
      <c r="AQ959" s="32">
        <f t="shared" si="283"/>
        <v>0</v>
      </c>
      <c r="AR959" s="12"/>
      <c r="AS959" s="12"/>
      <c r="AT959" s="12"/>
      <c r="AU959" s="12">
        <f t="shared" si="284"/>
        <v>0</v>
      </c>
      <c r="AV959" s="18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5"/>
        <v>5507</v>
      </c>
      <c r="D960" s="32">
        <f>29422+2980</f>
        <v>32402</v>
      </c>
      <c r="E960" s="32"/>
      <c r="F960" s="32"/>
      <c r="G960" s="32">
        <f t="shared" si="275"/>
        <v>32402</v>
      </c>
      <c r="H960" s="12"/>
      <c r="I960" s="12"/>
      <c r="J960" s="12"/>
      <c r="K960" s="12">
        <f t="shared" si="276"/>
        <v>32402</v>
      </c>
      <c r="M960" s="10">
        <v>14</v>
      </c>
      <c r="N960" s="30"/>
      <c r="O960" s="31"/>
      <c r="P960" s="32"/>
      <c r="Q960" s="32"/>
      <c r="R960" s="32"/>
      <c r="S960" s="32">
        <f t="shared" si="277"/>
        <v>0</v>
      </c>
      <c r="T960" s="12"/>
      <c r="U960" s="12"/>
      <c r="V960" s="12"/>
      <c r="W960" s="12">
        <f t="shared" si="278"/>
        <v>0</v>
      </c>
      <c r="Y960" s="10">
        <v>14</v>
      </c>
      <c r="Z960" s="30"/>
      <c r="AA960" s="31"/>
      <c r="AB960" s="32"/>
      <c r="AC960" s="32"/>
      <c r="AD960" s="32"/>
      <c r="AE960" s="32">
        <f t="shared" si="280"/>
        <v>0</v>
      </c>
      <c r="AF960" s="12"/>
      <c r="AG960" s="12"/>
      <c r="AH960" s="12"/>
      <c r="AI960" s="12">
        <f t="shared" si="281"/>
        <v>0</v>
      </c>
      <c r="AK960" s="10">
        <v>14</v>
      </c>
      <c r="AL960" s="30"/>
      <c r="AM960" s="31"/>
      <c r="AN960" s="32"/>
      <c r="AO960" s="32"/>
      <c r="AP960" s="32"/>
      <c r="AQ960" s="32">
        <f t="shared" si="283"/>
        <v>0</v>
      </c>
      <c r="AR960" s="12"/>
      <c r="AS960" s="12"/>
      <c r="AT960" s="12"/>
      <c r="AU960" s="12">
        <f t="shared" si="284"/>
        <v>0</v>
      </c>
      <c r="AV960" s="18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5"/>
        <v>5508</v>
      </c>
      <c r="D961" s="32">
        <f>1252+19</f>
        <v>1271</v>
      </c>
      <c r="E961" s="32"/>
      <c r="F961" s="32"/>
      <c r="G961" s="32">
        <f t="shared" si="275"/>
        <v>1271</v>
      </c>
      <c r="H961" s="12"/>
      <c r="I961" s="12"/>
      <c r="J961" s="12"/>
      <c r="K961" s="12">
        <f t="shared" si="276"/>
        <v>1271</v>
      </c>
      <c r="M961" s="10">
        <v>15</v>
      </c>
      <c r="N961" s="30"/>
      <c r="O961" s="31"/>
      <c r="P961" s="32"/>
      <c r="R961" s="32"/>
      <c r="S961" s="32">
        <f t="shared" si="277"/>
        <v>0</v>
      </c>
      <c r="T961" s="12"/>
      <c r="U961" s="12"/>
      <c r="W961" s="12">
        <f t="shared" si="278"/>
        <v>0</v>
      </c>
      <c r="Y961" s="10">
        <v>15</v>
      </c>
      <c r="Z961" s="30"/>
      <c r="AA961" s="31"/>
      <c r="AB961" s="32"/>
      <c r="AC961" s="32"/>
      <c r="AD961" s="32"/>
      <c r="AE961" s="32">
        <f t="shared" si="280"/>
        <v>0</v>
      </c>
      <c r="AF961" s="12"/>
      <c r="AG961" s="12"/>
      <c r="AH961" s="12"/>
      <c r="AI961" s="12">
        <f t="shared" si="281"/>
        <v>0</v>
      </c>
      <c r="AK961" s="10">
        <v>15</v>
      </c>
      <c r="AL961" s="30"/>
      <c r="AM961" s="31"/>
      <c r="AN961" s="32"/>
      <c r="AO961" s="32"/>
      <c r="AP961" s="32"/>
      <c r="AQ961" s="32">
        <f t="shared" si="283"/>
        <v>0</v>
      </c>
      <c r="AR961" s="12"/>
      <c r="AS961" s="12"/>
      <c r="AT961" s="12"/>
      <c r="AU961" s="12">
        <f t="shared" si="284"/>
        <v>0</v>
      </c>
      <c r="AV961" s="18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5"/>
        <v>5509</v>
      </c>
      <c r="D962" s="32">
        <f>1300</f>
        <v>1300</v>
      </c>
      <c r="E962" s="32"/>
      <c r="F962" s="32"/>
      <c r="G962" s="32">
        <f t="shared" si="275"/>
        <v>1300</v>
      </c>
      <c r="H962" s="12"/>
      <c r="I962" s="12"/>
      <c r="J962" s="12"/>
      <c r="K962" s="12">
        <f t="shared" si="276"/>
        <v>1300</v>
      </c>
      <c r="M962" s="10">
        <v>16</v>
      </c>
      <c r="N962" s="30"/>
      <c r="O962" s="31"/>
      <c r="P962" s="32"/>
      <c r="Q962" s="32"/>
      <c r="R962" s="32"/>
      <c r="S962" s="32">
        <f>SUM(P962:Q962)</f>
        <v>0</v>
      </c>
      <c r="T962" s="12"/>
      <c r="U962" s="12"/>
      <c r="V962" s="12"/>
      <c r="W962" s="12">
        <f>SUM(S962:V962)</f>
        <v>0</v>
      </c>
      <c r="Y962" s="10">
        <v>16</v>
      </c>
      <c r="Z962" s="30"/>
      <c r="AA962" s="31"/>
      <c r="AB962" s="32"/>
      <c r="AC962" s="32"/>
      <c r="AD962" s="32"/>
      <c r="AE962" s="32">
        <f t="shared" si="280"/>
        <v>0</v>
      </c>
      <c r="AF962" s="12"/>
      <c r="AG962" s="12"/>
      <c r="AH962" s="12"/>
      <c r="AI962" s="12">
        <f t="shared" si="281"/>
        <v>0</v>
      </c>
      <c r="AK962" s="10">
        <v>16</v>
      </c>
      <c r="AL962" s="30"/>
      <c r="AM962" s="31"/>
      <c r="AN962" s="32"/>
      <c r="AO962" s="32"/>
      <c r="AP962" s="32"/>
      <c r="AQ962" s="32">
        <f t="shared" si="283"/>
        <v>0</v>
      </c>
      <c r="AR962" s="12"/>
      <c r="AS962" s="12"/>
      <c r="AT962" s="12"/>
      <c r="AU962" s="12">
        <f t="shared" si="284"/>
        <v>0</v>
      </c>
      <c r="AV962" s="18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5"/>
        <v>5510</v>
      </c>
      <c r="D963" s="32">
        <f>5008+614+1348+76</f>
        <v>7046</v>
      </c>
      <c r="E963" s="32"/>
      <c r="F963" s="32"/>
      <c r="G963" s="32">
        <f t="shared" si="275"/>
        <v>7046</v>
      </c>
      <c r="H963" s="12"/>
      <c r="I963" s="12"/>
      <c r="J963" s="12"/>
      <c r="K963" s="12">
        <f t="shared" si="276"/>
        <v>7046</v>
      </c>
      <c r="M963" s="10">
        <v>17</v>
      </c>
      <c r="N963" s="30"/>
      <c r="O963" s="31"/>
      <c r="P963" s="35"/>
      <c r="Q963" s="32"/>
      <c r="R963" s="32"/>
      <c r="S963" s="32">
        <f t="shared" ref="S963:S985" si="287">SUM(P963:Q963)</f>
        <v>0</v>
      </c>
      <c r="T963" s="12"/>
      <c r="U963" s="12"/>
      <c r="V963" s="12"/>
      <c r="W963" s="12">
        <f t="shared" ref="W963:W988" si="288">SUM(S963:V963)</f>
        <v>0</v>
      </c>
      <c r="Y963" s="10">
        <v>17</v>
      </c>
      <c r="Z963" s="30"/>
      <c r="AA963" s="31"/>
      <c r="AB963" s="35"/>
      <c r="AC963" s="32"/>
      <c r="AD963" s="32"/>
      <c r="AE963" s="32">
        <f t="shared" si="280"/>
        <v>0</v>
      </c>
      <c r="AF963" s="12"/>
      <c r="AG963" s="12"/>
      <c r="AH963" s="12"/>
      <c r="AI963" s="12">
        <f t="shared" si="281"/>
        <v>0</v>
      </c>
      <c r="AK963" s="10">
        <v>17</v>
      </c>
      <c r="AL963" s="30"/>
      <c r="AM963" s="31"/>
      <c r="AN963" s="35"/>
      <c r="AO963" s="32"/>
      <c r="AP963" s="32"/>
      <c r="AQ963" s="32">
        <f t="shared" si="283"/>
        <v>0</v>
      </c>
      <c r="AR963" s="12"/>
      <c r="AS963" s="12"/>
      <c r="AT963" s="12"/>
      <c r="AU963" s="12">
        <f t="shared" si="284"/>
        <v>0</v>
      </c>
      <c r="AV963" s="18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5"/>
        <v>5511</v>
      </c>
      <c r="D964" s="32">
        <f>3756+57</f>
        <v>3813</v>
      </c>
      <c r="E964" s="32"/>
      <c r="F964" s="32"/>
      <c r="G964" s="32">
        <f t="shared" si="275"/>
        <v>3813</v>
      </c>
      <c r="H964" s="12"/>
      <c r="I964" s="12"/>
      <c r="J964" s="12"/>
      <c r="K964" s="12">
        <f t="shared" si="276"/>
        <v>3813</v>
      </c>
      <c r="M964" s="10">
        <v>18</v>
      </c>
      <c r="N964" s="30"/>
      <c r="O964" s="31"/>
      <c r="P964" s="32"/>
      <c r="Q964" s="32"/>
      <c r="R964" s="32"/>
      <c r="S964" s="32">
        <f t="shared" si="287"/>
        <v>0</v>
      </c>
      <c r="T964" s="12"/>
      <c r="U964" s="12"/>
      <c r="V964" s="12"/>
      <c r="W964" s="12">
        <f t="shared" si="288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0"/>
        <v>0</v>
      </c>
      <c r="AF964" s="12"/>
      <c r="AG964" s="12"/>
      <c r="AH964" s="12"/>
      <c r="AI964" s="12">
        <f t="shared" si="281"/>
        <v>0</v>
      </c>
      <c r="AK964" s="10">
        <v>18</v>
      </c>
      <c r="AL964" s="30"/>
      <c r="AM964" s="31"/>
      <c r="AN964" s="32"/>
      <c r="AO964" s="32"/>
      <c r="AP964" s="32"/>
      <c r="AQ964" s="32">
        <f t="shared" si="283"/>
        <v>0</v>
      </c>
      <c r="AR964" s="12"/>
      <c r="AS964" s="12"/>
      <c r="AT964" s="12"/>
      <c r="AU964" s="12">
        <f t="shared" si="284"/>
        <v>0</v>
      </c>
      <c r="AV964" s="18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88</v>
      </c>
      <c r="C965" s="31">
        <f t="shared" si="285"/>
        <v>5512</v>
      </c>
      <c r="D965" s="32">
        <f>1252+19</f>
        <v>1271</v>
      </c>
      <c r="E965" s="32"/>
      <c r="F965" s="32"/>
      <c r="G965" s="32">
        <f t="shared" si="275"/>
        <v>1271</v>
      </c>
      <c r="H965" s="12"/>
      <c r="I965" s="12"/>
      <c r="J965" s="12"/>
      <c r="K965" s="12">
        <f t="shared" si="276"/>
        <v>1271</v>
      </c>
      <c r="M965" s="10">
        <v>19</v>
      </c>
      <c r="N965" s="30"/>
      <c r="O965" s="31"/>
      <c r="P965" s="32"/>
      <c r="Q965" s="32"/>
      <c r="R965" s="32"/>
      <c r="S965" s="32">
        <f t="shared" si="287"/>
        <v>0</v>
      </c>
      <c r="T965" s="12"/>
      <c r="U965" s="12"/>
      <c r="V965" s="12"/>
      <c r="W965" s="12">
        <f t="shared" si="288"/>
        <v>0</v>
      </c>
      <c r="Y965" s="10">
        <v>19</v>
      </c>
      <c r="Z965" s="30"/>
      <c r="AB965" s="32"/>
      <c r="AC965" s="32"/>
      <c r="AD965" s="32"/>
      <c r="AE965" s="32">
        <f t="shared" si="280"/>
        <v>0</v>
      </c>
      <c r="AF965" s="12"/>
      <c r="AG965" s="12"/>
      <c r="AH965" s="12"/>
      <c r="AI965" s="12">
        <f t="shared" si="281"/>
        <v>0</v>
      </c>
      <c r="AK965" s="10">
        <v>19</v>
      </c>
      <c r="AL965" s="30"/>
      <c r="AM965" s="31"/>
      <c r="AN965" s="32"/>
      <c r="AO965" s="32"/>
      <c r="AP965" s="32"/>
      <c r="AQ965" s="32">
        <f t="shared" si="283"/>
        <v>0</v>
      </c>
      <c r="AR965" s="12"/>
      <c r="AS965" s="12"/>
      <c r="AT965" s="12"/>
      <c r="AU965" s="12">
        <f t="shared" si="284"/>
        <v>0</v>
      </c>
      <c r="AV965" s="18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88</v>
      </c>
      <c r="C966" s="31">
        <f t="shared" si="285"/>
        <v>5513</v>
      </c>
      <c r="D966" s="32">
        <f>125200+29800+1664+2290</f>
        <v>158954</v>
      </c>
      <c r="E966" s="32">
        <v>-2358</v>
      </c>
      <c r="F966" s="32"/>
      <c r="G966" s="32">
        <f t="shared" si="275"/>
        <v>156596</v>
      </c>
      <c r="H966" s="12"/>
      <c r="I966" s="12"/>
      <c r="J966" s="12"/>
      <c r="K966" s="12">
        <f t="shared" si="276"/>
        <v>156596</v>
      </c>
      <c r="M966" s="10">
        <v>20</v>
      </c>
      <c r="N966" s="30"/>
      <c r="O966" s="31"/>
      <c r="P966" s="32"/>
      <c r="Q966" s="32"/>
      <c r="R966" s="32"/>
      <c r="S966" s="32">
        <f t="shared" si="287"/>
        <v>0</v>
      </c>
      <c r="T966" s="12"/>
      <c r="U966" s="12"/>
      <c r="V966" s="12"/>
      <c r="W966" s="12">
        <f t="shared" si="288"/>
        <v>0</v>
      </c>
      <c r="Y966" s="10">
        <v>20</v>
      </c>
      <c r="Z966" s="30"/>
      <c r="AB966" s="32"/>
      <c r="AC966" s="32"/>
      <c r="AD966" s="32"/>
      <c r="AE966" s="32">
        <f t="shared" si="280"/>
        <v>0</v>
      </c>
      <c r="AF966" s="12"/>
      <c r="AG966" s="12"/>
      <c r="AH966" s="12"/>
      <c r="AI966" s="12">
        <f t="shared" si="281"/>
        <v>0</v>
      </c>
      <c r="AK966" s="10">
        <v>20</v>
      </c>
      <c r="AL966" s="30"/>
      <c r="AM966" s="31"/>
      <c r="AN966" s="32"/>
      <c r="AO966" s="32"/>
      <c r="AP966" s="32"/>
      <c r="AQ966" s="32">
        <f t="shared" si="283"/>
        <v>0</v>
      </c>
      <c r="AR966" s="12"/>
      <c r="AS966" s="12"/>
      <c r="AT966" s="12"/>
      <c r="AU966" s="12">
        <f t="shared" si="284"/>
        <v>0</v>
      </c>
      <c r="AV966" s="18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275"/>
        <v>0</v>
      </c>
      <c r="H967" s="10"/>
      <c r="I967" s="10"/>
      <c r="J967" s="10"/>
      <c r="K967" s="12">
        <f t="shared" si="276"/>
        <v>0</v>
      </c>
      <c r="M967" s="10">
        <v>21</v>
      </c>
      <c r="N967" s="30"/>
      <c r="O967" s="31"/>
      <c r="P967" s="46"/>
      <c r="Q967" s="31"/>
      <c r="R967" s="31"/>
      <c r="S967" s="32">
        <f t="shared" si="287"/>
        <v>0</v>
      </c>
      <c r="T967" s="10"/>
      <c r="U967" s="10"/>
      <c r="V967" s="10"/>
      <c r="W967" s="12">
        <f t="shared" si="288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0"/>
        <v>0</v>
      </c>
      <c r="AF967" s="10"/>
      <c r="AG967" s="10"/>
      <c r="AH967" s="10"/>
      <c r="AI967" s="12">
        <f t="shared" si="281"/>
        <v>0</v>
      </c>
      <c r="AK967" s="10">
        <v>21</v>
      </c>
      <c r="AL967" s="30"/>
      <c r="AM967" s="31"/>
      <c r="AN967" s="46"/>
      <c r="AO967" s="31"/>
      <c r="AP967" s="31"/>
      <c r="AQ967" s="32">
        <f t="shared" si="283"/>
        <v>0</v>
      </c>
      <c r="AR967" s="10"/>
      <c r="AS967" s="10"/>
      <c r="AT967" s="10"/>
      <c r="AU967" s="12">
        <f t="shared" si="284"/>
        <v>0</v>
      </c>
      <c r="AV967" s="18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75"/>
        <v>0</v>
      </c>
      <c r="H968" s="10"/>
      <c r="I968" s="10"/>
      <c r="J968" s="10"/>
      <c r="K968" s="12">
        <f t="shared" si="276"/>
        <v>0</v>
      </c>
      <c r="M968" s="10">
        <v>22</v>
      </c>
      <c r="N968" s="30"/>
      <c r="O968" s="31"/>
      <c r="P968" s="45"/>
      <c r="Q968" s="31"/>
      <c r="R968" s="31"/>
      <c r="S968" s="32">
        <f t="shared" si="287"/>
        <v>0</v>
      </c>
      <c r="T968" s="10"/>
      <c r="U968" s="10"/>
      <c r="V968" s="10"/>
      <c r="W968" s="12">
        <f t="shared" si="288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0"/>
        <v>0</v>
      </c>
      <c r="AF968" s="10"/>
      <c r="AG968" s="10"/>
      <c r="AH968" s="10"/>
      <c r="AI968" s="12">
        <f t="shared" si="281"/>
        <v>0</v>
      </c>
      <c r="AK968" s="10">
        <v>22</v>
      </c>
      <c r="AL968" s="30"/>
      <c r="AM968" s="31"/>
      <c r="AN968" s="45"/>
      <c r="AO968" s="31"/>
      <c r="AP968" s="31"/>
      <c r="AQ968" s="32">
        <f t="shared" si="283"/>
        <v>0</v>
      </c>
      <c r="AR968" s="10"/>
      <c r="AS968" s="10"/>
      <c r="AT968" s="10"/>
      <c r="AU968" s="12">
        <f t="shared" si="284"/>
        <v>0</v>
      </c>
      <c r="AV968" s="18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75"/>
        <v>0</v>
      </c>
      <c r="H969" s="10"/>
      <c r="I969" s="10"/>
      <c r="J969" s="12"/>
      <c r="K969" s="12">
        <f t="shared" si="276"/>
        <v>0</v>
      </c>
      <c r="M969" s="10">
        <v>23</v>
      </c>
      <c r="N969" s="30"/>
      <c r="P969" s="47"/>
      <c r="Q969" s="31"/>
      <c r="R969" s="31"/>
      <c r="S969" s="32">
        <f t="shared" si="287"/>
        <v>0</v>
      </c>
      <c r="T969" s="10"/>
      <c r="U969" s="10"/>
      <c r="V969" s="10"/>
      <c r="W969" s="12">
        <f t="shared" si="288"/>
        <v>0</v>
      </c>
      <c r="Y969" s="10">
        <v>23</v>
      </c>
      <c r="Z969" s="30"/>
      <c r="AA969" s="31"/>
      <c r="AB969" s="47"/>
      <c r="AE969" s="32">
        <f t="shared" si="280"/>
        <v>0</v>
      </c>
      <c r="AF969" s="10"/>
      <c r="AG969" s="10"/>
      <c r="AH969" s="10"/>
      <c r="AI969" s="12">
        <f t="shared" si="281"/>
        <v>0</v>
      </c>
      <c r="AK969" s="10">
        <v>23</v>
      </c>
      <c r="AL969" s="30"/>
      <c r="AM969" s="31"/>
      <c r="AN969" s="47"/>
      <c r="AQ969" s="32">
        <f t="shared" si="283"/>
        <v>0</v>
      </c>
      <c r="AR969" s="10"/>
      <c r="AS969" s="10"/>
      <c r="AT969" s="10"/>
      <c r="AU969" s="12">
        <f t="shared" si="284"/>
        <v>0</v>
      </c>
      <c r="AV969" s="18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75"/>
        <v>0</v>
      </c>
      <c r="H970" s="10"/>
      <c r="I970" s="10"/>
      <c r="J970" s="10"/>
      <c r="K970" s="12">
        <f t="shared" si="276"/>
        <v>0</v>
      </c>
      <c r="M970" s="10">
        <v>24</v>
      </c>
      <c r="N970" s="30"/>
      <c r="P970" s="47"/>
      <c r="Q970" s="31"/>
      <c r="R970" s="31"/>
      <c r="S970" s="32">
        <f t="shared" si="287"/>
        <v>0</v>
      </c>
      <c r="T970" s="10"/>
      <c r="U970" s="10"/>
      <c r="V970" s="10"/>
      <c r="W970" s="12">
        <f t="shared" si="288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0"/>
        <v>0</v>
      </c>
      <c r="AF970" s="10"/>
      <c r="AG970" s="10"/>
      <c r="AH970" s="10"/>
      <c r="AI970" s="12">
        <f t="shared" si="281"/>
        <v>0</v>
      </c>
      <c r="AK970" s="10">
        <v>24</v>
      </c>
      <c r="AL970" s="30"/>
      <c r="AM970" s="31"/>
      <c r="AN970" s="47"/>
      <c r="AO970" s="31"/>
      <c r="AP970" s="31"/>
      <c r="AQ970" s="32">
        <f t="shared" si="283"/>
        <v>0</v>
      </c>
      <c r="AR970" s="10"/>
      <c r="AS970" s="10"/>
      <c r="AT970" s="10"/>
      <c r="AU970" s="12">
        <f t="shared" si="284"/>
        <v>0</v>
      </c>
      <c r="AV970" s="18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75"/>
        <v>0</v>
      </c>
      <c r="H971" s="10"/>
      <c r="I971" s="10"/>
      <c r="J971" s="10"/>
      <c r="K971" s="12">
        <f t="shared" si="276"/>
        <v>0</v>
      </c>
      <c r="M971" s="10">
        <v>25</v>
      </c>
      <c r="N971" s="30"/>
      <c r="O971" s="31"/>
      <c r="P971" s="47"/>
      <c r="Q971" s="31"/>
      <c r="R971" s="31"/>
      <c r="S971" s="32">
        <f t="shared" si="287"/>
        <v>0</v>
      </c>
      <c r="T971" s="10"/>
      <c r="U971" s="10"/>
      <c r="V971" s="10"/>
      <c r="W971" s="12">
        <f t="shared" si="288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0"/>
        <v>0</v>
      </c>
      <c r="AF971" s="10"/>
      <c r="AG971" s="10"/>
      <c r="AH971" s="10"/>
      <c r="AI971" s="12">
        <f t="shared" si="281"/>
        <v>0</v>
      </c>
      <c r="AK971" s="10">
        <v>25</v>
      </c>
      <c r="AL971" s="30"/>
      <c r="AM971" s="31"/>
      <c r="AN971" s="47"/>
      <c r="AO971" s="31"/>
      <c r="AP971" s="31"/>
      <c r="AQ971" s="32">
        <f t="shared" si="283"/>
        <v>0</v>
      </c>
      <c r="AR971" s="10"/>
      <c r="AS971" s="10"/>
      <c r="AT971" s="10"/>
      <c r="AU971" s="12">
        <f t="shared" si="284"/>
        <v>0</v>
      </c>
      <c r="AV971" s="18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75"/>
        <v>0</v>
      </c>
      <c r="H972" s="10"/>
      <c r="I972" s="10"/>
      <c r="J972" s="10"/>
      <c r="K972" s="12">
        <f t="shared" si="276"/>
        <v>0</v>
      </c>
      <c r="M972" s="10">
        <v>26</v>
      </c>
      <c r="N972" s="30"/>
      <c r="O972" s="31"/>
      <c r="P972" s="47"/>
      <c r="Q972" s="31"/>
      <c r="R972" s="31"/>
      <c r="S972" s="32">
        <f t="shared" si="287"/>
        <v>0</v>
      </c>
      <c r="T972" s="10"/>
      <c r="U972" s="10"/>
      <c r="V972" s="10"/>
      <c r="W972" s="12">
        <f t="shared" si="288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0"/>
        <v>0</v>
      </c>
      <c r="AF972" s="10"/>
      <c r="AG972" s="10"/>
      <c r="AH972" s="10"/>
      <c r="AI972" s="12">
        <f t="shared" si="281"/>
        <v>0</v>
      </c>
      <c r="AK972" s="10">
        <v>26</v>
      </c>
      <c r="AL972" s="30"/>
      <c r="AM972" s="31"/>
      <c r="AN972" s="47"/>
      <c r="AO972" s="31"/>
      <c r="AP972" s="31"/>
      <c r="AQ972" s="32">
        <f t="shared" si="283"/>
        <v>0</v>
      </c>
      <c r="AR972" s="10"/>
      <c r="AS972" s="10"/>
      <c r="AT972" s="10"/>
      <c r="AU972" s="12">
        <f t="shared" si="284"/>
        <v>0</v>
      </c>
      <c r="AV972" s="18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275"/>
        <v>0</v>
      </c>
      <c r="H973" s="10"/>
      <c r="I973" s="10"/>
      <c r="J973" s="10"/>
      <c r="K973" s="12">
        <f t="shared" si="276"/>
        <v>0</v>
      </c>
      <c r="M973" s="10">
        <v>27</v>
      </c>
      <c r="N973" s="30"/>
      <c r="O973" s="31"/>
      <c r="P973" s="47"/>
      <c r="Q973" s="31"/>
      <c r="R973" s="31"/>
      <c r="S973" s="32">
        <f t="shared" si="287"/>
        <v>0</v>
      </c>
      <c r="T973" s="10"/>
      <c r="U973" s="10"/>
      <c r="V973" s="10"/>
      <c r="W973" s="12">
        <f t="shared" si="288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0"/>
        <v>0</v>
      </c>
      <c r="AF973" s="10"/>
      <c r="AG973" s="10"/>
      <c r="AH973" s="10"/>
      <c r="AI973" s="12">
        <f t="shared" si="281"/>
        <v>0</v>
      </c>
      <c r="AK973" s="10">
        <v>27</v>
      </c>
      <c r="AL973" s="30"/>
      <c r="AM973" s="31"/>
      <c r="AN973" s="47"/>
      <c r="AO973" s="31"/>
      <c r="AP973" s="31"/>
      <c r="AQ973" s="32">
        <f t="shared" si="283"/>
        <v>0</v>
      </c>
      <c r="AR973" s="10"/>
      <c r="AS973" s="10"/>
      <c r="AT973" s="10"/>
      <c r="AU973" s="12">
        <f t="shared" si="284"/>
        <v>0</v>
      </c>
      <c r="AV973" s="18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75"/>
        <v>0</v>
      </c>
      <c r="H974" s="10"/>
      <c r="I974" s="10"/>
      <c r="J974" s="10"/>
      <c r="K974" s="12">
        <f t="shared" si="276"/>
        <v>0</v>
      </c>
      <c r="M974" s="10">
        <v>28</v>
      </c>
      <c r="N974" s="30"/>
      <c r="O974" s="31"/>
      <c r="P974" s="47"/>
      <c r="Q974" s="31"/>
      <c r="R974" s="31"/>
      <c r="S974" s="32">
        <f t="shared" si="287"/>
        <v>0</v>
      </c>
      <c r="T974" s="10"/>
      <c r="U974" s="10"/>
      <c r="V974" s="10"/>
      <c r="W974" s="12">
        <f t="shared" si="288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0"/>
        <v>0</v>
      </c>
      <c r="AF974" s="10"/>
      <c r="AG974" s="10"/>
      <c r="AH974" s="10"/>
      <c r="AI974" s="12">
        <f t="shared" si="281"/>
        <v>0</v>
      </c>
      <c r="AK974" s="10">
        <v>28</v>
      </c>
      <c r="AL974" s="30"/>
      <c r="AM974" s="31"/>
      <c r="AN974" s="47"/>
      <c r="AO974" s="31"/>
      <c r="AP974" s="31"/>
      <c r="AQ974" s="32">
        <f t="shared" si="283"/>
        <v>0</v>
      </c>
      <c r="AR974" s="10"/>
      <c r="AS974" s="10"/>
      <c r="AT974" s="10"/>
      <c r="AU974" s="12">
        <f t="shared" si="284"/>
        <v>0</v>
      </c>
      <c r="AV974" s="18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/>
      <c r="H975" s="10"/>
      <c r="I975" s="10"/>
      <c r="J975" s="10"/>
      <c r="K975" s="12">
        <f t="shared" si="276"/>
        <v>0</v>
      </c>
      <c r="M975" s="10">
        <v>29</v>
      </c>
      <c r="N975" s="30"/>
      <c r="O975" s="31"/>
      <c r="P975" s="47"/>
      <c r="Q975" s="31"/>
      <c r="R975" s="31"/>
      <c r="S975" s="32">
        <f t="shared" si="287"/>
        <v>0</v>
      </c>
      <c r="T975" s="10"/>
      <c r="U975" s="10"/>
      <c r="V975" s="10"/>
      <c r="W975" s="12">
        <f t="shared" si="288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0"/>
        <v>0</v>
      </c>
      <c r="AF975" s="10"/>
      <c r="AG975" s="10"/>
      <c r="AH975" s="10"/>
      <c r="AI975" s="12">
        <f t="shared" si="281"/>
        <v>0</v>
      </c>
      <c r="AK975" s="10">
        <v>29</v>
      </c>
      <c r="AL975" s="30"/>
      <c r="AM975" s="31"/>
      <c r="AN975" s="47"/>
      <c r="AO975" s="31"/>
      <c r="AP975" s="31"/>
      <c r="AQ975" s="32">
        <f t="shared" si="283"/>
        <v>0</v>
      </c>
      <c r="AR975" s="10"/>
      <c r="AS975" s="10"/>
      <c r="AT975" s="10"/>
      <c r="AU975" s="12">
        <f t="shared" si="284"/>
        <v>0</v>
      </c>
      <c r="AV975" s="18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/>
      <c r="H976" s="10"/>
      <c r="I976" s="10"/>
      <c r="J976" s="10"/>
      <c r="K976" s="12">
        <f t="shared" si="276"/>
        <v>0</v>
      </c>
      <c r="M976" s="10">
        <v>30</v>
      </c>
      <c r="N976" s="30"/>
      <c r="O976" s="31"/>
      <c r="P976" s="47"/>
      <c r="Q976" s="31"/>
      <c r="R976" s="31"/>
      <c r="S976" s="32">
        <f t="shared" si="287"/>
        <v>0</v>
      </c>
      <c r="T976" s="10"/>
      <c r="U976" s="10"/>
      <c r="V976" s="10"/>
      <c r="W976" s="12">
        <f t="shared" si="288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0"/>
        <v>0</v>
      </c>
      <c r="AF976" s="10"/>
      <c r="AG976" s="10"/>
      <c r="AH976" s="10"/>
      <c r="AI976" s="12">
        <f t="shared" si="281"/>
        <v>0</v>
      </c>
      <c r="AK976" s="10">
        <v>30</v>
      </c>
      <c r="AL976" s="30"/>
      <c r="AM976" s="31"/>
      <c r="AN976" s="47"/>
      <c r="AO976" s="31"/>
      <c r="AP976" s="31"/>
      <c r="AQ976" s="32">
        <f t="shared" si="283"/>
        <v>0</v>
      </c>
      <c r="AR976" s="10"/>
      <c r="AS976" s="10"/>
      <c r="AT976" s="10"/>
      <c r="AU976" s="12">
        <f t="shared" si="284"/>
        <v>0</v>
      </c>
      <c r="AV976" s="18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57"/>
      <c r="D977" s="32"/>
      <c r="E977" s="32"/>
      <c r="F977" s="32"/>
      <c r="G977" s="32"/>
      <c r="H977" s="10"/>
      <c r="I977" s="10"/>
      <c r="J977" s="10"/>
      <c r="K977" s="12">
        <f t="shared" si="276"/>
        <v>0</v>
      </c>
      <c r="M977" s="10">
        <v>31</v>
      </c>
      <c r="N977" s="30"/>
      <c r="P977" s="47"/>
      <c r="Q977" s="31"/>
      <c r="R977" s="31"/>
      <c r="S977" s="32">
        <f t="shared" si="287"/>
        <v>0</v>
      </c>
      <c r="T977" s="10"/>
      <c r="U977" s="10"/>
      <c r="V977" s="10"/>
      <c r="W977" s="12">
        <f t="shared" si="288"/>
        <v>0</v>
      </c>
      <c r="Y977" s="10">
        <v>31</v>
      </c>
      <c r="Z977" s="30"/>
      <c r="AB977" s="47"/>
      <c r="AC977" s="31"/>
      <c r="AD977" s="31"/>
      <c r="AE977" s="32">
        <f t="shared" si="280"/>
        <v>0</v>
      </c>
      <c r="AF977" s="10"/>
      <c r="AG977" s="10"/>
      <c r="AH977" s="10"/>
      <c r="AI977" s="12">
        <f t="shared" si="281"/>
        <v>0</v>
      </c>
      <c r="AK977" s="10">
        <v>31</v>
      </c>
      <c r="AL977" s="30"/>
      <c r="AN977" s="47"/>
      <c r="AO977" s="31"/>
      <c r="AP977" s="31"/>
      <c r="AQ977" s="32">
        <f t="shared" si="283"/>
        <v>0</v>
      </c>
      <c r="AR977" s="10"/>
      <c r="AS977" s="10"/>
      <c r="AT977" s="10"/>
      <c r="AU977" s="12">
        <f t="shared" si="284"/>
        <v>0</v>
      </c>
      <c r="AV977" s="18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/>
      <c r="H978" s="10"/>
      <c r="I978" s="10"/>
      <c r="J978" s="10"/>
      <c r="K978" s="12">
        <f t="shared" si="276"/>
        <v>0</v>
      </c>
      <c r="M978" s="10">
        <v>32</v>
      </c>
      <c r="N978" s="30"/>
      <c r="P978" s="47"/>
      <c r="Q978" s="31"/>
      <c r="R978" s="31"/>
      <c r="S978" s="32">
        <f t="shared" si="287"/>
        <v>0</v>
      </c>
      <c r="T978" s="10"/>
      <c r="U978" s="10"/>
      <c r="V978" s="10"/>
      <c r="W978" s="12">
        <f t="shared" si="288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0"/>
        <v>0</v>
      </c>
      <c r="AF978" s="10"/>
      <c r="AG978" s="10"/>
      <c r="AH978" s="10"/>
      <c r="AI978" s="12">
        <f t="shared" si="281"/>
        <v>0</v>
      </c>
      <c r="AK978" s="10">
        <v>32</v>
      </c>
      <c r="AL978" s="30"/>
      <c r="AM978" s="31"/>
      <c r="AN978" s="47"/>
      <c r="AO978" s="31"/>
      <c r="AP978" s="31"/>
      <c r="AQ978" s="32">
        <f t="shared" si="283"/>
        <v>0</v>
      </c>
      <c r="AR978" s="10"/>
      <c r="AS978" s="10"/>
      <c r="AT978" s="10"/>
      <c r="AU978" s="12">
        <f t="shared" si="284"/>
        <v>0</v>
      </c>
      <c r="AV978" s="18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/>
      <c r="H979" s="10"/>
      <c r="I979" s="10"/>
      <c r="J979" s="10"/>
      <c r="K979" s="12">
        <f t="shared" si="276"/>
        <v>0</v>
      </c>
      <c r="M979" s="10">
        <v>33</v>
      </c>
      <c r="N979" s="30"/>
      <c r="O979" s="31"/>
      <c r="P979" s="47"/>
      <c r="Q979" s="31"/>
      <c r="R979" s="31"/>
      <c r="S979" s="32">
        <f t="shared" si="287"/>
        <v>0</v>
      </c>
      <c r="T979" s="10"/>
      <c r="U979" s="10"/>
      <c r="V979" s="10"/>
      <c r="W979" s="12">
        <f t="shared" si="288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0"/>
        <v>0</v>
      </c>
      <c r="AF979" s="10"/>
      <c r="AG979" s="10"/>
      <c r="AH979" s="10"/>
      <c r="AI979" s="12">
        <f t="shared" si="281"/>
        <v>0</v>
      </c>
      <c r="AK979" s="10">
        <v>33</v>
      </c>
      <c r="AL979" s="30"/>
      <c r="AM979" s="31"/>
      <c r="AN979" s="47"/>
      <c r="AO979" s="31"/>
      <c r="AP979" s="31"/>
      <c r="AQ979" s="32">
        <f t="shared" si="283"/>
        <v>0</v>
      </c>
      <c r="AR979" s="10"/>
      <c r="AS979" s="10"/>
      <c r="AT979" s="10"/>
      <c r="AU979" s="12">
        <f t="shared" si="284"/>
        <v>0</v>
      </c>
      <c r="AV979" s="18"/>
      <c r="AW979" s="62"/>
      <c r="AX979" s="62"/>
      <c r="AY979" s="62"/>
      <c r="AZ979" s="62"/>
    </row>
    <row r="980" spans="1:52" x14ac:dyDescent="0.25">
      <c r="A980" s="10"/>
      <c r="B980" s="30"/>
      <c r="C980" s="57"/>
      <c r="D980" s="32"/>
      <c r="E980" s="32"/>
      <c r="F980" s="32"/>
      <c r="G980" s="32">
        <f t="shared" ref="G980" si="289">SUM(D980:E980)</f>
        <v>0</v>
      </c>
      <c r="H980" s="10"/>
      <c r="I980" s="10"/>
      <c r="J980" s="10"/>
      <c r="K980" s="12">
        <f t="shared" si="276"/>
        <v>0</v>
      </c>
      <c r="M980" s="10">
        <v>34</v>
      </c>
      <c r="N980" s="30"/>
      <c r="O980" s="31"/>
      <c r="P980" s="47"/>
      <c r="Q980" s="31"/>
      <c r="R980" s="31"/>
      <c r="S980" s="32">
        <f t="shared" si="287"/>
        <v>0</v>
      </c>
      <c r="T980" s="10"/>
      <c r="U980" s="10"/>
      <c r="V980" s="10"/>
      <c r="W980" s="12">
        <f t="shared" si="288"/>
        <v>0</v>
      </c>
      <c r="Y980" s="10">
        <v>34</v>
      </c>
      <c r="Z980" s="30"/>
      <c r="AB980" s="47"/>
      <c r="AC980" s="31"/>
      <c r="AD980" s="31"/>
      <c r="AE980" s="32">
        <f t="shared" si="280"/>
        <v>0</v>
      </c>
      <c r="AF980" s="10"/>
      <c r="AG980" s="10"/>
      <c r="AH980" s="10"/>
      <c r="AI980" s="12">
        <f t="shared" si="281"/>
        <v>0</v>
      </c>
      <c r="AK980" s="10">
        <v>34</v>
      </c>
      <c r="AL980" s="30"/>
      <c r="AN980" s="47"/>
      <c r="AO980" s="31"/>
      <c r="AP980" s="31"/>
      <c r="AQ980" s="32">
        <f t="shared" si="283"/>
        <v>0</v>
      </c>
      <c r="AR980" s="10"/>
      <c r="AS980" s="10"/>
      <c r="AT980" s="10"/>
      <c r="AU980" s="12">
        <f t="shared" si="284"/>
        <v>0</v>
      </c>
      <c r="AV980" s="18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87"/>
        <v>0</v>
      </c>
      <c r="T981" s="10"/>
      <c r="U981" s="10"/>
      <c r="V981" s="10"/>
      <c r="W981" s="12">
        <f t="shared" si="288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0"/>
        <v>0</v>
      </c>
      <c r="AF981" s="10"/>
      <c r="AG981" s="10"/>
      <c r="AH981" s="10"/>
      <c r="AI981" s="12">
        <f t="shared" si="281"/>
        <v>0</v>
      </c>
      <c r="AK981" s="10">
        <v>35</v>
      </c>
      <c r="AL981" s="30"/>
      <c r="AM981" s="31"/>
      <c r="AN981" s="47"/>
      <c r="AO981" s="31"/>
      <c r="AP981" s="31"/>
      <c r="AQ981" s="32">
        <f t="shared" si="283"/>
        <v>0</v>
      </c>
      <c r="AR981" s="10"/>
      <c r="AS981" s="10"/>
      <c r="AT981" s="10"/>
      <c r="AU981" s="12">
        <f t="shared" si="284"/>
        <v>0</v>
      </c>
      <c r="AV981" s="18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87"/>
        <v>0</v>
      </c>
      <c r="T982" s="10"/>
      <c r="U982" s="10"/>
      <c r="V982" s="10"/>
      <c r="W982" s="12">
        <f t="shared" si="288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0"/>
        <v>0</v>
      </c>
      <c r="AF982" s="10"/>
      <c r="AG982" s="10"/>
      <c r="AH982" s="10"/>
      <c r="AI982" s="12">
        <f t="shared" si="281"/>
        <v>0</v>
      </c>
      <c r="AK982" s="10">
        <v>36</v>
      </c>
      <c r="AL982" s="30"/>
      <c r="AM982" s="31"/>
      <c r="AN982" s="47"/>
      <c r="AO982" s="31"/>
      <c r="AP982" s="31"/>
      <c r="AQ982" s="32">
        <f t="shared" si="283"/>
        <v>0</v>
      </c>
      <c r="AR982" s="10"/>
      <c r="AS982" s="10"/>
      <c r="AT982" s="10"/>
      <c r="AU982" s="12">
        <f t="shared" si="284"/>
        <v>0</v>
      </c>
      <c r="AV982" s="18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87"/>
        <v>0</v>
      </c>
      <c r="T983" s="10"/>
      <c r="U983" s="10"/>
      <c r="V983" s="10"/>
      <c r="W983" s="12">
        <f t="shared" si="288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0"/>
        <v>0</v>
      </c>
      <c r="AF983" s="10"/>
      <c r="AG983" s="10"/>
      <c r="AH983" s="10"/>
      <c r="AI983" s="12">
        <f t="shared" si="281"/>
        <v>0</v>
      </c>
      <c r="AK983" s="10">
        <v>37</v>
      </c>
      <c r="AL983" s="30"/>
      <c r="AM983" s="31"/>
      <c r="AN983" s="47"/>
      <c r="AO983" s="31"/>
      <c r="AP983" s="31"/>
      <c r="AQ983" s="32">
        <f t="shared" si="283"/>
        <v>0</v>
      </c>
      <c r="AR983" s="10"/>
      <c r="AS983" s="10"/>
      <c r="AT983" s="10"/>
      <c r="AU983" s="12">
        <f t="shared" si="284"/>
        <v>0</v>
      </c>
      <c r="AV983" s="18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87"/>
        <v>0</v>
      </c>
      <c r="T984" s="10"/>
      <c r="U984" s="10"/>
      <c r="V984" s="10"/>
      <c r="W984" s="12">
        <f t="shared" si="288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0"/>
        <v>0</v>
      </c>
      <c r="AF984" s="10"/>
      <c r="AG984" s="10"/>
      <c r="AH984" s="10"/>
      <c r="AI984" s="12">
        <f t="shared" si="281"/>
        <v>0</v>
      </c>
      <c r="AK984" s="10">
        <v>38</v>
      </c>
      <c r="AL984" s="30"/>
      <c r="AM984" s="31"/>
      <c r="AN984" s="47"/>
      <c r="AO984" s="31"/>
      <c r="AP984" s="31"/>
      <c r="AQ984" s="32">
        <f t="shared" si="283"/>
        <v>0</v>
      </c>
      <c r="AR984" s="10"/>
      <c r="AS984" s="10"/>
      <c r="AT984" s="10"/>
      <c r="AU984" s="12">
        <f t="shared" si="284"/>
        <v>0</v>
      </c>
      <c r="AV984" s="18"/>
      <c r="AW984" s="62"/>
      <c r="AX984" s="62"/>
      <c r="AY984" s="62"/>
      <c r="AZ984" s="62"/>
    </row>
    <row r="985" spans="1:52" x14ac:dyDescent="0.25">
      <c r="A985" s="10"/>
      <c r="B985" s="30"/>
      <c r="C985" s="57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87"/>
        <v>0</v>
      </c>
      <c r="T985" s="10"/>
      <c r="U985" s="10"/>
      <c r="V985" s="10"/>
      <c r="W985" s="12">
        <f t="shared" si="288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0"/>
        <v>0</v>
      </c>
      <c r="AF985" s="10"/>
      <c r="AG985" s="10"/>
      <c r="AH985" s="10"/>
      <c r="AI985" s="12">
        <f t="shared" si="281"/>
        <v>0</v>
      </c>
      <c r="AK985" s="10">
        <v>39</v>
      </c>
      <c r="AL985" s="30"/>
      <c r="AM985" s="31"/>
      <c r="AN985" s="47"/>
      <c r="AO985" s="31"/>
      <c r="AP985" s="31"/>
      <c r="AQ985" s="32">
        <f t="shared" si="283"/>
        <v>0</v>
      </c>
      <c r="AR985" s="10"/>
      <c r="AS985" s="10"/>
      <c r="AT985" s="10"/>
      <c r="AU985" s="12">
        <f t="shared" si="284"/>
        <v>0</v>
      </c>
      <c r="AV985" s="18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8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1"/>
        <v>0</v>
      </c>
      <c r="AK986" s="10"/>
      <c r="AL986" s="30"/>
      <c r="AN986" s="47"/>
      <c r="AO986" s="31"/>
      <c r="AP986" s="31"/>
      <c r="AQ986" s="32"/>
      <c r="AR986" s="10"/>
      <c r="AS986" s="10"/>
      <c r="AT986" s="10"/>
      <c r="AU986" s="12">
        <f t="shared" si="284"/>
        <v>0</v>
      </c>
      <c r="AV986" s="18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90">SUM(D987:E987)</f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8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1"/>
        <v>0</v>
      </c>
      <c r="AK987" s="10"/>
      <c r="AL987" s="30"/>
      <c r="AM987" s="31"/>
      <c r="AN987" s="47"/>
      <c r="AO987" s="31"/>
      <c r="AP987" s="31"/>
      <c r="AQ987" s="32">
        <f t="shared" ref="AQ987" si="294">SUM(AN987:AO987)</f>
        <v>0</v>
      </c>
      <c r="AR987" s="10"/>
      <c r="AS987" s="10"/>
      <c r="AT987" s="10"/>
      <c r="AU987" s="12">
        <f t="shared" si="284"/>
        <v>0</v>
      </c>
      <c r="AV987" s="18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8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1"/>
        <v>0</v>
      </c>
      <c r="AK988" s="10"/>
      <c r="AL988" s="31"/>
      <c r="AM988" s="31"/>
      <c r="AN988" s="31"/>
      <c r="AO988" s="31"/>
      <c r="AP988" s="31"/>
      <c r="AQ988" s="31"/>
      <c r="AR988" s="10"/>
      <c r="AS988" s="10"/>
      <c r="AT988" s="10"/>
      <c r="AU988" s="12">
        <f t="shared" si="284"/>
        <v>0</v>
      </c>
      <c r="AV988" s="18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L989" s="57"/>
      <c r="AM989" s="57"/>
      <c r="AN989" s="36"/>
      <c r="AO989" s="36"/>
      <c r="AP989" s="36"/>
      <c r="AQ989" s="36"/>
      <c r="AR989" s="37"/>
      <c r="AS989" s="37"/>
      <c r="AT989" s="37"/>
      <c r="AU989" s="37"/>
      <c r="AV989" s="18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313375</v>
      </c>
      <c r="E990" s="38">
        <f t="shared" ref="E990:F990" si="295">SUM(E947:E987)</f>
        <v>-2358</v>
      </c>
      <c r="F990" s="38">
        <f t="shared" si="295"/>
        <v>0</v>
      </c>
      <c r="G990" s="38">
        <f>SUM(G947:G989)</f>
        <v>311017</v>
      </c>
      <c r="H990" s="4"/>
      <c r="I990" s="39">
        <f>SUM(I947:I989)</f>
        <v>95</v>
      </c>
      <c r="J990" s="39">
        <f>SUM(J947:J989)</f>
        <v>-120</v>
      </c>
      <c r="K990" s="40">
        <f>SUM(K947:K989)</f>
        <v>310992</v>
      </c>
      <c r="N990" s="57"/>
      <c r="O990" s="57"/>
      <c r="P990" s="38">
        <f>SUM(P947:P989)</f>
        <v>320485.5</v>
      </c>
      <c r="Q990" s="38">
        <f>SUM(Q947:Q971)</f>
        <v>-3856</v>
      </c>
      <c r="R990" s="38">
        <f>SUM(R947:R971)</f>
        <v>0</v>
      </c>
      <c r="S990" s="38">
        <f>SUM(S947:S989)</f>
        <v>316629.5</v>
      </c>
      <c r="T990" s="4"/>
      <c r="U990" s="41">
        <f>SUM(U947:U989)</f>
        <v>9201</v>
      </c>
      <c r="V990" s="41">
        <f>SUM(V947:V971)</f>
        <v>-420</v>
      </c>
      <c r="W990" s="42">
        <f>SUM(W947:W989)</f>
        <v>325410.5</v>
      </c>
      <c r="Z990" s="57"/>
      <c r="AA990" s="57"/>
      <c r="AB990" s="38">
        <f>SUM(AB947:AB989)</f>
        <v>374389.5</v>
      </c>
      <c r="AC990" s="38">
        <f>SUM(AC947:AC971)</f>
        <v>-1698</v>
      </c>
      <c r="AD990" s="38">
        <f>SUM(AD947:AD971)</f>
        <v>0</v>
      </c>
      <c r="AE990" s="38">
        <f>SUM(AE947:AE989)</f>
        <v>372691.5</v>
      </c>
      <c r="AF990" s="4"/>
      <c r="AG990" s="41">
        <f>SUM(AG947:AG989)</f>
        <v>15591</v>
      </c>
      <c r="AH990" s="41">
        <f>SUM(AH947:AH971)</f>
        <v>-12987</v>
      </c>
      <c r="AI990" s="42">
        <f>SUM(AI947:AI989)</f>
        <v>375295.5</v>
      </c>
      <c r="AL990" s="57"/>
      <c r="AM990" s="57"/>
      <c r="AN990" s="38">
        <f>SUM(AN947:AN989)</f>
        <v>383535.5</v>
      </c>
      <c r="AO990" s="38">
        <f>SUM(AO947:AO971)</f>
        <v>-2814</v>
      </c>
      <c r="AP990" s="38">
        <f>SUM(AP947:AP971)</f>
        <v>0</v>
      </c>
      <c r="AQ990" s="38">
        <f>SUM(AQ947:AQ989)</f>
        <v>380721.5</v>
      </c>
      <c r="AR990" s="4"/>
      <c r="AS990" s="41">
        <f>SUM(AS947:AS989)</f>
        <v>15042</v>
      </c>
      <c r="AT990" s="41">
        <f>SUM(AT947:AT971)</f>
        <v>-12987</v>
      </c>
      <c r="AU990" s="42">
        <f>SUM(AU947:AU989)</f>
        <v>382776.5</v>
      </c>
      <c r="AV990" s="18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46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46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46</v>
      </c>
      <c r="Z997" s="57"/>
      <c r="AA997" s="57"/>
      <c r="AB997" s="57"/>
      <c r="AC997" s="57"/>
      <c r="AD997" s="57"/>
      <c r="AE997" s="57"/>
      <c r="AG997" s="57" t="s">
        <v>16</v>
      </c>
      <c r="AH997" s="20" t="s">
        <v>91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93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93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93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90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28" t="s">
        <v>18</v>
      </c>
      <c r="E1000" s="128"/>
      <c r="F1000" s="118"/>
      <c r="G1000" s="27"/>
      <c r="I1000" s="126" t="s">
        <v>19</v>
      </c>
      <c r="J1000" s="127"/>
      <c r="K1000" s="124" t="s">
        <v>20</v>
      </c>
      <c r="N1000" s="25"/>
      <c r="O1000" s="26"/>
      <c r="P1000" s="128" t="s">
        <v>18</v>
      </c>
      <c r="Q1000" s="128"/>
      <c r="R1000" s="118"/>
      <c r="S1000" s="27"/>
      <c r="U1000" s="126" t="s">
        <v>19</v>
      </c>
      <c r="V1000" s="127"/>
      <c r="W1000" s="124" t="s">
        <v>20</v>
      </c>
      <c r="Z1000" s="25"/>
      <c r="AA1000" s="26"/>
      <c r="AB1000" s="128" t="s">
        <v>18</v>
      </c>
      <c r="AC1000" s="128"/>
      <c r="AD1000" s="118"/>
      <c r="AE1000" s="27"/>
      <c r="AG1000" s="126" t="s">
        <v>19</v>
      </c>
      <c r="AH1000" s="127"/>
      <c r="AI1000" s="124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3" t="s">
        <v>23</v>
      </c>
      <c r="E1001" s="82" t="s">
        <v>24</v>
      </c>
      <c r="F1001" s="84" t="s">
        <v>36</v>
      </c>
      <c r="G1001" s="84" t="s">
        <v>25</v>
      </c>
      <c r="I1001" s="29" t="s">
        <v>26</v>
      </c>
      <c r="J1001" s="29" t="s">
        <v>27</v>
      </c>
      <c r="K1001" s="125"/>
      <c r="N1001" s="28" t="s">
        <v>21</v>
      </c>
      <c r="O1001" s="28" t="s">
        <v>22</v>
      </c>
      <c r="P1001" s="83" t="s">
        <v>23</v>
      </c>
      <c r="Q1001" s="84" t="s">
        <v>24</v>
      </c>
      <c r="R1001" s="84" t="s">
        <v>36</v>
      </c>
      <c r="S1001" s="84" t="s">
        <v>25</v>
      </c>
      <c r="U1001" s="29" t="s">
        <v>26</v>
      </c>
      <c r="V1001" s="29" t="s">
        <v>27</v>
      </c>
      <c r="W1001" s="125"/>
      <c r="Z1001" s="28" t="s">
        <v>21</v>
      </c>
      <c r="AA1001" s="28" t="s">
        <v>22</v>
      </c>
      <c r="AB1001" s="83" t="s">
        <v>23</v>
      </c>
      <c r="AC1001" s="84" t="s">
        <v>24</v>
      </c>
      <c r="AD1001" s="84" t="s">
        <v>36</v>
      </c>
      <c r="AE1001" s="84" t="s">
        <v>25</v>
      </c>
      <c r="AG1001" s="29" t="s">
        <v>26</v>
      </c>
      <c r="AH1001" s="29" t="s">
        <v>27</v>
      </c>
      <c r="AI1001" s="125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94</v>
      </c>
      <c r="C1002" s="31">
        <v>5514</v>
      </c>
      <c r="D1002" s="32">
        <f>43820+1228+2980</f>
        <v>48028</v>
      </c>
      <c r="E1002" s="32"/>
      <c r="F1002" s="32"/>
      <c r="G1002" s="32">
        <f t="shared" ref="G1002:G1046" si="296">SUM(D1002:E1002)</f>
        <v>48028</v>
      </c>
      <c r="H1002" s="12"/>
      <c r="I1002" s="12">
        <v>27</v>
      </c>
      <c r="J1002" s="12"/>
      <c r="K1002" s="12">
        <f t="shared" ref="K1002:K1046" si="297">SUM(G1002:J1002)</f>
        <v>48055</v>
      </c>
      <c r="M1002" s="10">
        <v>1</v>
      </c>
      <c r="N1002" s="30" t="s">
        <v>94</v>
      </c>
      <c r="O1002" s="31">
        <v>5556</v>
      </c>
      <c r="P1002" s="32">
        <f>626+596+19</f>
        <v>1241</v>
      </c>
      <c r="Q1002" s="32"/>
      <c r="R1002" s="32"/>
      <c r="S1002" s="32">
        <f>SUM(P1002:Q1002)</f>
        <v>1241</v>
      </c>
      <c r="T1002" s="12"/>
      <c r="U1002" s="12"/>
      <c r="V1002" s="12"/>
      <c r="W1002" s="12">
        <f>SUM(S1002:V1002)</f>
        <v>1241</v>
      </c>
      <c r="Y1002" s="10">
        <v>1</v>
      </c>
      <c r="Z1002" s="30" t="s">
        <v>94</v>
      </c>
      <c r="AA1002" s="31">
        <v>5406</v>
      </c>
      <c r="AB1002" s="32">
        <f>93900+3070+11920</f>
        <v>108890</v>
      </c>
      <c r="AC1002" s="32"/>
      <c r="AD1002" s="32"/>
      <c r="AE1002" s="32">
        <f>SUM(AB1002:AC1002)</f>
        <v>108890</v>
      </c>
      <c r="AF1002" s="12"/>
      <c r="AG1002" s="12">
        <v>9435</v>
      </c>
      <c r="AH1002" s="12"/>
      <c r="AI1002" s="12">
        <f>SUM(AE1002:AH1002)</f>
        <v>118325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94</v>
      </c>
      <c r="C1003" s="31">
        <f>C1002+1</f>
        <v>5515</v>
      </c>
      <c r="D1003" s="32">
        <f>5634+614+913+86</f>
        <v>7247</v>
      </c>
      <c r="E1003" s="32"/>
      <c r="F1003" s="32"/>
      <c r="G1003" s="32">
        <f t="shared" si="296"/>
        <v>7247</v>
      </c>
      <c r="H1003" s="12"/>
      <c r="I1003" s="12">
        <f>36+13+68+6</f>
        <v>123</v>
      </c>
      <c r="J1003" s="12"/>
      <c r="K1003" s="12">
        <f t="shared" si="297"/>
        <v>7370</v>
      </c>
      <c r="M1003" s="10">
        <v>2</v>
      </c>
      <c r="N1003" s="30" t="s">
        <v>94</v>
      </c>
      <c r="O1003" s="31">
        <f t="shared" ref="O1003:O1021" si="298">O1002+1</f>
        <v>5557</v>
      </c>
      <c r="P1003" s="32">
        <f>626+614+9.5</f>
        <v>1249.5</v>
      </c>
      <c r="Q1003" s="32"/>
      <c r="R1003" s="32"/>
      <c r="S1003" s="32">
        <f t="shared" ref="S1003:S1029" si="299">SUM(P1003:Q1003)</f>
        <v>1249.5</v>
      </c>
      <c r="T1003" s="12"/>
      <c r="U1003" s="12">
        <v>11.25</v>
      </c>
      <c r="V1003" s="12"/>
      <c r="W1003" s="12">
        <f t="shared" ref="W1003:W1029" si="300">SUM(S1003:V1003)</f>
        <v>1260.75</v>
      </c>
      <c r="Y1003" s="10">
        <v>2</v>
      </c>
      <c r="Z1003" s="30" t="s">
        <v>94</v>
      </c>
      <c r="AA1003" s="31">
        <f t="shared" ref="AA1003:AA1021" si="301">AA1002+1</f>
        <v>5407</v>
      </c>
      <c r="AB1003" s="32">
        <f>2496</f>
        <v>2496</v>
      </c>
      <c r="AC1003" s="32"/>
      <c r="AD1003" s="32"/>
      <c r="AE1003" s="32">
        <f t="shared" ref="AE1003:AE1046" si="302">SUM(AB1003:AC1003)</f>
        <v>2496</v>
      </c>
      <c r="AF1003" s="12"/>
      <c r="AG1003" s="12">
        <v>360</v>
      </c>
      <c r="AH1003" s="12"/>
      <c r="AI1003" s="12">
        <f t="shared" ref="AI1003:AI1046" si="303">SUM(AE1003:AH1003)</f>
        <v>2856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94</v>
      </c>
      <c r="C1004" s="31">
        <f t="shared" ref="C1004:C1021" si="304">C1003+1</f>
        <v>5516</v>
      </c>
      <c r="D1004" s="33">
        <f>614</f>
        <v>614</v>
      </c>
      <c r="E1004" s="33"/>
      <c r="F1004" s="33"/>
      <c r="G1004" s="33">
        <f t="shared" si="296"/>
        <v>614</v>
      </c>
      <c r="H1004" s="34"/>
      <c r="I1004" s="34"/>
      <c r="J1004" s="34"/>
      <c r="K1004" s="34">
        <f t="shared" si="297"/>
        <v>614</v>
      </c>
      <c r="M1004" s="10">
        <v>3</v>
      </c>
      <c r="N1004" s="30" t="s">
        <v>94</v>
      </c>
      <c r="O1004" s="31">
        <f t="shared" si="298"/>
        <v>5558</v>
      </c>
      <c r="P1004" s="32">
        <f>78876+17880+229</f>
        <v>96985</v>
      </c>
      <c r="Q1004" s="32">
        <v>-1256</v>
      </c>
      <c r="R1004" s="32"/>
      <c r="S1004" s="32">
        <f t="shared" si="299"/>
        <v>95729</v>
      </c>
      <c r="T1004" s="12"/>
      <c r="U1004" s="12">
        <v>36</v>
      </c>
      <c r="V1004" s="12">
        <f>-120</f>
        <v>-120</v>
      </c>
      <c r="W1004" s="12">
        <f t="shared" si="300"/>
        <v>95645</v>
      </c>
      <c r="Y1004" s="10">
        <v>3</v>
      </c>
      <c r="Z1004" s="30" t="s">
        <v>94</v>
      </c>
      <c r="AA1004" s="31">
        <f t="shared" si="301"/>
        <v>5408</v>
      </c>
      <c r="AB1004" s="33">
        <f>3070</f>
        <v>3070</v>
      </c>
      <c r="AC1004" s="33"/>
      <c r="AD1004" s="32"/>
      <c r="AE1004" s="32">
        <f t="shared" si="302"/>
        <v>3070</v>
      </c>
      <c r="AF1004" s="12"/>
      <c r="AG1004" s="12"/>
      <c r="AH1004" s="12"/>
      <c r="AI1004" s="12">
        <f t="shared" si="303"/>
        <v>3070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94</v>
      </c>
      <c r="C1005" s="31">
        <f t="shared" si="304"/>
        <v>5517</v>
      </c>
      <c r="D1005" s="32">
        <f>626+10</f>
        <v>636</v>
      </c>
      <c r="E1005" s="32"/>
      <c r="F1005" s="32"/>
      <c r="G1005" s="32">
        <f t="shared" si="296"/>
        <v>636</v>
      </c>
      <c r="H1005" s="12"/>
      <c r="I1005" s="12"/>
      <c r="J1005" s="12"/>
      <c r="K1005" s="12">
        <f t="shared" si="297"/>
        <v>636</v>
      </c>
      <c r="M1005" s="10">
        <v>4</v>
      </c>
      <c r="N1005" s="30" t="s">
        <v>94</v>
      </c>
      <c r="O1005" s="31">
        <f t="shared" si="298"/>
        <v>5559</v>
      </c>
      <c r="P1005" s="32">
        <f>3130+47.5</f>
        <v>3177.5</v>
      </c>
      <c r="Q1005" s="32"/>
      <c r="R1005" s="32"/>
      <c r="S1005" s="32">
        <f t="shared" si="299"/>
        <v>3177.5</v>
      </c>
      <c r="T1005" s="12"/>
      <c r="U1005" s="12">
        <f>222+27+1.5</f>
        <v>250.5</v>
      </c>
      <c r="V1005" s="12"/>
      <c r="W1005" s="12">
        <f t="shared" si="300"/>
        <v>3428</v>
      </c>
      <c r="Y1005" s="10">
        <v>4</v>
      </c>
      <c r="Z1005" s="30" t="s">
        <v>94</v>
      </c>
      <c r="AA1005" s="31">
        <f t="shared" si="301"/>
        <v>5409</v>
      </c>
      <c r="AB1005" s="32">
        <f>8138+1228+1788+152</f>
        <v>11306</v>
      </c>
      <c r="AC1005" s="32"/>
      <c r="AD1005" s="32"/>
      <c r="AE1005" s="32">
        <f t="shared" si="302"/>
        <v>11306</v>
      </c>
      <c r="AF1005" s="12"/>
      <c r="AH1005" s="12"/>
      <c r="AI1005" s="12">
        <f t="shared" si="303"/>
        <v>11306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94</v>
      </c>
      <c r="C1006" s="31">
        <f t="shared" si="304"/>
        <v>5518</v>
      </c>
      <c r="D1006" s="32">
        <f>75120+17880+2010+1374</f>
        <v>96384</v>
      </c>
      <c r="E1006" s="32">
        <v>-1264</v>
      </c>
      <c r="F1006" s="32"/>
      <c r="G1006" s="32">
        <f t="shared" si="296"/>
        <v>95120</v>
      </c>
      <c r="H1006" s="12"/>
      <c r="I1006" s="12">
        <f>390+240</f>
        <v>630</v>
      </c>
      <c r="J1006" s="12">
        <f>-120+-4218+-294</f>
        <v>-4632</v>
      </c>
      <c r="K1006" s="12">
        <f t="shared" si="297"/>
        <v>91118</v>
      </c>
      <c r="M1006" s="10">
        <v>5</v>
      </c>
      <c r="N1006" s="30" t="s">
        <v>94</v>
      </c>
      <c r="O1006" s="31">
        <f t="shared" si="298"/>
        <v>5560</v>
      </c>
      <c r="P1006" s="32">
        <f>34430+2980+458</f>
        <v>37868</v>
      </c>
      <c r="Q1006" s="32">
        <v>-496</v>
      </c>
      <c r="R1006" s="32"/>
      <c r="S1006" s="32">
        <f t="shared" si="299"/>
        <v>37372</v>
      </c>
      <c r="T1006" s="12"/>
      <c r="U1006" s="12"/>
      <c r="V1006" s="12"/>
      <c r="W1006" s="12">
        <f t="shared" si="300"/>
        <v>37372</v>
      </c>
      <c r="Y1006" s="10">
        <v>5</v>
      </c>
      <c r="Z1006" s="30" t="s">
        <v>94</v>
      </c>
      <c r="AA1006" s="31">
        <f t="shared" si="301"/>
        <v>5410</v>
      </c>
      <c r="AB1006" s="32">
        <f>3130+2010+832+47</f>
        <v>6019</v>
      </c>
      <c r="AC1006" s="32"/>
      <c r="AD1006" s="32"/>
      <c r="AE1006" s="32">
        <f t="shared" si="302"/>
        <v>6019</v>
      </c>
      <c r="AF1006" s="12"/>
      <c r="AG1006" s="12"/>
      <c r="AH1006" s="12"/>
      <c r="AI1006" s="12">
        <f t="shared" si="303"/>
        <v>6019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94</v>
      </c>
      <c r="C1007" s="31">
        <f t="shared" si="304"/>
        <v>5519</v>
      </c>
      <c r="D1007" s="32">
        <f>1878+614</f>
        <v>2492</v>
      </c>
      <c r="E1007" s="32"/>
      <c r="F1007" s="32"/>
      <c r="G1007" s="32">
        <f t="shared" si="296"/>
        <v>2492</v>
      </c>
      <c r="H1007" s="12"/>
      <c r="I1007" s="12"/>
      <c r="J1007" s="12"/>
      <c r="K1007" s="12">
        <f t="shared" si="297"/>
        <v>2492</v>
      </c>
      <c r="M1007" s="10">
        <v>6</v>
      </c>
      <c r="N1007" s="30" t="s">
        <v>94</v>
      </c>
      <c r="O1007" s="31">
        <f t="shared" si="298"/>
        <v>5561</v>
      </c>
      <c r="P1007" s="32">
        <f>9390+229</f>
        <v>9619</v>
      </c>
      <c r="Q1007" s="32"/>
      <c r="R1007" s="32"/>
      <c r="S1007" s="32">
        <f t="shared" si="299"/>
        <v>9619</v>
      </c>
      <c r="T1007" s="12"/>
      <c r="U1007" s="12"/>
      <c r="V1007" s="10"/>
      <c r="W1007" s="12">
        <f t="shared" si="300"/>
        <v>9619</v>
      </c>
      <c r="Y1007" s="10">
        <v>6</v>
      </c>
      <c r="Z1007" s="30" t="s">
        <v>94</v>
      </c>
      <c r="AA1007" s="31">
        <f t="shared" si="301"/>
        <v>5411</v>
      </c>
      <c r="AB1007" s="32">
        <f>78250+14900+1374</f>
        <v>94524</v>
      </c>
      <c r="AC1007" s="32">
        <v>-936</v>
      </c>
      <c r="AD1007" s="32"/>
      <c r="AE1007" s="32">
        <f t="shared" si="302"/>
        <v>93588</v>
      </c>
      <c r="AF1007" s="12"/>
      <c r="AG1007" s="12"/>
      <c r="AH1007" s="10"/>
      <c r="AI1007" s="12">
        <f t="shared" si="303"/>
        <v>93588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11" t="s">
        <v>28</v>
      </c>
      <c r="D1008" s="32"/>
      <c r="E1008" s="32"/>
      <c r="F1008" s="32"/>
      <c r="G1008" s="32">
        <f t="shared" si="296"/>
        <v>0</v>
      </c>
      <c r="H1008" s="12"/>
      <c r="I1008" s="12"/>
      <c r="J1008" s="12"/>
      <c r="K1008" s="12">
        <f t="shared" si="297"/>
        <v>0</v>
      </c>
      <c r="M1008" s="10">
        <v>7</v>
      </c>
      <c r="N1008" s="30"/>
      <c r="O1008" s="11" t="s">
        <v>28</v>
      </c>
      <c r="P1008" s="32"/>
      <c r="Q1008" s="32"/>
      <c r="R1008" s="32"/>
      <c r="S1008" s="32">
        <f t="shared" si="299"/>
        <v>0</v>
      </c>
      <c r="T1008" s="12"/>
      <c r="U1008" s="12"/>
      <c r="V1008" s="12"/>
      <c r="W1008" s="12">
        <f t="shared" si="300"/>
        <v>0</v>
      </c>
      <c r="Y1008" s="10">
        <v>7</v>
      </c>
      <c r="Z1008" s="30" t="s">
        <v>94</v>
      </c>
      <c r="AA1008" s="31">
        <f t="shared" si="301"/>
        <v>5412</v>
      </c>
      <c r="AB1008" s="32">
        <f>50080+23840+1145</f>
        <v>75065</v>
      </c>
      <c r="AC1008" s="32">
        <v>-750</v>
      </c>
      <c r="AD1008" s="32"/>
      <c r="AE1008" s="32">
        <f t="shared" si="302"/>
        <v>74315</v>
      </c>
      <c r="AF1008" s="12"/>
      <c r="AG1008" s="58"/>
      <c r="AH1008" s="12"/>
      <c r="AI1008" s="12">
        <f t="shared" si="303"/>
        <v>74315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96"/>
        <v>0</v>
      </c>
      <c r="H1009" s="12"/>
      <c r="I1009" s="12"/>
      <c r="J1009" s="12"/>
      <c r="K1009" s="12">
        <f t="shared" si="297"/>
        <v>0</v>
      </c>
      <c r="M1009" s="10">
        <v>8</v>
      </c>
      <c r="N1009" s="30"/>
      <c r="O1009" s="31"/>
      <c r="P1009" s="32"/>
      <c r="Q1009" s="32"/>
      <c r="R1009" s="32"/>
      <c r="S1009" s="32">
        <f t="shared" si="299"/>
        <v>0</v>
      </c>
      <c r="T1009" s="12"/>
      <c r="U1009" s="12"/>
      <c r="V1009" s="12"/>
      <c r="W1009" s="12">
        <f t="shared" si="300"/>
        <v>0</v>
      </c>
      <c r="Y1009" s="10">
        <v>8</v>
      </c>
      <c r="Z1009" s="30" t="s">
        <v>94</v>
      </c>
      <c r="AA1009" s="31">
        <f t="shared" si="301"/>
        <v>5413</v>
      </c>
      <c r="AB1009" s="32">
        <f>1348</f>
        <v>1348</v>
      </c>
      <c r="AC1009" s="32"/>
      <c r="AE1009" s="32">
        <f t="shared" si="302"/>
        <v>1348</v>
      </c>
      <c r="AF1009" s="12"/>
      <c r="AG1009" s="12"/>
      <c r="AH1009" s="12"/>
      <c r="AI1009" s="12">
        <f t="shared" si="303"/>
        <v>1348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96"/>
        <v>0</v>
      </c>
      <c r="H1010" s="12"/>
      <c r="I1010" s="12"/>
      <c r="J1010" s="12"/>
      <c r="K1010" s="12">
        <f t="shared" si="297"/>
        <v>0</v>
      </c>
      <c r="M1010" s="10">
        <v>9</v>
      </c>
      <c r="N1010" s="30"/>
      <c r="O1010" s="31"/>
      <c r="P1010" s="32"/>
      <c r="Q1010" s="32"/>
      <c r="R1010" s="32"/>
      <c r="S1010" s="32">
        <f t="shared" si="299"/>
        <v>0</v>
      </c>
      <c r="T1010" s="12"/>
      <c r="U1010" s="12"/>
      <c r="V1010" s="12"/>
      <c r="W1010" s="12">
        <f t="shared" si="300"/>
        <v>0</v>
      </c>
      <c r="Y1010" s="10">
        <v>9</v>
      </c>
      <c r="Z1010" s="30"/>
      <c r="AA1010" s="11" t="s">
        <v>28</v>
      </c>
      <c r="AC1010" s="32"/>
      <c r="AD1010" s="32"/>
      <c r="AE1010" s="32">
        <f t="shared" si="302"/>
        <v>0</v>
      </c>
      <c r="AF1010" s="12"/>
      <c r="AH1010" s="12"/>
      <c r="AI1010" s="12">
        <f t="shared" si="303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96"/>
        <v>0</v>
      </c>
      <c r="H1011" s="12"/>
      <c r="I1011" s="12"/>
      <c r="J1011" s="12"/>
      <c r="K1011" s="12">
        <f t="shared" si="297"/>
        <v>0</v>
      </c>
      <c r="M1011" s="10">
        <v>10</v>
      </c>
      <c r="N1011" s="30"/>
      <c r="O1011" s="31"/>
      <c r="P1011" s="32"/>
      <c r="Q1011" s="32"/>
      <c r="R1011" s="32"/>
      <c r="S1011" s="32">
        <f t="shared" si="299"/>
        <v>0</v>
      </c>
      <c r="T1011" s="12"/>
      <c r="U1011" s="12"/>
      <c r="V1011" s="12"/>
      <c r="W1011" s="12">
        <f t="shared" si="300"/>
        <v>0</v>
      </c>
      <c r="Y1011" s="10">
        <v>10</v>
      </c>
      <c r="Z1011" s="30"/>
      <c r="AA1011" s="31"/>
      <c r="AB1011" s="32"/>
      <c r="AC1011" s="32"/>
      <c r="AD1011" s="32"/>
      <c r="AE1011" s="32">
        <f t="shared" si="302"/>
        <v>0</v>
      </c>
      <c r="AF1011" s="12"/>
      <c r="AG1011" s="12"/>
      <c r="AH1011" s="12"/>
      <c r="AI1011" s="12">
        <f t="shared" si="303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96"/>
        <v>0</v>
      </c>
      <c r="H1012" s="12"/>
      <c r="I1012" s="12"/>
      <c r="J1012" s="12"/>
      <c r="K1012" s="12">
        <f t="shared" si="297"/>
        <v>0</v>
      </c>
      <c r="M1012" s="10">
        <v>11</v>
      </c>
      <c r="N1012" s="30"/>
      <c r="O1012" s="31"/>
      <c r="P1012" s="32"/>
      <c r="Q1012" s="32"/>
      <c r="R1012" s="32"/>
      <c r="S1012" s="32">
        <f t="shared" si="299"/>
        <v>0</v>
      </c>
      <c r="T1012" s="12"/>
      <c r="U1012" s="12"/>
      <c r="V1012" s="12"/>
      <c r="W1012" s="12">
        <f t="shared" si="300"/>
        <v>0</v>
      </c>
      <c r="Y1012" s="10">
        <v>11</v>
      </c>
      <c r="Z1012" s="30"/>
      <c r="AA1012" s="31"/>
      <c r="AB1012" s="32"/>
      <c r="AC1012" s="32"/>
      <c r="AD1012" s="32"/>
      <c r="AE1012" s="32">
        <f t="shared" si="302"/>
        <v>0</v>
      </c>
      <c r="AF1012" s="12"/>
      <c r="AG1012" s="12"/>
      <c r="AH1012" s="12"/>
      <c r="AI1012" s="12">
        <f t="shared" si="303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96"/>
        <v>0</v>
      </c>
      <c r="H1013" s="12"/>
      <c r="I1013" s="12"/>
      <c r="J1013" s="10"/>
      <c r="K1013" s="12">
        <f t="shared" si="297"/>
        <v>0</v>
      </c>
      <c r="M1013" s="10">
        <v>12</v>
      </c>
      <c r="N1013" s="30"/>
      <c r="O1013" s="31"/>
      <c r="P1013" s="32"/>
      <c r="Q1013" s="32"/>
      <c r="R1013" s="32"/>
      <c r="S1013" s="32">
        <f t="shared" si="299"/>
        <v>0</v>
      </c>
      <c r="T1013" s="12"/>
      <c r="U1013" s="12"/>
      <c r="V1013" s="12"/>
      <c r="W1013" s="12">
        <f t="shared" si="300"/>
        <v>0</v>
      </c>
      <c r="Y1013" s="10">
        <v>12</v>
      </c>
      <c r="Z1013" s="30"/>
      <c r="AA1013" s="31"/>
      <c r="AB1013" s="32"/>
      <c r="AC1013" s="32"/>
      <c r="AD1013" s="32"/>
      <c r="AE1013" s="32">
        <f t="shared" si="302"/>
        <v>0</v>
      </c>
      <c r="AF1013" s="12"/>
      <c r="AG1013" s="12"/>
      <c r="AH1013" s="12"/>
      <c r="AI1013" s="12">
        <f t="shared" si="303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96"/>
        <v>0</v>
      </c>
      <c r="H1014" s="12"/>
      <c r="I1014" s="12"/>
      <c r="J1014" s="12"/>
      <c r="K1014" s="12">
        <f t="shared" si="297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99"/>
        <v>0</v>
      </c>
      <c r="T1014" s="12"/>
      <c r="U1014" s="12"/>
      <c r="V1014" s="12"/>
      <c r="W1014" s="12">
        <f t="shared" si="300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302"/>
        <v>0</v>
      </c>
      <c r="AF1014" s="12"/>
      <c r="AG1014" s="12"/>
      <c r="AH1014" s="12"/>
      <c r="AI1014" s="12">
        <f t="shared" si="303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96"/>
        <v>0</v>
      </c>
      <c r="H1015" s="12"/>
      <c r="I1015" s="12"/>
      <c r="J1015" s="12"/>
      <c r="K1015" s="12">
        <f t="shared" si="297"/>
        <v>0</v>
      </c>
      <c r="M1015" s="10">
        <v>14</v>
      </c>
      <c r="N1015" s="30"/>
      <c r="O1015" s="31"/>
      <c r="P1015" s="32"/>
      <c r="Q1015" s="32"/>
      <c r="R1015" s="32"/>
      <c r="S1015" s="32">
        <f t="shared" si="299"/>
        <v>0</v>
      </c>
      <c r="T1015" s="12"/>
      <c r="U1015" s="12"/>
      <c r="V1015" s="12"/>
      <c r="W1015" s="12">
        <f t="shared" si="300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302"/>
        <v>0</v>
      </c>
      <c r="AF1015" s="12"/>
      <c r="AG1015" s="12"/>
      <c r="AH1015" s="12"/>
      <c r="AI1015" s="12">
        <f t="shared" si="303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96"/>
        <v>0</v>
      </c>
      <c r="H1016" s="12"/>
      <c r="I1016" s="12"/>
      <c r="J1016" s="12"/>
      <c r="K1016" s="12">
        <f t="shared" si="297"/>
        <v>0</v>
      </c>
      <c r="M1016" s="10">
        <v>15</v>
      </c>
      <c r="N1016" s="30"/>
      <c r="O1016" s="31"/>
      <c r="P1016" s="32"/>
      <c r="R1016" s="32"/>
      <c r="S1016" s="32">
        <f t="shared" si="299"/>
        <v>0</v>
      </c>
      <c r="T1016" s="12"/>
      <c r="U1016" s="12"/>
      <c r="W1016" s="12">
        <f t="shared" si="300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302"/>
        <v>0</v>
      </c>
      <c r="AF1016" s="12"/>
      <c r="AG1016" s="12"/>
      <c r="AH1016" s="12"/>
      <c r="AI1016" s="12">
        <f t="shared" si="303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96"/>
        <v>0</v>
      </c>
      <c r="H1017" s="12"/>
      <c r="I1017" s="12"/>
      <c r="J1017" s="12"/>
      <c r="K1017" s="12">
        <f t="shared" si="297"/>
        <v>0</v>
      </c>
      <c r="M1017" s="10">
        <v>16</v>
      </c>
      <c r="N1017" s="30"/>
      <c r="O1017" s="31"/>
      <c r="P1017" s="32"/>
      <c r="Q1017" s="32"/>
      <c r="R1017" s="32"/>
      <c r="S1017" s="32">
        <f>SUM(P1017:Q1017)</f>
        <v>0</v>
      </c>
      <c r="T1017" s="12"/>
      <c r="U1017" s="12"/>
      <c r="V1017" s="12"/>
      <c r="W1017" s="12">
        <f>SUM(S1017:V1017)</f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302"/>
        <v>0</v>
      </c>
      <c r="AF1017" s="12"/>
      <c r="AG1017" s="12"/>
      <c r="AH1017" s="12"/>
      <c r="AI1017" s="12">
        <f t="shared" si="303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96"/>
        <v>0</v>
      </c>
      <c r="H1018" s="12"/>
      <c r="I1018" s="12"/>
      <c r="J1018" s="12"/>
      <c r="K1018" s="12">
        <f t="shared" si="297"/>
        <v>0</v>
      </c>
      <c r="M1018" s="10">
        <v>17</v>
      </c>
      <c r="N1018" s="30"/>
      <c r="O1018" s="31"/>
      <c r="P1018" s="35"/>
      <c r="Q1018" s="32"/>
      <c r="R1018" s="32"/>
      <c r="S1018" s="32">
        <f t="shared" ref="S1018:S1046" si="305">SUM(P1018:Q1018)</f>
        <v>0</v>
      </c>
      <c r="T1018" s="12"/>
      <c r="U1018" s="12"/>
      <c r="V1018" s="12"/>
      <c r="W1018" s="12">
        <f t="shared" ref="W1018:W1046" si="306">SUM(S1018:V1018)</f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302"/>
        <v>0</v>
      </c>
      <c r="AF1018" s="12"/>
      <c r="AG1018" s="12"/>
      <c r="AH1018" s="12"/>
      <c r="AI1018" s="12">
        <f t="shared" si="303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96"/>
        <v>0</v>
      </c>
      <c r="H1019" s="12"/>
      <c r="I1019" s="12"/>
      <c r="J1019" s="12"/>
      <c r="K1019" s="12">
        <f t="shared" si="297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305"/>
        <v>0</v>
      </c>
      <c r="T1019" s="12"/>
      <c r="U1019" s="12"/>
      <c r="V1019" s="12"/>
      <c r="W1019" s="12">
        <f t="shared" si="306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302"/>
        <v>0</v>
      </c>
      <c r="AF1019" s="12"/>
      <c r="AG1019" s="12"/>
      <c r="AH1019" s="12"/>
      <c r="AI1019" s="12">
        <f t="shared" si="303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96"/>
        <v>0</v>
      </c>
      <c r="H1020" s="12"/>
      <c r="I1020" s="12"/>
      <c r="J1020" s="12"/>
      <c r="K1020" s="12">
        <f t="shared" si="297"/>
        <v>0</v>
      </c>
      <c r="M1020" s="10">
        <v>19</v>
      </c>
      <c r="N1020" s="30"/>
      <c r="O1020" s="31"/>
      <c r="P1020" s="32"/>
      <c r="Q1020" s="32"/>
      <c r="R1020" s="32"/>
      <c r="S1020" s="32">
        <f t="shared" si="305"/>
        <v>0</v>
      </c>
      <c r="T1020" s="12"/>
      <c r="U1020" s="12"/>
      <c r="V1020" s="12"/>
      <c r="W1020" s="12">
        <f t="shared" si="306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302"/>
        <v>0</v>
      </c>
      <c r="AF1020" s="12"/>
      <c r="AG1020" s="12"/>
      <c r="AH1020" s="12"/>
      <c r="AI1020" s="12">
        <f t="shared" si="303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96"/>
        <v>0</v>
      </c>
      <c r="H1021" s="12"/>
      <c r="I1021" s="12"/>
      <c r="J1021" s="12"/>
      <c r="K1021" s="12">
        <f t="shared" si="297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305"/>
        <v>0</v>
      </c>
      <c r="T1021" s="12"/>
      <c r="U1021" s="12"/>
      <c r="V1021" s="12"/>
      <c r="W1021" s="12">
        <f t="shared" si="306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302"/>
        <v>0</v>
      </c>
      <c r="AF1021" s="12"/>
      <c r="AG1021" s="12"/>
      <c r="AH1021" s="12"/>
      <c r="AI1021" s="12">
        <f t="shared" si="303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D1022" s="32"/>
      <c r="E1022" s="32"/>
      <c r="F1022" s="32"/>
      <c r="G1022" s="32">
        <f t="shared" si="296"/>
        <v>0</v>
      </c>
      <c r="H1022" s="10"/>
      <c r="I1022" s="10"/>
      <c r="J1022" s="10"/>
      <c r="K1022" s="12">
        <f t="shared" si="297"/>
        <v>0</v>
      </c>
      <c r="M1022" s="10">
        <v>21</v>
      </c>
      <c r="N1022" s="30"/>
      <c r="P1022" s="46"/>
      <c r="Q1022" s="31"/>
      <c r="R1022" s="31"/>
      <c r="S1022" s="32">
        <f t="shared" si="305"/>
        <v>0</v>
      </c>
      <c r="T1022" s="10"/>
      <c r="U1022" s="10"/>
      <c r="V1022" s="10"/>
      <c r="W1022" s="12">
        <f t="shared" si="306"/>
        <v>0</v>
      </c>
      <c r="Y1022" s="10">
        <v>21</v>
      </c>
      <c r="Z1022" s="30"/>
      <c r="AB1022" s="46"/>
      <c r="AC1022" s="31"/>
      <c r="AD1022" s="31"/>
      <c r="AE1022" s="32">
        <f t="shared" si="302"/>
        <v>0</v>
      </c>
      <c r="AF1022" s="10"/>
      <c r="AG1022" s="10"/>
      <c r="AH1022" s="10"/>
      <c r="AI1022" s="12">
        <f t="shared" si="303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96"/>
        <v>0</v>
      </c>
      <c r="H1023" s="10"/>
      <c r="I1023" s="10"/>
      <c r="J1023" s="10"/>
      <c r="K1023" s="12">
        <f t="shared" si="297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305"/>
        <v>0</v>
      </c>
      <c r="T1023" s="10"/>
      <c r="U1023" s="10"/>
      <c r="V1023" s="10"/>
      <c r="W1023" s="12">
        <f t="shared" si="306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302"/>
        <v>0</v>
      </c>
      <c r="AF1023" s="10"/>
      <c r="AG1023" s="10"/>
      <c r="AH1023" s="10"/>
      <c r="AI1023" s="12">
        <f t="shared" si="303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96"/>
        <v>0</v>
      </c>
      <c r="H1024" s="10"/>
      <c r="I1024" s="10"/>
      <c r="J1024" s="12"/>
      <c r="K1024" s="12">
        <f t="shared" si="297"/>
        <v>0</v>
      </c>
      <c r="M1024" s="10">
        <v>23</v>
      </c>
      <c r="N1024" s="30"/>
      <c r="P1024" s="47"/>
      <c r="Q1024" s="31"/>
      <c r="R1024" s="31"/>
      <c r="S1024" s="32">
        <f t="shared" si="305"/>
        <v>0</v>
      </c>
      <c r="T1024" s="10"/>
      <c r="U1024" s="10"/>
      <c r="V1024" s="10"/>
      <c r="W1024" s="12">
        <f t="shared" si="306"/>
        <v>0</v>
      </c>
      <c r="Y1024" s="10">
        <v>23</v>
      </c>
      <c r="Z1024" s="30"/>
      <c r="AA1024" s="31"/>
      <c r="AB1024" s="47"/>
      <c r="AE1024" s="32">
        <f t="shared" si="302"/>
        <v>0</v>
      </c>
      <c r="AF1024" s="10"/>
      <c r="AG1024" s="10"/>
      <c r="AH1024" s="10"/>
      <c r="AI1024" s="12">
        <f t="shared" si="303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96"/>
        <v>0</v>
      </c>
      <c r="H1025" s="10"/>
      <c r="I1025" s="10"/>
      <c r="J1025" s="10"/>
      <c r="K1025" s="12">
        <f t="shared" si="297"/>
        <v>0</v>
      </c>
      <c r="M1025" s="10">
        <v>24</v>
      </c>
      <c r="N1025" s="30"/>
      <c r="P1025" s="47"/>
      <c r="Q1025" s="31"/>
      <c r="R1025" s="31"/>
      <c r="S1025" s="32">
        <f t="shared" si="305"/>
        <v>0</v>
      </c>
      <c r="T1025" s="10"/>
      <c r="U1025" s="10"/>
      <c r="V1025" s="10"/>
      <c r="W1025" s="12">
        <f t="shared" si="306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302"/>
        <v>0</v>
      </c>
      <c r="AF1025" s="10"/>
      <c r="AG1025" s="10"/>
      <c r="AH1025" s="10"/>
      <c r="AI1025" s="12">
        <f t="shared" si="303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96"/>
        <v>0</v>
      </c>
      <c r="H1026" s="10"/>
      <c r="I1026" s="10"/>
      <c r="J1026" s="10"/>
      <c r="K1026" s="12">
        <f t="shared" si="297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305"/>
        <v>0</v>
      </c>
      <c r="T1026" s="10"/>
      <c r="U1026" s="10"/>
      <c r="V1026" s="10"/>
      <c r="W1026" s="12">
        <f t="shared" si="306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302"/>
        <v>0</v>
      </c>
      <c r="AF1026" s="10"/>
      <c r="AG1026" s="10"/>
      <c r="AH1026" s="10"/>
      <c r="AI1026" s="12">
        <f t="shared" si="303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96"/>
        <v>0</v>
      </c>
      <c r="H1027" s="10"/>
      <c r="I1027" s="10"/>
      <c r="J1027" s="10"/>
      <c r="K1027" s="12">
        <f t="shared" si="297"/>
        <v>0</v>
      </c>
      <c r="M1027" s="10">
        <v>26</v>
      </c>
      <c r="N1027" s="30"/>
      <c r="O1027" s="31"/>
      <c r="P1027" s="47"/>
      <c r="Q1027" s="31"/>
      <c r="R1027" s="31"/>
      <c r="S1027" s="32">
        <f t="shared" si="305"/>
        <v>0</v>
      </c>
      <c r="T1027" s="10"/>
      <c r="U1027" s="10"/>
      <c r="V1027" s="10"/>
      <c r="W1027" s="12">
        <f t="shared" si="306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2"/>
        <v>0</v>
      </c>
      <c r="AF1027" s="10"/>
      <c r="AG1027" s="10"/>
      <c r="AH1027" s="10"/>
      <c r="AI1027" s="12">
        <f t="shared" si="303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96"/>
        <v>0</v>
      </c>
      <c r="H1028" s="10"/>
      <c r="I1028" s="10"/>
      <c r="J1028" s="10"/>
      <c r="K1028" s="12">
        <f t="shared" si="297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305"/>
        <v>0</v>
      </c>
      <c r="T1028" s="10"/>
      <c r="U1028" s="10"/>
      <c r="V1028" s="10"/>
      <c r="W1028" s="12">
        <f t="shared" si="306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2"/>
        <v>0</v>
      </c>
      <c r="AF1028" s="10"/>
      <c r="AG1028" s="10"/>
      <c r="AH1028" s="10"/>
      <c r="AI1028" s="12">
        <f t="shared" si="303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296"/>
        <v>0</v>
      </c>
      <c r="H1029" s="10"/>
      <c r="I1029" s="10"/>
      <c r="J1029" s="10"/>
      <c r="K1029" s="12">
        <f t="shared" si="297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305"/>
        <v>0</v>
      </c>
      <c r="T1029" s="10"/>
      <c r="U1029" s="10"/>
      <c r="V1029" s="10"/>
      <c r="W1029" s="12">
        <f t="shared" si="306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2"/>
        <v>0</v>
      </c>
      <c r="AF1029" s="10"/>
      <c r="AG1029" s="10"/>
      <c r="AH1029" s="10"/>
      <c r="AI1029" s="12">
        <f t="shared" si="303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/>
      <c r="H1030" s="10"/>
      <c r="I1030" s="10"/>
      <c r="J1030" s="10"/>
      <c r="K1030" s="12">
        <f t="shared" si="297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305"/>
        <v>0</v>
      </c>
      <c r="T1030" s="10"/>
      <c r="U1030" s="10"/>
      <c r="V1030" s="10"/>
      <c r="W1030" s="12">
        <f t="shared" si="306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2"/>
        <v>0</v>
      </c>
      <c r="AF1030" s="10"/>
      <c r="AG1030" s="10"/>
      <c r="AH1030" s="10"/>
      <c r="AI1030" s="12">
        <f t="shared" si="303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/>
      <c r="H1031" s="10"/>
      <c r="I1031" s="10"/>
      <c r="J1031" s="10"/>
      <c r="K1031" s="12">
        <f t="shared" si="297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305"/>
        <v>0</v>
      </c>
      <c r="T1031" s="10"/>
      <c r="U1031" s="10"/>
      <c r="V1031" s="10"/>
      <c r="W1031" s="12">
        <f t="shared" si="306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2"/>
        <v>0</v>
      </c>
      <c r="AF1031" s="10"/>
      <c r="AG1031" s="10"/>
      <c r="AH1031" s="10"/>
      <c r="AI1031" s="12">
        <f t="shared" si="303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57"/>
      <c r="D1032" s="32"/>
      <c r="E1032" s="32"/>
      <c r="F1032" s="32"/>
      <c r="G1032" s="32"/>
      <c r="H1032" s="10"/>
      <c r="I1032" s="10"/>
      <c r="J1032" s="10"/>
      <c r="K1032" s="12">
        <f t="shared" si="297"/>
        <v>0</v>
      </c>
      <c r="M1032" s="10">
        <v>31</v>
      </c>
      <c r="N1032" s="30"/>
      <c r="P1032" s="47"/>
      <c r="Q1032" s="31"/>
      <c r="R1032" s="31"/>
      <c r="S1032" s="32">
        <f t="shared" si="305"/>
        <v>0</v>
      </c>
      <c r="T1032" s="10"/>
      <c r="U1032" s="10"/>
      <c r="V1032" s="10"/>
      <c r="W1032" s="12">
        <f t="shared" si="306"/>
        <v>0</v>
      </c>
      <c r="Y1032" s="10">
        <v>31</v>
      </c>
      <c r="Z1032" s="30"/>
      <c r="AB1032" s="47"/>
      <c r="AC1032" s="31"/>
      <c r="AD1032" s="31"/>
      <c r="AE1032" s="32">
        <f t="shared" si="302"/>
        <v>0</v>
      </c>
      <c r="AF1032" s="10"/>
      <c r="AG1032" s="10"/>
      <c r="AH1032" s="10"/>
      <c r="AI1032" s="12">
        <f t="shared" si="303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/>
      <c r="H1033" s="10"/>
      <c r="I1033" s="10"/>
      <c r="J1033" s="10"/>
      <c r="K1033" s="12">
        <f t="shared" si="297"/>
        <v>0</v>
      </c>
      <c r="M1033" s="10">
        <v>32</v>
      </c>
      <c r="N1033" s="30"/>
      <c r="P1033" s="47"/>
      <c r="Q1033" s="31"/>
      <c r="R1033" s="31"/>
      <c r="S1033" s="32">
        <f t="shared" si="305"/>
        <v>0</v>
      </c>
      <c r="T1033" s="10"/>
      <c r="U1033" s="10"/>
      <c r="V1033" s="10"/>
      <c r="W1033" s="12">
        <f t="shared" si="306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2"/>
        <v>0</v>
      </c>
      <c r="AF1033" s="10"/>
      <c r="AG1033" s="10"/>
      <c r="AH1033" s="10"/>
      <c r="AI1033" s="12">
        <f t="shared" si="303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/>
      <c r="H1034" s="10"/>
      <c r="I1034" s="10"/>
      <c r="J1034" s="10"/>
      <c r="K1034" s="12">
        <f t="shared" si="297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305"/>
        <v>0</v>
      </c>
      <c r="T1034" s="10"/>
      <c r="U1034" s="10"/>
      <c r="V1034" s="10"/>
      <c r="W1034" s="12">
        <f t="shared" si="306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2"/>
        <v>0</v>
      </c>
      <c r="AF1034" s="10"/>
      <c r="AG1034" s="10"/>
      <c r="AH1034" s="10"/>
      <c r="AI1034" s="12">
        <f t="shared" si="303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57"/>
      <c r="D1035" s="32"/>
      <c r="E1035" s="32"/>
      <c r="F1035" s="32"/>
      <c r="G1035" s="32">
        <f t="shared" ref="G1035" si="307">SUM(D1035:E1035)</f>
        <v>0</v>
      </c>
      <c r="H1035" s="10"/>
      <c r="I1035" s="10"/>
      <c r="J1035" s="10"/>
      <c r="K1035" s="12">
        <f t="shared" si="297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305"/>
        <v>0</v>
      </c>
      <c r="T1035" s="10"/>
      <c r="U1035" s="10"/>
      <c r="V1035" s="10"/>
      <c r="W1035" s="12">
        <f t="shared" si="306"/>
        <v>0</v>
      </c>
      <c r="Y1035" s="10">
        <v>34</v>
      </c>
      <c r="Z1035" s="30"/>
      <c r="AB1035" s="47"/>
      <c r="AC1035" s="31"/>
      <c r="AD1035" s="31"/>
      <c r="AE1035" s="32">
        <f t="shared" si="302"/>
        <v>0</v>
      </c>
      <c r="AF1035" s="10"/>
      <c r="AG1035" s="10"/>
      <c r="AH1035" s="10"/>
      <c r="AI1035" s="12">
        <f t="shared" si="303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305"/>
        <v>0</v>
      </c>
      <c r="T1036" s="10"/>
      <c r="U1036" s="10"/>
      <c r="V1036" s="10"/>
      <c r="W1036" s="12">
        <f t="shared" si="306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2"/>
        <v>0</v>
      </c>
      <c r="AF1036" s="10"/>
      <c r="AG1036" s="10"/>
      <c r="AH1036" s="10"/>
      <c r="AI1036" s="12">
        <f t="shared" si="303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305"/>
        <v>0</v>
      </c>
      <c r="T1037" s="10"/>
      <c r="U1037" s="10"/>
      <c r="V1037" s="10"/>
      <c r="W1037" s="12">
        <f t="shared" si="306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2"/>
        <v>0</v>
      </c>
      <c r="AF1037" s="10"/>
      <c r="AG1037" s="10"/>
      <c r="AH1037" s="10"/>
      <c r="AI1037" s="12">
        <f t="shared" si="303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305"/>
        <v>0</v>
      </c>
      <c r="T1038" s="10"/>
      <c r="U1038" s="10"/>
      <c r="V1038" s="10"/>
      <c r="W1038" s="12">
        <f t="shared" si="306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2"/>
        <v>0</v>
      </c>
      <c r="AF1038" s="10"/>
      <c r="AG1038" s="10"/>
      <c r="AH1038" s="10"/>
      <c r="AI1038" s="12">
        <f t="shared" si="303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305"/>
        <v>0</v>
      </c>
      <c r="T1039" s="10"/>
      <c r="U1039" s="10"/>
      <c r="V1039" s="10"/>
      <c r="W1039" s="12">
        <f t="shared" si="306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2"/>
        <v>0</v>
      </c>
      <c r="AF1039" s="10"/>
      <c r="AG1039" s="10"/>
      <c r="AH1039" s="10"/>
      <c r="AI1039" s="12">
        <f t="shared" si="303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57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305"/>
        <v>0</v>
      </c>
      <c r="T1040" s="10"/>
      <c r="U1040" s="10"/>
      <c r="V1040" s="10"/>
      <c r="W1040" s="12">
        <f t="shared" si="306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2"/>
        <v>0</v>
      </c>
      <c r="AF1040" s="10"/>
      <c r="AG1040" s="10"/>
      <c r="AH1040" s="10"/>
      <c r="AI1040" s="12">
        <f t="shared" si="303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306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3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308">SUM(D1042:E1042)</f>
        <v>0</v>
      </c>
      <c r="H1042" s="10"/>
      <c r="I1042" s="10"/>
      <c r="J1042" s="10"/>
      <c r="K1042" s="12">
        <f t="shared" ref="K1042" si="309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10">SUM(P1042:Q1042)</f>
        <v>0</v>
      </c>
      <c r="T1042" s="10"/>
      <c r="U1042" s="10"/>
      <c r="V1042" s="10"/>
      <c r="W1042" s="12">
        <f t="shared" si="306"/>
        <v>0</v>
      </c>
      <c r="Y1042" s="10"/>
      <c r="Z1042" s="30"/>
      <c r="AA1042" s="31"/>
      <c r="AB1042" s="47"/>
      <c r="AC1042" s="31"/>
      <c r="AD1042" s="31"/>
      <c r="AE1042" s="32">
        <f t="shared" ref="AE1042" si="311">SUM(AB1042:AC1042)</f>
        <v>0</v>
      </c>
      <c r="AF1042" s="10"/>
      <c r="AG1042" s="10"/>
      <c r="AH1042" s="10"/>
      <c r="AI1042" s="12">
        <f t="shared" si="303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306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3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155401</v>
      </c>
      <c r="E1045" s="38">
        <f t="shared" ref="E1045:G1045" si="312">SUM(E1002:E1042)</f>
        <v>-1264</v>
      </c>
      <c r="F1045" s="38">
        <f t="shared" si="312"/>
        <v>0</v>
      </c>
      <c r="G1045" s="38">
        <f>SUM(G1002:G1044)</f>
        <v>154137</v>
      </c>
      <c r="H1045" s="4"/>
      <c r="I1045" s="39">
        <f>SUM(I1002:I1044)</f>
        <v>780</v>
      </c>
      <c r="J1045" s="39">
        <f>SUM(J1002:J1044)</f>
        <v>-4632</v>
      </c>
      <c r="K1045" s="40">
        <f>SUM(K1002:K1044)</f>
        <v>150285</v>
      </c>
      <c r="N1045" s="57"/>
      <c r="O1045" s="57"/>
      <c r="P1045" s="38">
        <f>SUM(P1002:P1044)</f>
        <v>150140</v>
      </c>
      <c r="Q1045" s="38">
        <f>SUM(Q1002:Q1026)</f>
        <v>-1752</v>
      </c>
      <c r="R1045" s="38">
        <f>SUM(R1002:R1026)</f>
        <v>0</v>
      </c>
      <c r="S1045" s="38">
        <f>SUM(S1002:S1044)</f>
        <v>148388</v>
      </c>
      <c r="T1045" s="4"/>
      <c r="U1045" s="41">
        <f>SUM(U1002:U1044)</f>
        <v>297.75</v>
      </c>
      <c r="V1045" s="41">
        <f>SUM(V1002:V1026)</f>
        <v>-120</v>
      </c>
      <c r="W1045" s="42">
        <f>SUM(W1002:W1044)</f>
        <v>148565.75</v>
      </c>
      <c r="Z1045" s="57"/>
      <c r="AA1045" s="57"/>
      <c r="AB1045" s="38">
        <f>SUM(AB1002:AB1044)</f>
        <v>302718</v>
      </c>
      <c r="AC1045" s="38">
        <f>SUM(AC1002:AC1026)</f>
        <v>-1686</v>
      </c>
      <c r="AD1045" s="38">
        <f>SUM(AD1002:AD1026)</f>
        <v>0</v>
      </c>
      <c r="AE1045" s="38">
        <f>SUM(AE1002:AE1044)</f>
        <v>301032</v>
      </c>
      <c r="AF1045" s="4"/>
      <c r="AG1045" s="41">
        <f>SUM(AG1002:AG1044)</f>
        <v>9795</v>
      </c>
      <c r="AH1045" s="41">
        <f>SUM(AH1002:AH1026)</f>
        <v>0</v>
      </c>
      <c r="AI1045" s="42">
        <f>SUM(AI1002:AI1044)</f>
        <v>310827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30"/>
      <c r="E1095" s="130"/>
      <c r="F1095" s="86"/>
      <c r="G1095" s="86"/>
      <c r="H1095" s="62"/>
      <c r="I1095" s="130"/>
      <c r="J1095" s="130"/>
      <c r="K1095" s="129"/>
      <c r="L1095" s="62"/>
      <c r="M1095" s="62"/>
      <c r="N1095" s="66"/>
      <c r="O1095" s="86"/>
      <c r="P1095" s="130"/>
      <c r="Q1095" s="130"/>
      <c r="R1095" s="86"/>
      <c r="S1095" s="86"/>
      <c r="T1095" s="62"/>
      <c r="U1095" s="130"/>
      <c r="V1095" s="130"/>
      <c r="W1095" s="129"/>
      <c r="X1095" s="62"/>
      <c r="Y1095" s="62"/>
      <c r="Z1095" s="66"/>
      <c r="AA1095" s="86"/>
      <c r="AB1095" s="130"/>
      <c r="AC1095" s="130"/>
      <c r="AD1095" s="86"/>
      <c r="AE1095" s="86"/>
      <c r="AF1095" s="62"/>
      <c r="AG1095" s="130"/>
      <c r="AH1095" s="130"/>
      <c r="AI1095" s="129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29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29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29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30"/>
      <c r="E1158" s="130"/>
      <c r="F1158" s="86"/>
      <c r="G1158" s="86"/>
      <c r="H1158" s="62"/>
      <c r="I1158" s="130"/>
      <c r="J1158" s="130"/>
      <c r="K1158" s="129"/>
      <c r="L1158" s="62"/>
      <c r="M1158" s="62"/>
      <c r="N1158" s="66"/>
      <c r="O1158" s="86"/>
      <c r="P1158" s="130"/>
      <c r="Q1158" s="130"/>
      <c r="R1158" s="86"/>
      <c r="S1158" s="86"/>
      <c r="T1158" s="62"/>
      <c r="U1158" s="130"/>
      <c r="V1158" s="130"/>
      <c r="W1158" s="129"/>
      <c r="X1158" s="62"/>
      <c r="Y1158" s="62"/>
      <c r="Z1158" s="66"/>
      <c r="AA1158" s="86"/>
      <c r="AB1158" s="130"/>
      <c r="AC1158" s="130"/>
      <c r="AD1158" s="86"/>
      <c r="AE1158" s="86"/>
      <c r="AF1158" s="62"/>
      <c r="AG1158" s="130"/>
      <c r="AH1158" s="130"/>
      <c r="AI1158" s="129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29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29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29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30"/>
      <c r="E1221" s="130"/>
      <c r="F1221" s="86"/>
      <c r="G1221" s="86"/>
      <c r="H1221" s="62"/>
      <c r="I1221" s="130"/>
      <c r="J1221" s="130"/>
      <c r="K1221" s="129"/>
      <c r="L1221" s="62"/>
      <c r="M1221" s="62"/>
      <c r="N1221" s="66"/>
      <c r="O1221" s="86"/>
      <c r="P1221" s="130"/>
      <c r="Q1221" s="130"/>
      <c r="R1221" s="86"/>
      <c r="S1221" s="86"/>
      <c r="T1221" s="62"/>
      <c r="U1221" s="130"/>
      <c r="V1221" s="130"/>
      <c r="W1221" s="129"/>
      <c r="X1221" s="62"/>
      <c r="Y1221" s="62"/>
      <c r="Z1221" s="66"/>
      <c r="AA1221" s="86"/>
      <c r="AB1221" s="130"/>
      <c r="AC1221" s="130"/>
      <c r="AD1221" s="86"/>
      <c r="AE1221" s="86"/>
      <c r="AF1221" s="62"/>
      <c r="AG1221" s="130"/>
      <c r="AH1221" s="130"/>
      <c r="AI1221" s="129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29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29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29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30"/>
      <c r="E1283" s="130"/>
      <c r="F1283" s="80"/>
      <c r="G1283" s="76"/>
      <c r="H1283" s="62"/>
      <c r="I1283" s="130"/>
      <c r="J1283" s="130"/>
      <c r="K1283" s="129"/>
      <c r="L1283" s="62"/>
      <c r="M1283" s="62"/>
      <c r="N1283" s="66"/>
      <c r="O1283" s="76"/>
      <c r="P1283" s="130"/>
      <c r="Q1283" s="130"/>
      <c r="R1283" s="80"/>
      <c r="S1283" s="76"/>
      <c r="T1283" s="62"/>
      <c r="U1283" s="130"/>
      <c r="V1283" s="130"/>
      <c r="W1283" s="129"/>
      <c r="X1283" s="62"/>
      <c r="Y1283" s="62"/>
      <c r="Z1283" s="66"/>
      <c r="AA1283" s="76"/>
      <c r="AB1283" s="130"/>
      <c r="AC1283" s="130"/>
      <c r="AD1283" s="80"/>
      <c r="AE1283" s="76"/>
      <c r="AF1283" s="62"/>
      <c r="AG1283" s="130"/>
      <c r="AH1283" s="130"/>
      <c r="AI1283" s="129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29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29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29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6">
    <mergeCell ref="D1000:E1000"/>
    <mergeCell ref="W1000:W1001"/>
    <mergeCell ref="U1000:V1000"/>
    <mergeCell ref="P1000:Q1000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D835:E835"/>
    <mergeCell ref="I835:J835"/>
    <mergeCell ref="K835:K836"/>
    <mergeCell ref="D890:E890"/>
    <mergeCell ref="AG780:AH780"/>
    <mergeCell ref="AG945:AH945"/>
    <mergeCell ref="AB945:AC945"/>
    <mergeCell ref="D945:E945"/>
    <mergeCell ref="U945:V945"/>
    <mergeCell ref="P945:Q945"/>
    <mergeCell ref="D1095:E1095"/>
    <mergeCell ref="K1095:K1096"/>
    <mergeCell ref="I1095:J109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K945:K946"/>
    <mergeCell ref="I945:J945"/>
    <mergeCell ref="W945:W946"/>
    <mergeCell ref="K1000:K1001"/>
    <mergeCell ref="I1000:J1000"/>
    <mergeCell ref="AU945:AU946"/>
    <mergeCell ref="AS945:AT945"/>
    <mergeCell ref="AN945:AO945"/>
    <mergeCell ref="AI835:AI836"/>
    <mergeCell ref="W1095:W1096"/>
    <mergeCell ref="U1095:V1095"/>
    <mergeCell ref="P1095:Q1095"/>
    <mergeCell ref="AI1095:AI1096"/>
    <mergeCell ref="AG1095:AH1095"/>
    <mergeCell ref="AB1095:AC1095"/>
    <mergeCell ref="AI890:AI891"/>
    <mergeCell ref="AG890:AH890"/>
    <mergeCell ref="AB890:AC890"/>
    <mergeCell ref="AI945:AI946"/>
    <mergeCell ref="AB835:AC835"/>
    <mergeCell ref="AG835:AH83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2025-08-26T00:11:40Z</dcterms:modified>
</cp:coreProperties>
</file>