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codeName="ThisWorkbook"/>
  <xr:revisionPtr revIDLastSave="0" documentId="13_ncr:11_{5ED6C3E5-9448-4172-97BA-8D0A828F34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rthday Calendar" sheetId="4" r:id="rId1"/>
  </sheets>
  <definedNames>
    <definedName name="AprSun1">DATE(CalendarYear,4,1)-WEEKDAY(DATE(CalendarYear,4,1))</definedName>
    <definedName name="AugSun1">DATE(CalendarYear,8,1)-WEEKDAY(DATE(CalendarYear,8,1))</definedName>
    <definedName name="Birth_Dates">'Birthday Calendar'!$AH$5:$AH$24</definedName>
    <definedName name="CalendarYear">'Birthday Calendar'!$Z$2</definedName>
    <definedName name="DecSun1">DATE(CalendarYear,12,1)-WEEKDAY(DATE(CalendarYear,12,1))</definedName>
    <definedName name="FebSun1">DATE(CalendarYear,2,1)-WEEKDAY(DATE(CalendarYear,2,1))</definedName>
    <definedName name="JanSun1">DATE(CalendarYear,1,1)-WEEKDAY(DATE(CalendarYear,1,1))</definedName>
    <definedName name="JulSun1">DATE(CalendarYear,7,1)-WEEKDAY(DATE(CalendarYear,7,1))</definedName>
    <definedName name="JunSun1">DATE(CalendarYear,6,1)-WEEKDAY(DATE(CalendarYear,6,1))</definedName>
    <definedName name="MarSun1">DATE(CalendarYear,3,1)-WEEKDAY(DATE(CalendarYear,3,1))</definedName>
    <definedName name="MaySun1">DATE(CalendarYear,5,1)-WEEKDAY(DATE(CalendarYear,5,1))</definedName>
    <definedName name="NovSun1">DATE(CalendarYear,11,1)-WEEKDAY(DATE(CalendarYear,11,1))</definedName>
    <definedName name="OctSun1">DATE(CalendarYear,10,1)-WEEKDAY(DATE(CalendarYear,10,1))</definedName>
    <definedName name="_xlnm.Print_Area" localSheetId="0">'Birthday Calendar'!$A$1:$AG$44</definedName>
    <definedName name="SepSun1">DATE(CalendarYear,9,1)-WEEKDAY(DATE(CalendarYear,9,1))</definedName>
  </definedNames>
  <calcPr calcId="191029"/>
</workbook>
</file>

<file path=xl/calcChain.xml><?xml version="1.0" encoding="utf-8"?>
<calcChain xmlns="http://schemas.openxmlformats.org/spreadsheetml/2006/main">
  <c r="B18" i="4" l="1"/>
  <c r="AH15" i="4"/>
  <c r="AH24" i="4"/>
  <c r="AH20" i="4"/>
  <c r="AH16" i="4"/>
  <c r="AH23" i="4"/>
  <c r="AH19" i="4"/>
  <c r="AH17" i="4"/>
  <c r="AH22" i="4"/>
  <c r="AH18" i="4"/>
  <c r="AH21" i="4"/>
  <c r="AH5" i="4"/>
  <c r="AH14" i="4"/>
  <c r="AH10" i="4"/>
  <c r="AH6" i="4"/>
  <c r="AH13" i="4"/>
  <c r="AH9" i="4"/>
  <c r="AH7" i="4"/>
  <c r="AH12" i="4"/>
  <c r="AH8" i="4"/>
  <c r="AH11" i="4"/>
  <c r="AF43" i="4" l="1"/>
  <c r="AE43" i="4"/>
  <c r="AD43" i="4"/>
  <c r="AC43" i="4"/>
  <c r="AB43" i="4"/>
  <c r="AA43" i="4"/>
  <c r="Z43" i="4"/>
  <c r="AF42" i="4"/>
  <c r="AE42" i="4"/>
  <c r="AD42" i="4"/>
  <c r="AC42" i="4"/>
  <c r="AB42" i="4"/>
  <c r="AA42" i="4"/>
  <c r="Z42" i="4"/>
  <c r="AF41" i="4"/>
  <c r="AE41" i="4"/>
  <c r="AD41" i="4"/>
  <c r="AC41" i="4"/>
  <c r="AB41" i="4"/>
  <c r="AA41" i="4"/>
  <c r="Z41" i="4"/>
  <c r="AF40" i="4"/>
  <c r="AE40" i="4"/>
  <c r="AD40" i="4"/>
  <c r="AC40" i="4"/>
  <c r="AB40" i="4"/>
  <c r="AA40" i="4"/>
  <c r="Z40" i="4"/>
  <c r="AF39" i="4"/>
  <c r="AE39" i="4"/>
  <c r="AD39" i="4"/>
  <c r="AC39" i="4"/>
  <c r="AB39" i="4"/>
  <c r="AA39" i="4"/>
  <c r="Z39" i="4"/>
  <c r="AF38" i="4"/>
  <c r="AE38" i="4"/>
  <c r="AD38" i="4"/>
  <c r="AC38" i="4"/>
  <c r="AB38" i="4"/>
  <c r="AA38" i="4"/>
  <c r="Z38" i="4"/>
  <c r="X43" i="4"/>
  <c r="W43" i="4"/>
  <c r="V43" i="4"/>
  <c r="U43" i="4"/>
  <c r="T43" i="4"/>
  <c r="S43" i="4"/>
  <c r="R43" i="4"/>
  <c r="X42" i="4"/>
  <c r="W42" i="4"/>
  <c r="V42" i="4"/>
  <c r="U42" i="4"/>
  <c r="T42" i="4"/>
  <c r="S42" i="4"/>
  <c r="R42" i="4"/>
  <c r="X41" i="4"/>
  <c r="W41" i="4"/>
  <c r="V41" i="4"/>
  <c r="U41" i="4"/>
  <c r="T41" i="4"/>
  <c r="S41" i="4"/>
  <c r="R41" i="4"/>
  <c r="X40" i="4"/>
  <c r="W40" i="4"/>
  <c r="V40" i="4"/>
  <c r="U40" i="4"/>
  <c r="T40" i="4"/>
  <c r="S40" i="4"/>
  <c r="R40" i="4"/>
  <c r="X39" i="4"/>
  <c r="W39" i="4"/>
  <c r="V39" i="4"/>
  <c r="U39" i="4"/>
  <c r="T39" i="4"/>
  <c r="S39" i="4"/>
  <c r="R39" i="4"/>
  <c r="X38" i="4"/>
  <c r="W38" i="4"/>
  <c r="V38" i="4"/>
  <c r="U38" i="4"/>
  <c r="T38" i="4"/>
  <c r="S38" i="4"/>
  <c r="R38" i="4"/>
  <c r="P43" i="4"/>
  <c r="O43" i="4"/>
  <c r="N43" i="4"/>
  <c r="M43" i="4"/>
  <c r="L43" i="4"/>
  <c r="K43" i="4"/>
  <c r="J43" i="4"/>
  <c r="P42" i="4"/>
  <c r="O42" i="4"/>
  <c r="N42" i="4"/>
  <c r="M42" i="4"/>
  <c r="L42" i="4"/>
  <c r="K42" i="4"/>
  <c r="J42" i="4"/>
  <c r="P41" i="4"/>
  <c r="O41" i="4"/>
  <c r="N41" i="4"/>
  <c r="M41" i="4"/>
  <c r="L41" i="4"/>
  <c r="K41" i="4"/>
  <c r="J41" i="4"/>
  <c r="P40" i="4"/>
  <c r="O40" i="4"/>
  <c r="N40" i="4"/>
  <c r="M40" i="4"/>
  <c r="L40" i="4"/>
  <c r="K40" i="4"/>
  <c r="J40" i="4"/>
  <c r="P39" i="4"/>
  <c r="O39" i="4"/>
  <c r="N39" i="4"/>
  <c r="M39" i="4"/>
  <c r="L39" i="4"/>
  <c r="K39" i="4"/>
  <c r="J39" i="4"/>
  <c r="P38" i="4"/>
  <c r="O38" i="4"/>
  <c r="N38" i="4"/>
  <c r="M38" i="4"/>
  <c r="L38" i="4"/>
  <c r="K38" i="4"/>
  <c r="J38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AF34" i="4"/>
  <c r="AE34" i="4"/>
  <c r="AD34" i="4"/>
  <c r="AC34" i="4"/>
  <c r="AB34" i="4"/>
  <c r="AA34" i="4"/>
  <c r="Z34" i="4"/>
  <c r="AF33" i="4"/>
  <c r="AE33" i="4"/>
  <c r="AD33" i="4"/>
  <c r="AC33" i="4"/>
  <c r="AB33" i="4"/>
  <c r="AA33" i="4"/>
  <c r="Z33" i="4"/>
  <c r="AF32" i="4"/>
  <c r="AE32" i="4"/>
  <c r="AD32" i="4"/>
  <c r="AC32" i="4"/>
  <c r="AB32" i="4"/>
  <c r="AA32" i="4"/>
  <c r="Z32" i="4"/>
  <c r="AF31" i="4"/>
  <c r="AE31" i="4"/>
  <c r="AD31" i="4"/>
  <c r="AC31" i="4"/>
  <c r="AB31" i="4"/>
  <c r="AA31" i="4"/>
  <c r="Z31" i="4"/>
  <c r="AF30" i="4"/>
  <c r="AE30" i="4"/>
  <c r="AD30" i="4"/>
  <c r="AC30" i="4"/>
  <c r="AB30" i="4"/>
  <c r="AA30" i="4"/>
  <c r="Z30" i="4"/>
  <c r="AF29" i="4"/>
  <c r="AE29" i="4"/>
  <c r="AD29" i="4"/>
  <c r="AC29" i="4"/>
  <c r="AB29" i="4"/>
  <c r="AA29" i="4"/>
  <c r="Z29" i="4"/>
  <c r="X34" i="4"/>
  <c r="W34" i="4"/>
  <c r="V34" i="4"/>
  <c r="U34" i="4"/>
  <c r="T34" i="4"/>
  <c r="S34" i="4"/>
  <c r="R34" i="4"/>
  <c r="X33" i="4"/>
  <c r="W33" i="4"/>
  <c r="V33" i="4"/>
  <c r="U33" i="4"/>
  <c r="T33" i="4"/>
  <c r="S33" i="4"/>
  <c r="R33" i="4"/>
  <c r="X32" i="4"/>
  <c r="W32" i="4"/>
  <c r="V32" i="4"/>
  <c r="U32" i="4"/>
  <c r="T32" i="4"/>
  <c r="S32" i="4"/>
  <c r="R32" i="4"/>
  <c r="X31" i="4"/>
  <c r="W31" i="4"/>
  <c r="V31" i="4"/>
  <c r="U31" i="4"/>
  <c r="T31" i="4"/>
  <c r="S31" i="4"/>
  <c r="R31" i="4"/>
  <c r="X30" i="4"/>
  <c r="W30" i="4"/>
  <c r="V30" i="4"/>
  <c r="U30" i="4"/>
  <c r="T30" i="4"/>
  <c r="S30" i="4"/>
  <c r="R30" i="4"/>
  <c r="X29" i="4"/>
  <c r="W29" i="4"/>
  <c r="V29" i="4"/>
  <c r="U29" i="4"/>
  <c r="T29" i="4"/>
  <c r="S29" i="4"/>
  <c r="R29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AF25" i="4"/>
  <c r="AE25" i="4"/>
  <c r="AD25" i="4"/>
  <c r="AC25" i="4"/>
  <c r="AB25" i="4"/>
  <c r="AA25" i="4"/>
  <c r="Z25" i="4"/>
  <c r="AF24" i="4"/>
  <c r="AE24" i="4"/>
  <c r="AD24" i="4"/>
  <c r="AC24" i="4"/>
  <c r="AB24" i="4"/>
  <c r="AA24" i="4"/>
  <c r="Z24" i="4"/>
  <c r="AF23" i="4"/>
  <c r="AE23" i="4"/>
  <c r="AD23" i="4"/>
  <c r="AC23" i="4"/>
  <c r="AB23" i="4"/>
  <c r="AA23" i="4"/>
  <c r="Z23" i="4"/>
  <c r="AF22" i="4"/>
  <c r="AE22" i="4"/>
  <c r="AD22" i="4"/>
  <c r="AC22" i="4"/>
  <c r="AB22" i="4"/>
  <c r="AA22" i="4"/>
  <c r="Z22" i="4"/>
  <c r="AF21" i="4"/>
  <c r="AE21" i="4"/>
  <c r="AD21" i="4"/>
  <c r="AC21" i="4"/>
  <c r="AB21" i="4"/>
  <c r="AA21" i="4"/>
  <c r="Z21" i="4"/>
  <c r="AF20" i="4"/>
  <c r="AE20" i="4"/>
  <c r="AD20" i="4"/>
  <c r="AC20" i="4"/>
  <c r="AB20" i="4"/>
  <c r="AA20" i="4"/>
  <c r="Z20" i="4"/>
  <c r="X25" i="4"/>
  <c r="W25" i="4"/>
  <c r="V25" i="4"/>
  <c r="U25" i="4"/>
  <c r="T25" i="4"/>
  <c r="S25" i="4"/>
  <c r="R25" i="4"/>
  <c r="X24" i="4"/>
  <c r="W24" i="4"/>
  <c r="V24" i="4"/>
  <c r="U24" i="4"/>
  <c r="T24" i="4"/>
  <c r="S24" i="4"/>
  <c r="R24" i="4"/>
  <c r="X23" i="4"/>
  <c r="W23" i="4"/>
  <c r="V23" i="4"/>
  <c r="U23" i="4"/>
  <c r="T23" i="4"/>
  <c r="S23" i="4"/>
  <c r="R23" i="4"/>
  <c r="X22" i="4"/>
  <c r="W22" i="4"/>
  <c r="V22" i="4"/>
  <c r="U22" i="4"/>
  <c r="T22" i="4"/>
  <c r="S22" i="4"/>
  <c r="R22" i="4"/>
  <c r="X21" i="4"/>
  <c r="W21" i="4"/>
  <c r="V21" i="4"/>
  <c r="U21" i="4"/>
  <c r="T21" i="4"/>
  <c r="S21" i="4"/>
  <c r="R21" i="4"/>
  <c r="X20" i="4"/>
  <c r="W20" i="4"/>
  <c r="V20" i="4"/>
  <c r="U20" i="4"/>
  <c r="T20" i="4"/>
  <c r="S20" i="4"/>
  <c r="R20" i="4"/>
  <c r="P25" i="4"/>
  <c r="O25" i="4"/>
  <c r="N25" i="4"/>
  <c r="M25" i="4"/>
  <c r="L25" i="4"/>
  <c r="K25" i="4"/>
  <c r="J25" i="4"/>
  <c r="P24" i="4"/>
  <c r="O24" i="4"/>
  <c r="N24" i="4"/>
  <c r="M24" i="4"/>
  <c r="L24" i="4"/>
  <c r="K24" i="4"/>
  <c r="J24" i="4"/>
  <c r="P23" i="4"/>
  <c r="O23" i="4"/>
  <c r="N23" i="4"/>
  <c r="M23" i="4"/>
  <c r="L23" i="4"/>
  <c r="K23" i="4"/>
  <c r="J23" i="4"/>
  <c r="P22" i="4"/>
  <c r="O22" i="4"/>
  <c r="N22" i="4"/>
  <c r="M22" i="4"/>
  <c r="L22" i="4"/>
  <c r="K22" i="4"/>
  <c r="J22" i="4"/>
  <c r="P21" i="4"/>
  <c r="O21" i="4"/>
  <c r="N21" i="4"/>
  <c r="M21" i="4"/>
  <c r="L21" i="4"/>
  <c r="K21" i="4"/>
  <c r="J21" i="4"/>
  <c r="P20" i="4"/>
  <c r="O20" i="4"/>
  <c r="N20" i="4"/>
  <c r="M20" i="4"/>
  <c r="L20" i="4"/>
  <c r="K20" i="4"/>
  <c r="J20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Z36" i="4"/>
  <c r="R36" i="4"/>
  <c r="J36" i="4"/>
  <c r="B36" i="4"/>
  <c r="Z27" i="4"/>
  <c r="R27" i="4"/>
  <c r="J27" i="4"/>
  <c r="B27" i="4"/>
  <c r="Z18" i="4"/>
  <c r="R18" i="4"/>
  <c r="J18" i="4"/>
</calcChain>
</file>

<file path=xl/sharedStrings.xml><?xml version="1.0" encoding="utf-8"?>
<sst xmlns="http://schemas.openxmlformats.org/spreadsheetml/2006/main" count="90" uniqueCount="13">
  <si>
    <t>Su</t>
  </si>
  <si>
    <t>Mo</t>
  </si>
  <si>
    <t>We</t>
  </si>
  <si>
    <t>Tu</t>
  </si>
  <si>
    <t>Th</t>
  </si>
  <si>
    <t>Fr</t>
  </si>
  <si>
    <t>Sa</t>
  </si>
  <si>
    <t>Birthday Calendar</t>
  </si>
  <si>
    <t xml:space="preserve"> </t>
  </si>
  <si>
    <t>Aunt Flora</t>
  </si>
  <si>
    <t>Uncle Ian</t>
  </si>
  <si>
    <t>Mom</t>
  </si>
  <si>
    <t>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</si>
</sst>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mmmm"/>
    <numFmt numFmtId="166" formatCode="mmmm\ d"/>
    <numFmt numFmtId="167" formatCode="m/d;@"/>
  </numFmts>
  <fonts count="15" x14ac:knownFonts="1">
    <font>
      <sz val="10"/>
      <color theme="1"/>
      <name val="Verdana"/>
      <family val="2"/>
      <scheme val="minor"/>
    </font>
    <font>
      <sz val="11"/>
      <name val="Verdana"/>
      <family val="2"/>
      <scheme val="minor"/>
    </font>
    <font>
      <sz val="10"/>
      <color theme="1" tint="0.249977111117893"/>
      <name val="Verdana"/>
      <family val="2"/>
      <scheme val="minor"/>
    </font>
    <font>
      <sz val="10"/>
      <color theme="1" tint="0.14999847407452621"/>
      <name val="Verdana"/>
      <family val="2"/>
      <scheme val="minor"/>
    </font>
    <font>
      <sz val="12"/>
      <color theme="1" tint="0.14999847407452621"/>
      <name val="Verdana"/>
      <family val="2"/>
      <scheme val="minor"/>
    </font>
    <font>
      <b/>
      <sz val="12"/>
      <color theme="1" tint="0.14999847407452621"/>
      <name val="Verdana"/>
      <family val="2"/>
      <scheme val="minor"/>
    </font>
    <font>
      <sz val="10"/>
      <color theme="1" tint="0.14999847407452621"/>
      <name val="Franklin Gothic Heavy"/>
      <family val="1"/>
      <scheme val="major"/>
    </font>
    <font>
      <sz val="8"/>
      <color theme="1" tint="0.34998626667073579"/>
      <name val="Verdana"/>
      <family val="2"/>
      <scheme val="minor"/>
    </font>
    <font>
      <sz val="36"/>
      <color theme="7" tint="-0.499984740745262"/>
      <name val="Franklin Gothic Heavy"/>
      <family val="1"/>
      <scheme val="major"/>
    </font>
    <font>
      <sz val="10"/>
      <color theme="0"/>
      <name val="Verdana"/>
      <family val="2"/>
      <scheme val="minor"/>
    </font>
    <font>
      <sz val="10"/>
      <color theme="7" tint="0.39997558519241921"/>
      <name val="Verdana"/>
      <family val="2"/>
      <scheme val="minor"/>
    </font>
    <font>
      <sz val="12"/>
      <color theme="7" tint="0.39997558519241921"/>
      <name val="Verdana"/>
      <family val="2"/>
      <scheme val="minor"/>
    </font>
    <font>
      <sz val="11"/>
      <color theme="7" tint="-0.499984740745262"/>
      <name val="Verdana"/>
      <family val="2"/>
      <scheme val="minor"/>
    </font>
    <font>
      <sz val="36"/>
      <color rgb="FFFF0000"/>
      <name val="Franklin Gothic Heavy"/>
      <family val="2"/>
      <scheme val="major"/>
    </font>
    <font>
      <sz val="40"/>
      <color rgb="FFFF0000"/>
      <name val="Franklin Gothic Heavy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theme="7" tint="0.59996337778862885"/>
      </bottom>
      <diagonal/>
    </border>
    <border>
      <left/>
      <right/>
      <top style="dotted">
        <color theme="7" tint="0.59996337778862885"/>
      </top>
      <bottom style="dotted">
        <color theme="7" tint="0.59996337778862885"/>
      </bottom>
      <diagonal/>
    </border>
    <border>
      <left/>
      <right/>
      <top/>
      <bottom style="thin">
        <color theme="7" tint="0.59996337778862885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7" fontId="9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4" fontId="10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167" fontId="9" fillId="0" borderId="0" xfId="0" applyNumberFormat="1" applyFont="1"/>
    <xf numFmtId="166" fontId="3" fillId="2" borderId="2" xfId="0" applyNumberFormat="1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right" vertical="center" wrapText="1"/>
    </xf>
  </cellXfs>
  <cellStyles count="2">
    <cellStyle name="Normal" xfId="0" builtinId="0" customBuiltin="1"/>
    <cellStyle name="Normal 2" xfId="1" xr:uid="{00000000-0005-0000-0000-000001000000}"/>
  </cellStyles>
  <dxfs count="111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numFmt numFmtId="164" formatCode="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Verdana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Z$2" max="2999" min="1900" page="10" val="202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1</xdr:row>
          <xdr:rowOff>236220</xdr:rowOff>
        </xdr:from>
        <xdr:to>
          <xdr:col>33</xdr:col>
          <xdr:colOff>30480</xdr:colOff>
          <xdr:row>1</xdr:row>
          <xdr:rowOff>541020</xdr:rowOff>
        </xdr:to>
        <xdr:sp macro="" textlink="">
          <xdr:nvSpPr>
            <xdr:cNvPr id="1025" name="Spinner" descr="Use the spinner button to change calendar year or change the year in cell AE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0</xdr:colOff>
      <xdr:row>15</xdr:row>
      <xdr:rowOff>0</xdr:rowOff>
    </xdr:from>
    <xdr:to>
      <xdr:col>32</xdr:col>
      <xdr:colOff>0</xdr:colOff>
      <xdr:row>16</xdr:row>
      <xdr:rowOff>2350</xdr:rowOff>
    </xdr:to>
    <xdr:pic>
      <xdr:nvPicPr>
        <xdr:cNvPr id="2" name="Picture 1" descr="Cartoon graphics of birthday elements" title="Border Imag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3840480"/>
          <a:ext cx="8503920" cy="6576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32</xdr:col>
      <xdr:colOff>0</xdr:colOff>
      <xdr:row>3</xdr:row>
      <xdr:rowOff>11628</xdr:rowOff>
    </xdr:to>
    <xdr:pic>
      <xdr:nvPicPr>
        <xdr:cNvPr id="4" name="Picture 3" descr="Cartoon graphics of birthday elements" title="Border Imag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937260"/>
          <a:ext cx="8503920" cy="621228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2</xdr:row>
      <xdr:rowOff>0</xdr:rowOff>
    </xdr:from>
    <xdr:to>
      <xdr:col>32</xdr:col>
      <xdr:colOff>0</xdr:colOff>
      <xdr:row>3</xdr:row>
      <xdr:rowOff>15240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9B0B183-0FF3-BEFF-3BC2-B6BE34C51687}"/>
            </a:ext>
          </a:extLst>
        </xdr:cNvPr>
        <xdr:cNvSpPr/>
      </xdr:nvSpPr>
      <xdr:spPr>
        <a:xfrm>
          <a:off x="144780" y="937260"/>
          <a:ext cx="8496300" cy="62484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PH" sz="2800" b="1">
              <a:latin typeface="Arial Black" panose="020B0A04020102020204" pitchFamily="34" charset="0"/>
            </a:rPr>
            <a:t>GBDS </a:t>
          </a:r>
        </a:p>
      </xdr:txBody>
    </xdr:sp>
    <xdr:clientData/>
  </xdr:twoCellAnchor>
  <xdr:twoCellAnchor>
    <xdr:from>
      <xdr:col>0</xdr:col>
      <xdr:colOff>129540</xdr:colOff>
      <xdr:row>15</xdr:row>
      <xdr:rowOff>7620</xdr:rowOff>
    </xdr:from>
    <xdr:to>
      <xdr:col>32</xdr:col>
      <xdr:colOff>7620</xdr:colOff>
      <xdr:row>16</xdr:row>
      <xdr:rowOff>7620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AF4049-8E98-43BC-9A99-A69A7596E2C5}"/>
            </a:ext>
          </a:extLst>
        </xdr:cNvPr>
        <xdr:cNvSpPr/>
      </xdr:nvSpPr>
      <xdr:spPr>
        <a:xfrm>
          <a:off x="129540" y="3848100"/>
          <a:ext cx="8519160" cy="65532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PH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anuary" displayName="January" ref="B19:H25" totalsRowShown="0" headerRowDxfId="110" dataDxfId="109">
  <autoFilter ref="B19:H2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Su" dataDxfId="108"/>
    <tableColumn id="2" xr3:uid="{00000000-0010-0000-0000-000002000000}" name="Mo" dataDxfId="107"/>
    <tableColumn id="3" xr3:uid="{00000000-0010-0000-0000-000003000000}" name="Tu" dataDxfId="106"/>
    <tableColumn id="4" xr3:uid="{00000000-0010-0000-0000-000004000000}" name="We" dataDxfId="105"/>
    <tableColumn id="5" xr3:uid="{00000000-0010-0000-0000-000005000000}" name="Th" dataDxfId="104"/>
    <tableColumn id="6" xr3:uid="{00000000-0010-0000-0000-000006000000}" name="Fr" dataDxfId="103"/>
    <tableColumn id="7" xr3:uid="{00000000-0010-0000-0000-000007000000}" name="Sa" dataDxfId="102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January calendar, day of the week are automatically calculated for the Year entered in cell AE3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May" displayName="May" ref="B28:H34" totalsRowShown="0" headerRowDxfId="29" dataDxfId="28">
  <autoFilter ref="B28:H34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900-000001000000}" name="Su" dataDxfId="27"/>
    <tableColumn id="2" xr3:uid="{00000000-0010-0000-0900-000002000000}" name="Mo" dataDxfId="26"/>
    <tableColumn id="3" xr3:uid="{00000000-0010-0000-0900-000003000000}" name="Tu" dataDxfId="25"/>
    <tableColumn id="4" xr3:uid="{00000000-0010-0000-0900-000004000000}" name="We" dataDxfId="24"/>
    <tableColumn id="5" xr3:uid="{00000000-0010-0000-0900-000005000000}" name="Th" dataDxfId="23"/>
    <tableColumn id="6" xr3:uid="{00000000-0010-0000-0900-000006000000}" name="Fr" dataDxfId="22"/>
    <tableColumn id="7" xr3:uid="{00000000-0010-0000-0900-000007000000}" name="Sa" dataDxfId="21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May calendar, day of the week are automatically calculated for the Year entered in cell AE3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June" displayName="June" ref="J28:P34" totalsRowShown="0" headerRowDxfId="20" dataDxfId="19">
  <autoFilter ref="J28:P34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u" dataDxfId="18"/>
    <tableColumn id="2" xr3:uid="{00000000-0010-0000-0A00-000002000000}" name="Mo" dataDxfId="17"/>
    <tableColumn id="3" xr3:uid="{00000000-0010-0000-0A00-000003000000}" name="Tu" dataDxfId="16"/>
    <tableColumn id="4" xr3:uid="{00000000-0010-0000-0A00-000004000000}" name="We" dataDxfId="15"/>
    <tableColumn id="5" xr3:uid="{00000000-0010-0000-0A00-000005000000}" name="Th" dataDxfId="14"/>
    <tableColumn id="6" xr3:uid="{00000000-0010-0000-0A00-000006000000}" name="Fr" dataDxfId="13"/>
    <tableColumn id="7" xr3:uid="{00000000-0010-0000-0A00-000007000000}" name="Sa" dataDxfId="12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June calendar, day of the week are automatically calculated for the Year entered in cell AE3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July" displayName="July" ref="R28:X34" totalsRowShown="0" headerRowDxfId="11" dataDxfId="10">
  <autoFilter ref="R28:X34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B00-000001000000}" name="Su" dataDxfId="9"/>
    <tableColumn id="2" xr3:uid="{00000000-0010-0000-0B00-000002000000}" name="Mo" dataDxfId="8"/>
    <tableColumn id="3" xr3:uid="{00000000-0010-0000-0B00-000003000000}" name="Tu" dataDxfId="7"/>
    <tableColumn id="4" xr3:uid="{00000000-0010-0000-0B00-000004000000}" name="We" dataDxfId="6"/>
    <tableColumn id="5" xr3:uid="{00000000-0010-0000-0B00-000005000000}" name="Th" dataDxfId="5"/>
    <tableColumn id="6" xr3:uid="{00000000-0010-0000-0B00-000006000000}" name="Fr" dataDxfId="4"/>
    <tableColumn id="7" xr3:uid="{00000000-0010-0000-0B00-000007000000}" name="Sa" dataDxfId="3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July calendar, day of the week are automatically calculated for the Year entered in cell AE3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ebruary" displayName="February" ref="J19:P25" totalsRowShown="0" headerRowDxfId="101" dataDxfId="100">
  <autoFilter ref="J19:P25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100-000001000000}" name="Su" dataDxfId="99"/>
    <tableColumn id="2" xr3:uid="{00000000-0010-0000-0100-000002000000}" name="Mo" dataDxfId="98"/>
    <tableColumn id="3" xr3:uid="{00000000-0010-0000-0100-000003000000}" name="Tu" dataDxfId="97"/>
    <tableColumn id="4" xr3:uid="{00000000-0010-0000-0100-000004000000}" name="We" dataDxfId="96"/>
    <tableColumn id="5" xr3:uid="{00000000-0010-0000-0100-000005000000}" name="Th" dataDxfId="95"/>
    <tableColumn id="6" xr3:uid="{00000000-0010-0000-0100-000006000000}" name="Fr" dataDxfId="94"/>
    <tableColumn id="7" xr3:uid="{00000000-0010-0000-0100-000007000000}" name="Sa" dataDxfId="93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February calendar, day of the week are automatically calculated for the Year entered in cell AE3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arch" displayName="March" ref="R19:X25" totalsRowShown="0" headerRowDxfId="92" dataDxfId="91">
  <autoFilter ref="R19:X25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200-000001000000}" name="Su" dataDxfId="90"/>
    <tableColumn id="2" xr3:uid="{00000000-0010-0000-0200-000002000000}" name="Mo" dataDxfId="89"/>
    <tableColumn id="3" xr3:uid="{00000000-0010-0000-0200-000003000000}" name="Tu" dataDxfId="88"/>
    <tableColumn id="4" xr3:uid="{00000000-0010-0000-0200-000004000000}" name="We" dataDxfId="87"/>
    <tableColumn id="5" xr3:uid="{00000000-0010-0000-0200-000005000000}" name="Th" dataDxfId="86"/>
    <tableColumn id="6" xr3:uid="{00000000-0010-0000-0200-000006000000}" name="Fr" dataDxfId="85"/>
    <tableColumn id="7" xr3:uid="{00000000-0010-0000-0200-000007000000}" name="Sa" dataDxfId="84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March calendar, day of the week are automatically calculated for the Year entered in cell AE3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pril" displayName="April" ref="Z19:AF25" totalsRowShown="0" headerRowDxfId="83" dataDxfId="82">
  <autoFilter ref="Z19:AF2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300-000001000000}" name="Su" dataDxfId="81"/>
    <tableColumn id="2" xr3:uid="{00000000-0010-0000-0300-000002000000}" name="Mo" dataDxfId="80"/>
    <tableColumn id="3" xr3:uid="{00000000-0010-0000-0300-000003000000}" name="Tu" dataDxfId="79"/>
    <tableColumn id="4" xr3:uid="{00000000-0010-0000-0300-000004000000}" name="We" dataDxfId="78"/>
    <tableColumn id="5" xr3:uid="{00000000-0010-0000-0300-000005000000}" name="Th" dataDxfId="77"/>
    <tableColumn id="6" xr3:uid="{00000000-0010-0000-0300-000006000000}" name="Fr" dataDxfId="76"/>
    <tableColumn id="7" xr3:uid="{00000000-0010-0000-0300-000007000000}" name="Sa" dataDxfId="75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April calendar, day of the week are automatically calculated for the Year entered in cell AE3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August" displayName="August" ref="Z28:AF34" totalsRowShown="0" headerRowDxfId="74" dataDxfId="73">
  <autoFilter ref="Z28:AF34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400-000001000000}" name="Su" dataDxfId="72"/>
    <tableColumn id="2" xr3:uid="{00000000-0010-0000-0400-000002000000}" name="Mo" dataDxfId="71"/>
    <tableColumn id="3" xr3:uid="{00000000-0010-0000-0400-000003000000}" name="Tu" dataDxfId="70"/>
    <tableColumn id="4" xr3:uid="{00000000-0010-0000-0400-000004000000}" name="We" dataDxfId="69"/>
    <tableColumn id="5" xr3:uid="{00000000-0010-0000-0400-000005000000}" name="Th" dataDxfId="68"/>
    <tableColumn id="6" xr3:uid="{00000000-0010-0000-0400-000006000000}" name="Fr" dataDxfId="67"/>
    <tableColumn id="7" xr3:uid="{00000000-0010-0000-0400-000007000000}" name="Sa" dataDxfId="6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August calendar, day of the week are automatically calculated for the Year entered in cell AE3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ecember" displayName="December" ref="Z37:AF43" totalsRowShown="0" headerRowDxfId="65" dataDxfId="64">
  <autoFilter ref="Z37:AF4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500-000001000000}" name="Su" dataDxfId="63"/>
    <tableColumn id="2" xr3:uid="{00000000-0010-0000-0500-000002000000}" name="Mo" dataDxfId="62"/>
    <tableColumn id="3" xr3:uid="{00000000-0010-0000-0500-000003000000}" name="Tu" dataDxfId="61"/>
    <tableColumn id="4" xr3:uid="{00000000-0010-0000-0500-000004000000}" name="We" dataDxfId="60"/>
    <tableColumn id="5" xr3:uid="{00000000-0010-0000-0500-000005000000}" name="Th" dataDxfId="59"/>
    <tableColumn id="6" xr3:uid="{00000000-0010-0000-0500-000006000000}" name="Fr" dataDxfId="58"/>
    <tableColumn id="7" xr3:uid="{00000000-0010-0000-0500-000007000000}" name="Sa" dataDxfId="57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December calendar, day of the week are automatically calculated for the Year entered in cell AE3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November" displayName="November" ref="R37:X43" totalsRowShown="0" headerRowDxfId="56" dataDxfId="55">
  <autoFilter ref="R37:X43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600-000001000000}" name="Su" dataDxfId="54"/>
    <tableColumn id="2" xr3:uid="{00000000-0010-0000-0600-000002000000}" name="Mo" dataDxfId="53"/>
    <tableColumn id="3" xr3:uid="{00000000-0010-0000-0600-000003000000}" name="Tu" dataDxfId="52"/>
    <tableColumn id="4" xr3:uid="{00000000-0010-0000-0600-000004000000}" name="We" dataDxfId="51"/>
    <tableColumn id="5" xr3:uid="{00000000-0010-0000-0600-000005000000}" name="Th" dataDxfId="50"/>
    <tableColumn id="6" xr3:uid="{00000000-0010-0000-0600-000006000000}" name="Fr" dataDxfId="49"/>
    <tableColumn id="7" xr3:uid="{00000000-0010-0000-0600-000007000000}" name="Sa" dataDxfId="48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November calendar, day of the week are automatically calculated for the Year entered in cell AE3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October" displayName="October" ref="J37:P43" totalsRowShown="0" headerRowDxfId="47" dataDxfId="46">
  <autoFilter ref="J37:P43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700-000001000000}" name="Su" dataDxfId="45"/>
    <tableColumn id="2" xr3:uid="{00000000-0010-0000-0700-000002000000}" name="Mo" dataDxfId="44"/>
    <tableColumn id="3" xr3:uid="{00000000-0010-0000-0700-000003000000}" name="Tu" dataDxfId="43"/>
    <tableColumn id="4" xr3:uid="{00000000-0010-0000-0700-000004000000}" name="We" dataDxfId="42"/>
    <tableColumn id="5" xr3:uid="{00000000-0010-0000-0700-000005000000}" name="Th" dataDxfId="41"/>
    <tableColumn id="6" xr3:uid="{00000000-0010-0000-0700-000006000000}" name="Fr" dataDxfId="40"/>
    <tableColumn id="7" xr3:uid="{00000000-0010-0000-0700-000007000000}" name="Sa" dataDxfId="39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October calendar, day of the week are automatically calculated for the Year entered in cell AE3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eptember" displayName="September" ref="B37:H43" totalsRowShown="0" headerRowDxfId="38" dataDxfId="37">
  <autoFilter ref="B37:H43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800-000001000000}" name="Su" dataDxfId="36"/>
    <tableColumn id="2" xr3:uid="{00000000-0010-0000-0800-000002000000}" name="Mo" dataDxfId="35"/>
    <tableColumn id="3" xr3:uid="{00000000-0010-0000-0800-000003000000}" name="Tu" dataDxfId="34"/>
    <tableColumn id="4" xr3:uid="{00000000-0010-0000-0800-000004000000}" name="We" dataDxfId="33"/>
    <tableColumn id="5" xr3:uid="{00000000-0010-0000-0800-000005000000}" name="Th" dataDxfId="32"/>
    <tableColumn id="6" xr3:uid="{00000000-0010-0000-0800-000006000000}" name="Fr" dataDxfId="31"/>
    <tableColumn id="7" xr3:uid="{00000000-0010-0000-0800-000007000000}" name="Sa" dataDxfId="3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September calendar, day of the week are automatically calculated for the Year entered in cell AE3 in this table"/>
    </ext>
  </extLst>
</table>
</file>

<file path=xl/theme/theme1.xml><?xml version="1.0" encoding="utf-8"?>
<a:theme xmlns:a="http://schemas.openxmlformats.org/drawingml/2006/main" name="9_calendar">
  <a:themeElements>
    <a:clrScheme name="Birthday Calendar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7BD7EC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Custom 27">
      <a:majorFont>
        <a:latin typeface="Franklin Gothic Heavy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2" Type="http://schemas.openxmlformats.org/officeDocument/2006/relationships/drawing" Target="../drawings/drawing1.xml"/><Relationship Id="rId16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10" Type="http://schemas.openxmlformats.org/officeDocument/2006/relationships/table" Target="../tables/table6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5.xml"/><Relationship Id="rId1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AI43"/>
  <sheetViews>
    <sheetView showGridLines="0" tabSelected="1" zoomScaleNormal="100" workbookViewId="0">
      <selection activeCell="AF15" sqref="AF15"/>
    </sheetView>
  </sheetViews>
  <sheetFormatPr defaultColWidth="9" defaultRowHeight="12.6" x14ac:dyDescent="0.2"/>
  <cols>
    <col min="1" max="1" width="1.6328125" style="2" customWidth="1"/>
    <col min="2" max="32" width="3.26953125" style="1" customWidth="1"/>
    <col min="33" max="33" width="1.6328125" style="1" customWidth="1"/>
    <col min="34" max="34" width="9" style="8"/>
    <col min="35" max="16384" width="9" style="1"/>
  </cols>
  <sheetData>
    <row r="1" spans="2:35" ht="11.25" customHeight="1" x14ac:dyDescent="0.2">
      <c r="AG1" s="1" t="s">
        <v>8</v>
      </c>
    </row>
    <row r="2" spans="2:35" s="5" customFormat="1" ht="63" customHeight="1" x14ac:dyDescent="0.2">
      <c r="B2" s="2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28">
        <v>2024</v>
      </c>
      <c r="AA2" s="28"/>
      <c r="AB2" s="28"/>
      <c r="AC2" s="28"/>
      <c r="AD2" s="28"/>
      <c r="AE2" s="28"/>
      <c r="AF2" s="28"/>
      <c r="AH2" s="26"/>
      <c r="AI2" s="26"/>
    </row>
    <row r="3" spans="2:35" ht="48" customHeight="1" x14ac:dyDescent="0.2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2:35" ht="9" customHeight="1" x14ac:dyDescent="0.2">
      <c r="B4" s="14"/>
      <c r="C4" s="10"/>
      <c r="D4" s="11"/>
      <c r="E4" s="11"/>
      <c r="F4" s="11"/>
      <c r="G4" s="12"/>
      <c r="H4" s="12"/>
      <c r="I4" s="12"/>
      <c r="J4" s="12"/>
      <c r="K4" s="10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5"/>
    </row>
    <row r="5" spans="2:35" ht="15.9" customHeight="1" x14ac:dyDescent="0.2">
      <c r="B5" s="13"/>
      <c r="C5" s="23">
        <v>15349</v>
      </c>
      <c r="D5" s="23"/>
      <c r="E5" s="23"/>
      <c r="F5" s="23"/>
      <c r="G5" s="24" t="s">
        <v>11</v>
      </c>
      <c r="H5" s="24"/>
      <c r="I5" s="24"/>
      <c r="J5" s="24"/>
      <c r="K5" s="24"/>
      <c r="L5" s="24"/>
      <c r="M5" s="24"/>
      <c r="N5" s="24"/>
      <c r="O5" s="24"/>
      <c r="P5" s="24"/>
      <c r="Q5" s="9"/>
      <c r="R5" s="23">
        <v>43589</v>
      </c>
      <c r="S5" s="23"/>
      <c r="T5" s="23"/>
      <c r="U5" s="23"/>
      <c r="V5" s="24" t="s">
        <v>12</v>
      </c>
      <c r="W5" s="24"/>
      <c r="X5" s="24"/>
      <c r="Y5" s="24"/>
      <c r="Z5" s="24"/>
      <c r="AA5" s="24"/>
      <c r="AB5" s="24"/>
      <c r="AC5" s="24"/>
      <c r="AD5" s="24"/>
      <c r="AE5" s="24"/>
      <c r="AF5" s="13"/>
      <c r="AH5" s="8">
        <f t="shared" ref="AH5:AH14" si="0">DATE(CalendarYear,MONTH(C5),DAY(C5))</f>
        <v>45299</v>
      </c>
    </row>
    <row r="6" spans="2:35" ht="15.9" customHeight="1" x14ac:dyDescent="0.2">
      <c r="B6" s="14"/>
      <c r="C6" s="21">
        <v>31125</v>
      </c>
      <c r="D6" s="21"/>
      <c r="E6" s="21"/>
      <c r="F6" s="21"/>
      <c r="G6" s="25" t="s">
        <v>10</v>
      </c>
      <c r="H6" s="25"/>
      <c r="I6" s="25"/>
      <c r="J6" s="25"/>
      <c r="K6" s="25"/>
      <c r="L6" s="25"/>
      <c r="M6" s="25"/>
      <c r="N6" s="25"/>
      <c r="O6" s="25"/>
      <c r="P6" s="25"/>
      <c r="Q6" s="9"/>
      <c r="R6" s="21"/>
      <c r="S6" s="21"/>
      <c r="T6" s="21"/>
      <c r="U6" s="21"/>
      <c r="V6" s="25"/>
      <c r="W6" s="25"/>
      <c r="X6" s="25"/>
      <c r="Y6" s="25"/>
      <c r="Z6" s="25"/>
      <c r="AA6" s="25"/>
      <c r="AB6" s="25"/>
      <c r="AC6" s="25"/>
      <c r="AD6" s="25"/>
      <c r="AE6" s="25"/>
      <c r="AF6" s="14"/>
      <c r="AH6" s="8">
        <f t="shared" si="0"/>
        <v>45370</v>
      </c>
    </row>
    <row r="7" spans="2:35" ht="15.9" customHeight="1" x14ac:dyDescent="0.2">
      <c r="B7" s="14"/>
      <c r="C7" s="21">
        <v>1214</v>
      </c>
      <c r="D7" s="21"/>
      <c r="E7" s="21"/>
      <c r="F7" s="21"/>
      <c r="G7" s="25" t="s">
        <v>9</v>
      </c>
      <c r="H7" s="25"/>
      <c r="I7" s="25"/>
      <c r="J7" s="25"/>
      <c r="K7" s="25"/>
      <c r="L7" s="25"/>
      <c r="M7" s="25"/>
      <c r="N7" s="25"/>
      <c r="O7" s="25"/>
      <c r="P7" s="25"/>
      <c r="Q7" s="9"/>
      <c r="R7" s="21"/>
      <c r="S7" s="21"/>
      <c r="T7" s="21"/>
      <c r="U7" s="21"/>
      <c r="V7" s="25"/>
      <c r="W7" s="25"/>
      <c r="X7" s="25"/>
      <c r="Y7" s="25"/>
      <c r="Z7" s="25"/>
      <c r="AA7" s="25"/>
      <c r="AB7" s="25"/>
      <c r="AC7" s="25"/>
      <c r="AD7" s="25"/>
      <c r="AE7" s="25"/>
      <c r="AF7" s="14"/>
      <c r="AH7" s="8">
        <f t="shared" si="0"/>
        <v>45410</v>
      </c>
    </row>
    <row r="8" spans="2:35" ht="15.9" customHeight="1" x14ac:dyDescent="0.2">
      <c r="B8" s="14"/>
      <c r="C8" s="21"/>
      <c r="D8" s="21"/>
      <c r="E8" s="21"/>
      <c r="F8" s="21"/>
      <c r="G8" s="25"/>
      <c r="H8" s="25"/>
      <c r="I8" s="25"/>
      <c r="J8" s="25"/>
      <c r="K8" s="25"/>
      <c r="L8" s="25"/>
      <c r="M8" s="25"/>
      <c r="N8" s="25"/>
      <c r="O8" s="25"/>
      <c r="P8" s="25"/>
      <c r="Q8" s="9"/>
      <c r="R8" s="21"/>
      <c r="S8" s="21"/>
      <c r="T8" s="21"/>
      <c r="U8" s="21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4"/>
      <c r="AH8" s="8">
        <f t="shared" si="0"/>
        <v>45291</v>
      </c>
    </row>
    <row r="9" spans="2:35" ht="15.9" customHeight="1" x14ac:dyDescent="0.2">
      <c r="B9" s="14"/>
      <c r="C9" s="21"/>
      <c r="D9" s="21"/>
      <c r="E9" s="21"/>
      <c r="F9" s="21"/>
      <c r="G9" s="25"/>
      <c r="H9" s="25"/>
      <c r="I9" s="25"/>
      <c r="J9" s="25"/>
      <c r="K9" s="25"/>
      <c r="L9" s="25"/>
      <c r="M9" s="25"/>
      <c r="N9" s="25"/>
      <c r="O9" s="25"/>
      <c r="P9" s="25"/>
      <c r="Q9" s="9"/>
      <c r="R9" s="21"/>
      <c r="S9" s="21"/>
      <c r="T9" s="21"/>
      <c r="U9" s="21"/>
      <c r="V9" s="25"/>
      <c r="W9" s="25"/>
      <c r="X9" s="25"/>
      <c r="Y9" s="25"/>
      <c r="Z9" s="25"/>
      <c r="AA9" s="25"/>
      <c r="AB9" s="25"/>
      <c r="AC9" s="25"/>
      <c r="AD9" s="25"/>
      <c r="AE9" s="25"/>
      <c r="AF9" s="14"/>
      <c r="AH9" s="8">
        <f t="shared" si="0"/>
        <v>45291</v>
      </c>
    </row>
    <row r="10" spans="2:35" ht="15.9" customHeight="1" x14ac:dyDescent="0.2">
      <c r="B10" s="14"/>
      <c r="C10" s="21"/>
      <c r="D10" s="21"/>
      <c r="E10" s="21"/>
      <c r="F10" s="21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9"/>
      <c r="R10" s="21"/>
      <c r="S10" s="21"/>
      <c r="T10" s="21"/>
      <c r="U10" s="21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14"/>
      <c r="AH10" s="8">
        <f t="shared" si="0"/>
        <v>45291</v>
      </c>
    </row>
    <row r="11" spans="2:35" ht="15.9" customHeight="1" x14ac:dyDescent="0.2">
      <c r="B11" s="14"/>
      <c r="C11" s="21"/>
      <c r="D11" s="21"/>
      <c r="E11" s="21"/>
      <c r="F11" s="21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9"/>
      <c r="R11" s="21"/>
      <c r="S11" s="21"/>
      <c r="T11" s="21"/>
      <c r="U11" s="21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14"/>
      <c r="AH11" s="8">
        <f t="shared" si="0"/>
        <v>45291</v>
      </c>
    </row>
    <row r="12" spans="2:35" ht="15.9" customHeight="1" x14ac:dyDescent="0.2">
      <c r="B12" s="14"/>
      <c r="C12" s="21"/>
      <c r="D12" s="21"/>
      <c r="E12" s="21"/>
      <c r="F12" s="21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9"/>
      <c r="R12" s="21"/>
      <c r="S12" s="21"/>
      <c r="T12" s="21"/>
      <c r="U12" s="21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14"/>
      <c r="AH12" s="8">
        <f t="shared" si="0"/>
        <v>45291</v>
      </c>
    </row>
    <row r="13" spans="2:35" ht="15.9" customHeight="1" x14ac:dyDescent="0.2">
      <c r="B13" s="14"/>
      <c r="C13" s="21"/>
      <c r="D13" s="21"/>
      <c r="E13" s="21"/>
      <c r="F13" s="21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9"/>
      <c r="R13" s="21"/>
      <c r="S13" s="21"/>
      <c r="T13" s="21"/>
      <c r="U13" s="21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14"/>
      <c r="AH13" s="8">
        <f t="shared" si="0"/>
        <v>45291</v>
      </c>
    </row>
    <row r="14" spans="2:35" ht="15.9" customHeight="1" x14ac:dyDescent="0.2">
      <c r="B14" s="14"/>
      <c r="C14" s="21"/>
      <c r="D14" s="21"/>
      <c r="E14" s="21"/>
      <c r="F14" s="21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9"/>
      <c r="R14" s="21"/>
      <c r="S14" s="21"/>
      <c r="T14" s="21"/>
      <c r="U14" s="21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14"/>
      <c r="AH14" s="8">
        <f t="shared" si="0"/>
        <v>45291</v>
      </c>
    </row>
    <row r="15" spans="2:35" ht="15.75" customHeight="1" x14ac:dyDescent="0.2">
      <c r="B15" s="14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4"/>
      <c r="AH15" s="8">
        <f t="shared" ref="AH15:AH24" si="1">DATE(CalendarYear,MONTH(R5),DAY(R5))</f>
        <v>45416</v>
      </c>
    </row>
    <row r="16" spans="2:35" ht="51.75" customHeight="1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H16" s="8">
        <f t="shared" si="1"/>
        <v>45291</v>
      </c>
    </row>
    <row r="17" spans="1:34" ht="15.9" customHeight="1" x14ac:dyDescent="0.2">
      <c r="AH17" s="8">
        <f t="shared" si="1"/>
        <v>45291</v>
      </c>
    </row>
    <row r="18" spans="1:34" s="3" customFormat="1" ht="21" customHeight="1" x14ac:dyDescent="0.2">
      <c r="A18" s="16"/>
      <c r="B18" s="22">
        <f>DATE(CalendarYear,1,1)</f>
        <v>45292</v>
      </c>
      <c r="C18" s="22"/>
      <c r="D18" s="22"/>
      <c r="E18" s="22"/>
      <c r="F18" s="22"/>
      <c r="G18" s="22"/>
      <c r="H18" s="22"/>
      <c r="J18" s="22">
        <f>DATE(CalendarYear,2,1)</f>
        <v>45323</v>
      </c>
      <c r="K18" s="22"/>
      <c r="L18" s="22"/>
      <c r="M18" s="22"/>
      <c r="N18" s="22"/>
      <c r="O18" s="22"/>
      <c r="P18" s="22"/>
      <c r="R18" s="22">
        <f>DATE(CalendarYear,3,1)</f>
        <v>45352</v>
      </c>
      <c r="S18" s="22"/>
      <c r="T18" s="22"/>
      <c r="U18" s="22"/>
      <c r="V18" s="22"/>
      <c r="W18" s="22"/>
      <c r="X18" s="22"/>
      <c r="Y18" s="4"/>
      <c r="Z18" s="22">
        <f>DATE(CalendarYear,4,1)</f>
        <v>45383</v>
      </c>
      <c r="AA18" s="22"/>
      <c r="AB18" s="22"/>
      <c r="AC18" s="22"/>
      <c r="AD18" s="22"/>
      <c r="AE18" s="22"/>
      <c r="AF18" s="22"/>
      <c r="AH18" s="8">
        <f t="shared" si="1"/>
        <v>45291</v>
      </c>
    </row>
    <row r="19" spans="1:34" s="19" customFormat="1" ht="15.9" customHeight="1" x14ac:dyDescent="0.2">
      <c r="A19" s="17"/>
      <c r="B19" s="18" t="s">
        <v>0</v>
      </c>
      <c r="C19" s="18" t="s">
        <v>1</v>
      </c>
      <c r="D19" s="18" t="s">
        <v>3</v>
      </c>
      <c r="E19" s="18" t="s">
        <v>2</v>
      </c>
      <c r="F19" s="18" t="s">
        <v>4</v>
      </c>
      <c r="G19" s="18" t="s">
        <v>5</v>
      </c>
      <c r="H19" s="18" t="s">
        <v>6</v>
      </c>
      <c r="I19" s="18"/>
      <c r="J19" s="18" t="s">
        <v>0</v>
      </c>
      <c r="K19" s="18" t="s">
        <v>1</v>
      </c>
      <c r="L19" s="18" t="s">
        <v>3</v>
      </c>
      <c r="M19" s="18" t="s">
        <v>2</v>
      </c>
      <c r="N19" s="18" t="s">
        <v>4</v>
      </c>
      <c r="O19" s="18" t="s">
        <v>5</v>
      </c>
      <c r="P19" s="18" t="s">
        <v>6</v>
      </c>
      <c r="Q19" s="18"/>
      <c r="R19" s="18" t="s">
        <v>0</v>
      </c>
      <c r="S19" s="18" t="s">
        <v>1</v>
      </c>
      <c r="T19" s="18" t="s">
        <v>3</v>
      </c>
      <c r="U19" s="18" t="s">
        <v>2</v>
      </c>
      <c r="V19" s="18" t="s">
        <v>4</v>
      </c>
      <c r="W19" s="18" t="s">
        <v>5</v>
      </c>
      <c r="X19" s="18" t="s">
        <v>6</v>
      </c>
      <c r="Z19" s="18" t="s">
        <v>0</v>
      </c>
      <c r="AA19" s="18" t="s">
        <v>1</v>
      </c>
      <c r="AB19" s="18" t="s">
        <v>3</v>
      </c>
      <c r="AC19" s="18" t="s">
        <v>2</v>
      </c>
      <c r="AD19" s="18" t="s">
        <v>4</v>
      </c>
      <c r="AE19" s="18" t="s">
        <v>5</v>
      </c>
      <c r="AF19" s="18" t="s">
        <v>6</v>
      </c>
      <c r="AH19" s="20">
        <f t="shared" si="1"/>
        <v>45291</v>
      </c>
    </row>
    <row r="20" spans="1:34" ht="15.9" customHeight="1" x14ac:dyDescent="0.2">
      <c r="B20" s="4" t="str">
        <f>IF(DAY(JanSun1)=1,"",IF(AND(YEAR(JanSun1+1)=CalendarYear,MONTH(JanSun1+1)=1),JanSun1+1,""))</f>
        <v/>
      </c>
      <c r="C20" s="4">
        <f>IF(DAY(JanSun1)=1,"",IF(AND(YEAR(JanSun1+2)=CalendarYear,MONTH(JanSun1+2)=1),JanSun1+2,""))</f>
        <v>45292</v>
      </c>
      <c r="D20" s="4">
        <f>IF(DAY(JanSun1)=1,"",IF(AND(YEAR(JanSun1+3)=CalendarYear,MONTH(JanSun1+3)=1),JanSun1+3,""))</f>
        <v>45293</v>
      </c>
      <c r="E20" s="4">
        <f>IF(DAY(JanSun1)=1,"",IF(AND(YEAR(JanSun1+4)=CalendarYear,MONTH(JanSun1+4)=1),JanSun1+4,""))</f>
        <v>45294</v>
      </c>
      <c r="F20" s="4">
        <f>IF(DAY(JanSun1)=1,"",IF(AND(YEAR(JanSun1+5)=CalendarYear,MONTH(JanSun1+5)=1),JanSun1+5,""))</f>
        <v>45295</v>
      </c>
      <c r="G20" s="4">
        <f>IF(DAY(JanSun1)=1,"",IF(AND(YEAR(JanSun1+6)=CalendarYear,MONTH(JanSun1+6)=1),JanSun1+6,""))</f>
        <v>45296</v>
      </c>
      <c r="H20" s="4">
        <f>IF(DAY(JanSun1)=1,IF(AND(YEAR(JanSun1)=CalendarYear,MONTH(JanSun1)=1),JanSun1,""),IF(AND(YEAR(JanSun1+7)=CalendarYear,MONTH(JanSun1+7)=1),JanSun1+7,""))</f>
        <v>45297</v>
      </c>
      <c r="I20" s="4"/>
      <c r="J20" s="4" t="str">
        <f>IF(DAY(FebSun1)=1,"",IF(AND(YEAR(FebSun1+1)=CalendarYear,MONTH(FebSun1+1)=2),FebSun1+1,""))</f>
        <v/>
      </c>
      <c r="K20" s="4" t="str">
        <f>IF(DAY(FebSun1)=1,"",IF(AND(YEAR(FebSun1+2)=CalendarYear,MONTH(FebSun1+2)=2),FebSun1+2,""))</f>
        <v/>
      </c>
      <c r="L20" s="4" t="str">
        <f>IF(DAY(FebSun1)=1,"",IF(AND(YEAR(FebSun1+3)=CalendarYear,MONTH(FebSun1+3)=2),FebSun1+3,""))</f>
        <v/>
      </c>
      <c r="M20" s="4" t="str">
        <f>IF(DAY(FebSun1)=1,"",IF(AND(YEAR(FebSun1+4)=CalendarYear,MONTH(FebSun1+4)=2),FebSun1+4,""))</f>
        <v/>
      </c>
      <c r="N20" s="4">
        <f>IF(DAY(FebSun1)=1,"",IF(AND(YEAR(FebSun1+5)=CalendarYear,MONTH(FebSun1+5)=2),FebSun1+5,""))</f>
        <v>45323</v>
      </c>
      <c r="O20" s="4">
        <f>IF(DAY(FebSun1)=1,"",IF(AND(YEAR(FebSun1+6)=CalendarYear,MONTH(FebSun1+6)=2),FebSun1+6,""))</f>
        <v>45324</v>
      </c>
      <c r="P20" s="4">
        <f>IF(DAY(FebSun1)=1,IF(AND(YEAR(FebSun1)=CalendarYear,MONTH(FebSun1)=2),FebSun1,""),IF(AND(YEAR(FebSun1+7)=CalendarYear,MONTH(FebSun1+7)=2),FebSun1+7,""))</f>
        <v>45325</v>
      </c>
      <c r="Q20" s="4"/>
      <c r="R20" s="4" t="str">
        <f>IF(DAY(MarSun1)=1,"",IF(AND(YEAR(MarSun1+1)=CalendarYear,MONTH(MarSun1+1)=3),MarSun1+1,""))</f>
        <v/>
      </c>
      <c r="S20" s="4" t="str">
        <f>IF(DAY(MarSun1)=1,"",IF(AND(YEAR(MarSun1+2)=CalendarYear,MONTH(MarSun1+2)=3),MarSun1+2,""))</f>
        <v/>
      </c>
      <c r="T20" s="4" t="str">
        <f>IF(DAY(MarSun1)=1,"",IF(AND(YEAR(MarSun1+3)=CalendarYear,MONTH(MarSun1+3)=3),MarSun1+3,""))</f>
        <v/>
      </c>
      <c r="U20" s="4" t="str">
        <f>IF(DAY(MarSun1)=1,"",IF(AND(YEAR(MarSun1+4)=CalendarYear,MONTH(MarSun1+4)=3),MarSun1+4,""))</f>
        <v/>
      </c>
      <c r="V20" s="4" t="str">
        <f>IF(DAY(MarSun1)=1,"",IF(AND(YEAR(MarSun1+5)=CalendarYear,MONTH(MarSun1+5)=3),MarSun1+5,""))</f>
        <v/>
      </c>
      <c r="W20" s="4">
        <f>IF(DAY(MarSun1)=1,"",IF(AND(YEAR(MarSun1+6)=CalendarYear,MONTH(MarSun1+6)=3),MarSun1+6,""))</f>
        <v>45352</v>
      </c>
      <c r="X20" s="4">
        <f>IF(DAY(MarSun1)=1,IF(AND(YEAR(MarSun1)=CalendarYear,MONTH(MarSun1)=3),MarSun1,""),IF(AND(YEAR(MarSun1+7)=CalendarYear,MONTH(MarSun1+7)=3),MarSun1+7,""))</f>
        <v>45353</v>
      </c>
      <c r="Y20" s="3"/>
      <c r="Z20" s="4" t="str">
        <f>IF(DAY(AprSun1)=1,"",IF(AND(YEAR(AprSun1+1)=CalendarYear,MONTH(AprSun1+1)=4),AprSun1+1,""))</f>
        <v/>
      </c>
      <c r="AA20" s="4">
        <f>IF(DAY(AprSun1)=1,"",IF(AND(YEAR(AprSun1+2)=CalendarYear,MONTH(AprSun1+2)=4),AprSun1+2,""))</f>
        <v>45383</v>
      </c>
      <c r="AB20" s="4">
        <f>IF(DAY(AprSun1)=1,"",IF(AND(YEAR(AprSun1+3)=CalendarYear,MONTH(AprSun1+3)=4),AprSun1+3,""))</f>
        <v>45384</v>
      </c>
      <c r="AC20" s="4">
        <f>IF(DAY(AprSun1)=1,"",IF(AND(YEAR(AprSun1+4)=CalendarYear,MONTH(AprSun1+4)=4),AprSun1+4,""))</f>
        <v>45385</v>
      </c>
      <c r="AD20" s="4">
        <f>IF(DAY(AprSun1)=1,"",IF(AND(YEAR(AprSun1+5)=CalendarYear,MONTH(AprSun1+5)=4),AprSun1+5,""))</f>
        <v>45386</v>
      </c>
      <c r="AE20" s="4">
        <f>IF(DAY(AprSun1)=1,"",IF(AND(YEAR(AprSun1+6)=CalendarYear,MONTH(AprSun1+6)=4),AprSun1+6,""))</f>
        <v>45387</v>
      </c>
      <c r="AF20" s="4">
        <f>IF(DAY(AprSun1)=1,IF(AND(YEAR(AprSun1)=CalendarYear,MONTH(AprSun1)=4),AprSun1,""),IF(AND(YEAR(AprSun1+7)=CalendarYear,MONTH(AprSun1+7)=4),AprSun1+7,""))</f>
        <v>45388</v>
      </c>
      <c r="AH20" s="8">
        <f t="shared" si="1"/>
        <v>45291</v>
      </c>
    </row>
    <row r="21" spans="1:34" ht="15.9" customHeight="1" x14ac:dyDescent="0.2">
      <c r="B21" s="4">
        <f>IF(DAY(JanSun1)=1,IF(AND(YEAR(JanSun1+1)=CalendarYear,MONTH(JanSun1+1)=1),JanSun1+1,""),IF(AND(YEAR(JanSun1+8)=CalendarYear,MONTH(JanSun1+8)=1),JanSun1+8,""))</f>
        <v>45298</v>
      </c>
      <c r="C21" s="4">
        <f>IF(DAY(JanSun1)=1,IF(AND(YEAR(JanSun1+2)=CalendarYear,MONTH(JanSun1+2)=1),JanSun1+2,""),IF(AND(YEAR(JanSun1+9)=CalendarYear,MONTH(JanSun1+9)=1),JanSun1+9,""))</f>
        <v>45299</v>
      </c>
      <c r="D21" s="4">
        <f>IF(DAY(JanSun1)=1,IF(AND(YEAR(JanSun1+3)=CalendarYear,MONTH(JanSun1+3)=1),JanSun1+3,""),IF(AND(YEAR(JanSun1+10)=CalendarYear,MONTH(JanSun1+10)=1),JanSun1+10,""))</f>
        <v>45300</v>
      </c>
      <c r="E21" s="4">
        <f>IF(DAY(JanSun1)=1,IF(AND(YEAR(JanSun1+4)=CalendarYear,MONTH(JanSun1+4)=1),JanSun1+4,""),IF(AND(YEAR(JanSun1+11)=CalendarYear,MONTH(JanSun1+11)=1),JanSun1+11,""))</f>
        <v>45301</v>
      </c>
      <c r="F21" s="4">
        <f>IF(DAY(JanSun1)=1,IF(AND(YEAR(JanSun1+5)=CalendarYear,MONTH(JanSun1+5)=1),JanSun1+5,""),IF(AND(YEAR(JanSun1+12)=CalendarYear,MONTH(JanSun1+12)=1),JanSun1+12,""))</f>
        <v>45302</v>
      </c>
      <c r="G21" s="4">
        <f>IF(DAY(JanSun1)=1,IF(AND(YEAR(JanSun1+6)=CalendarYear,MONTH(JanSun1+6)=1),JanSun1+6,""),IF(AND(YEAR(JanSun1+13)=CalendarYear,MONTH(JanSun1+13)=1),JanSun1+13,""))</f>
        <v>45303</v>
      </c>
      <c r="H21" s="4">
        <f>IF(DAY(JanSun1)=1,IF(AND(YEAR(JanSun1+7)=CalendarYear,MONTH(JanSun1+7)=1),JanSun1+7,""),IF(AND(YEAR(JanSun1+14)=CalendarYear,MONTH(JanSun1+14)=1),JanSun1+14,""))</f>
        <v>45304</v>
      </c>
      <c r="I21" s="4"/>
      <c r="J21" s="4">
        <f>IF(DAY(FebSun1)=1,IF(AND(YEAR(FebSun1+1)=CalendarYear,MONTH(FebSun1+1)=2),FebSun1+1,""),IF(AND(YEAR(FebSun1+8)=CalendarYear,MONTH(FebSun1+8)=2),FebSun1+8,""))</f>
        <v>45326</v>
      </c>
      <c r="K21" s="4">
        <f>IF(DAY(FebSun1)=1,IF(AND(YEAR(FebSun1+2)=CalendarYear,MONTH(FebSun1+2)=2),FebSun1+2,""),IF(AND(YEAR(FebSun1+9)=CalendarYear,MONTH(FebSun1+9)=2),FebSun1+9,""))</f>
        <v>45327</v>
      </c>
      <c r="L21" s="4">
        <f>IF(DAY(FebSun1)=1,IF(AND(YEAR(FebSun1+3)=CalendarYear,MONTH(FebSun1+3)=2),FebSun1+3,""),IF(AND(YEAR(FebSun1+10)=CalendarYear,MONTH(FebSun1+10)=2),FebSun1+10,""))</f>
        <v>45328</v>
      </c>
      <c r="M21" s="4">
        <f>IF(DAY(FebSun1)=1,IF(AND(YEAR(FebSun1+4)=CalendarYear,MONTH(FebSun1+4)=2),FebSun1+4,""),IF(AND(YEAR(FebSun1+11)=CalendarYear,MONTH(FebSun1+11)=2),FebSun1+11,""))</f>
        <v>45329</v>
      </c>
      <c r="N21" s="4">
        <f>IF(DAY(FebSun1)=1,IF(AND(YEAR(FebSun1+5)=CalendarYear,MONTH(FebSun1+5)=2),FebSun1+5,""),IF(AND(YEAR(FebSun1+12)=CalendarYear,MONTH(FebSun1+12)=2),FebSun1+12,""))</f>
        <v>45330</v>
      </c>
      <c r="O21" s="4">
        <f>IF(DAY(FebSun1)=1,IF(AND(YEAR(FebSun1+6)=CalendarYear,MONTH(FebSun1+6)=2),FebSun1+6,""),IF(AND(YEAR(FebSun1+13)=CalendarYear,MONTH(FebSun1+13)=2),FebSun1+13,""))</f>
        <v>45331</v>
      </c>
      <c r="P21" s="4">
        <f>IF(DAY(FebSun1)=1,IF(AND(YEAR(FebSun1+7)=CalendarYear,MONTH(FebSun1+7)=2),FebSun1+7,""),IF(AND(YEAR(FebSun1+14)=CalendarYear,MONTH(FebSun1+14)=2),FebSun1+14,""))</f>
        <v>45332</v>
      </c>
      <c r="Q21" s="4"/>
      <c r="R21" s="4">
        <f>IF(DAY(MarSun1)=1,IF(AND(YEAR(MarSun1+1)=CalendarYear,MONTH(MarSun1+1)=3),MarSun1+1,""),IF(AND(YEAR(MarSun1+8)=CalendarYear,MONTH(MarSun1+8)=3),MarSun1+8,""))</f>
        <v>45354</v>
      </c>
      <c r="S21" s="4">
        <f>IF(DAY(MarSun1)=1,IF(AND(YEAR(MarSun1+2)=CalendarYear,MONTH(MarSun1+2)=3),MarSun1+2,""),IF(AND(YEAR(MarSun1+9)=CalendarYear,MONTH(MarSun1+9)=3),MarSun1+9,""))</f>
        <v>45355</v>
      </c>
      <c r="T21" s="4">
        <f>IF(DAY(MarSun1)=1,IF(AND(YEAR(MarSun1+3)=CalendarYear,MONTH(MarSun1+3)=3),MarSun1+3,""),IF(AND(YEAR(MarSun1+10)=CalendarYear,MONTH(MarSun1+10)=3),MarSun1+10,""))</f>
        <v>45356</v>
      </c>
      <c r="U21" s="4">
        <f>IF(DAY(MarSun1)=1,IF(AND(YEAR(MarSun1+4)=CalendarYear,MONTH(MarSun1+4)=3),MarSun1+4,""),IF(AND(YEAR(MarSun1+11)=CalendarYear,MONTH(MarSun1+11)=3),MarSun1+11,""))</f>
        <v>45357</v>
      </c>
      <c r="V21" s="4">
        <f>IF(DAY(MarSun1)=1,IF(AND(YEAR(MarSun1+5)=CalendarYear,MONTH(MarSun1+5)=3),MarSun1+5,""),IF(AND(YEAR(MarSun1+12)=CalendarYear,MONTH(MarSun1+12)=3),MarSun1+12,""))</f>
        <v>45358</v>
      </c>
      <c r="W21" s="4">
        <f>IF(DAY(MarSun1)=1,IF(AND(YEAR(MarSun1+6)=CalendarYear,MONTH(MarSun1+6)=3),MarSun1+6,""),IF(AND(YEAR(MarSun1+13)=CalendarYear,MONTH(MarSun1+13)=3),MarSun1+13,""))</f>
        <v>45359</v>
      </c>
      <c r="X21" s="4">
        <f>IF(DAY(MarSun1)=1,IF(AND(YEAR(MarSun1+7)=CalendarYear,MONTH(MarSun1+7)=3),MarSun1+7,""),IF(AND(YEAR(MarSun1+14)=CalendarYear,MONTH(MarSun1+14)=3),MarSun1+14,""))</f>
        <v>45360</v>
      </c>
      <c r="Y21" s="4"/>
      <c r="Z21" s="4">
        <f>IF(DAY(AprSun1)=1,IF(AND(YEAR(AprSun1+1)=CalendarYear,MONTH(AprSun1+1)=4),AprSun1+1,""),IF(AND(YEAR(AprSun1+8)=CalendarYear,MONTH(AprSun1+8)=4),AprSun1+8,""))</f>
        <v>45389</v>
      </c>
      <c r="AA21" s="4">
        <f>IF(DAY(AprSun1)=1,IF(AND(YEAR(AprSun1+2)=CalendarYear,MONTH(AprSun1+2)=4),AprSun1+2,""),IF(AND(YEAR(AprSun1+9)=CalendarYear,MONTH(AprSun1+9)=4),AprSun1+9,""))</f>
        <v>45390</v>
      </c>
      <c r="AB21" s="4">
        <f>IF(DAY(AprSun1)=1,IF(AND(YEAR(AprSun1+3)=CalendarYear,MONTH(AprSun1+3)=4),AprSun1+3,""),IF(AND(YEAR(AprSun1+10)=CalendarYear,MONTH(AprSun1+10)=4),AprSun1+10,""))</f>
        <v>45391</v>
      </c>
      <c r="AC21" s="4">
        <f>IF(DAY(AprSun1)=1,IF(AND(YEAR(AprSun1+4)=CalendarYear,MONTH(AprSun1+4)=4),AprSun1+4,""),IF(AND(YEAR(AprSun1+11)=CalendarYear,MONTH(AprSun1+11)=4),AprSun1+11,""))</f>
        <v>45392</v>
      </c>
      <c r="AD21" s="4">
        <f>IF(DAY(AprSun1)=1,IF(AND(YEAR(AprSun1+5)=CalendarYear,MONTH(AprSun1+5)=4),AprSun1+5,""),IF(AND(YEAR(AprSun1+12)=CalendarYear,MONTH(AprSun1+12)=4),AprSun1+12,""))</f>
        <v>45393</v>
      </c>
      <c r="AE21" s="4">
        <f>IF(DAY(AprSun1)=1,IF(AND(YEAR(AprSun1+6)=CalendarYear,MONTH(AprSun1+6)=4),AprSun1+6,""),IF(AND(YEAR(AprSun1+13)=CalendarYear,MONTH(AprSun1+13)=4),AprSun1+13,""))</f>
        <v>45394</v>
      </c>
      <c r="AF21" s="4">
        <f>IF(DAY(AprSun1)=1,IF(AND(YEAR(AprSun1+7)=CalendarYear,MONTH(AprSun1+7)=4),AprSun1+7,""),IF(AND(YEAR(AprSun1+14)=CalendarYear,MONTH(AprSun1+14)=4),AprSun1+14,""))</f>
        <v>45395</v>
      </c>
      <c r="AH21" s="8">
        <f t="shared" si="1"/>
        <v>45291</v>
      </c>
    </row>
    <row r="22" spans="1:34" ht="15.9" customHeight="1" x14ac:dyDescent="0.2">
      <c r="B22" s="4">
        <f>IF(DAY(JanSun1)=1,IF(AND(YEAR(JanSun1+8)=CalendarYear,MONTH(JanSun1+8)=1),JanSun1+8,""),IF(AND(YEAR(JanSun1+15)=CalendarYear,MONTH(JanSun1+15)=1),JanSun1+15,""))</f>
        <v>45305</v>
      </c>
      <c r="C22" s="4">
        <f>IF(DAY(JanSun1)=1,IF(AND(YEAR(JanSun1+9)=CalendarYear,MONTH(JanSun1+9)=1),JanSun1+9,""),IF(AND(YEAR(JanSun1+16)=CalendarYear,MONTH(JanSun1+16)=1),JanSun1+16,""))</f>
        <v>45306</v>
      </c>
      <c r="D22" s="4">
        <f>IF(DAY(JanSun1)=1,IF(AND(YEAR(JanSun1+10)=CalendarYear,MONTH(JanSun1+10)=1),JanSun1+10,""),IF(AND(YEAR(JanSun1+17)=CalendarYear,MONTH(JanSun1+17)=1),JanSun1+17,""))</f>
        <v>45307</v>
      </c>
      <c r="E22" s="4">
        <f>IF(DAY(JanSun1)=1,IF(AND(YEAR(JanSun1+11)=CalendarYear,MONTH(JanSun1+11)=1),JanSun1+11,""),IF(AND(YEAR(JanSun1+18)=CalendarYear,MONTH(JanSun1+18)=1),JanSun1+18,""))</f>
        <v>45308</v>
      </c>
      <c r="F22" s="4">
        <f>IF(DAY(JanSun1)=1,IF(AND(YEAR(JanSun1+12)=CalendarYear,MONTH(JanSun1+12)=1),JanSun1+12,""),IF(AND(YEAR(JanSun1+19)=CalendarYear,MONTH(JanSun1+19)=1),JanSun1+19,""))</f>
        <v>45309</v>
      </c>
      <c r="G22" s="4">
        <f>IF(DAY(JanSun1)=1,IF(AND(YEAR(JanSun1+13)=CalendarYear,MONTH(JanSun1+13)=1),JanSun1+13,""),IF(AND(YEAR(JanSun1+20)=CalendarYear,MONTH(JanSun1+20)=1),JanSun1+20,""))</f>
        <v>45310</v>
      </c>
      <c r="H22" s="4">
        <f>IF(DAY(JanSun1)=1,IF(AND(YEAR(JanSun1+14)=CalendarYear,MONTH(JanSun1+14)=1),JanSun1+14,""),IF(AND(YEAR(JanSun1+21)=CalendarYear,MONTH(JanSun1+21)=1),JanSun1+21,""))</f>
        <v>45311</v>
      </c>
      <c r="I22" s="4"/>
      <c r="J22" s="4">
        <f>IF(DAY(FebSun1)=1,IF(AND(YEAR(FebSun1+8)=CalendarYear,MONTH(FebSun1+8)=2),FebSun1+8,""),IF(AND(YEAR(FebSun1+15)=CalendarYear,MONTH(FebSun1+15)=2),FebSun1+15,""))</f>
        <v>45333</v>
      </c>
      <c r="K22" s="4">
        <f>IF(DAY(FebSun1)=1,IF(AND(YEAR(FebSun1+9)=CalendarYear,MONTH(FebSun1+9)=2),FebSun1+9,""),IF(AND(YEAR(FebSun1+16)=CalendarYear,MONTH(FebSun1+16)=2),FebSun1+16,""))</f>
        <v>45334</v>
      </c>
      <c r="L22" s="4">
        <f>IF(DAY(FebSun1)=1,IF(AND(YEAR(FebSun1+10)=CalendarYear,MONTH(FebSun1+10)=2),FebSun1+10,""),IF(AND(YEAR(FebSun1+17)=CalendarYear,MONTH(FebSun1+17)=2),FebSun1+17,""))</f>
        <v>45335</v>
      </c>
      <c r="M22" s="4">
        <f>IF(DAY(FebSun1)=1,IF(AND(YEAR(FebSun1+11)=CalendarYear,MONTH(FebSun1+11)=2),FebSun1+11,""),IF(AND(YEAR(FebSun1+18)=CalendarYear,MONTH(FebSun1+18)=2),FebSun1+18,""))</f>
        <v>45336</v>
      </c>
      <c r="N22" s="4">
        <f>IF(DAY(FebSun1)=1,IF(AND(YEAR(FebSun1+12)=CalendarYear,MONTH(FebSun1+12)=2),FebSun1+12,""),IF(AND(YEAR(FebSun1+19)=CalendarYear,MONTH(FebSun1+19)=2),FebSun1+19,""))</f>
        <v>45337</v>
      </c>
      <c r="O22" s="4">
        <f>IF(DAY(FebSun1)=1,IF(AND(YEAR(FebSun1+13)=CalendarYear,MONTH(FebSun1+13)=2),FebSun1+13,""),IF(AND(YEAR(FebSun1+20)=CalendarYear,MONTH(FebSun1+20)=2),FebSun1+20,""))</f>
        <v>45338</v>
      </c>
      <c r="P22" s="4">
        <f>IF(DAY(FebSun1)=1,IF(AND(YEAR(FebSun1+14)=CalendarYear,MONTH(FebSun1+14)=2),FebSun1+14,""),IF(AND(YEAR(FebSun1+21)=CalendarYear,MONTH(FebSun1+21)=2),FebSun1+21,""))</f>
        <v>45339</v>
      </c>
      <c r="Q22" s="4"/>
      <c r="R22" s="4">
        <f>IF(DAY(MarSun1)=1,IF(AND(YEAR(MarSun1+8)=CalendarYear,MONTH(MarSun1+8)=3),MarSun1+8,""),IF(AND(YEAR(MarSun1+15)=CalendarYear,MONTH(MarSun1+15)=3),MarSun1+15,""))</f>
        <v>45361</v>
      </c>
      <c r="S22" s="4">
        <f>IF(DAY(MarSun1)=1,IF(AND(YEAR(MarSun1+9)=CalendarYear,MONTH(MarSun1+9)=3),MarSun1+9,""),IF(AND(YEAR(MarSun1+16)=CalendarYear,MONTH(MarSun1+16)=3),MarSun1+16,""))</f>
        <v>45362</v>
      </c>
      <c r="T22" s="4">
        <f>IF(DAY(MarSun1)=1,IF(AND(YEAR(MarSun1+10)=CalendarYear,MONTH(MarSun1+10)=3),MarSun1+10,""),IF(AND(YEAR(MarSun1+17)=CalendarYear,MONTH(MarSun1+17)=3),MarSun1+17,""))</f>
        <v>45363</v>
      </c>
      <c r="U22" s="4">
        <f>IF(DAY(MarSun1)=1,IF(AND(YEAR(MarSun1+11)=CalendarYear,MONTH(MarSun1+11)=3),MarSun1+11,""),IF(AND(YEAR(MarSun1+18)=CalendarYear,MONTH(MarSun1+18)=3),MarSun1+18,""))</f>
        <v>45364</v>
      </c>
      <c r="V22" s="4">
        <f>IF(DAY(MarSun1)=1,IF(AND(YEAR(MarSun1+12)=CalendarYear,MONTH(MarSun1+12)=3),MarSun1+12,""),IF(AND(YEAR(MarSun1+19)=CalendarYear,MONTH(MarSun1+19)=3),MarSun1+19,""))</f>
        <v>45365</v>
      </c>
      <c r="W22" s="4">
        <f>IF(DAY(MarSun1)=1,IF(AND(YEAR(MarSun1+13)=CalendarYear,MONTH(MarSun1+13)=3),MarSun1+13,""),IF(AND(YEAR(MarSun1+20)=CalendarYear,MONTH(MarSun1+20)=3),MarSun1+20,""))</f>
        <v>45366</v>
      </c>
      <c r="X22" s="4">
        <f>IF(DAY(MarSun1)=1,IF(AND(YEAR(MarSun1+14)=CalendarYear,MONTH(MarSun1+14)=3),MarSun1+14,""),IF(AND(YEAR(MarSun1+21)=CalendarYear,MONTH(MarSun1+21)=3),MarSun1+21,""))</f>
        <v>45367</v>
      </c>
      <c r="Y22" s="4"/>
      <c r="Z22" s="4">
        <f>IF(DAY(AprSun1)=1,IF(AND(YEAR(AprSun1+8)=CalendarYear,MONTH(AprSun1+8)=4),AprSun1+8,""),IF(AND(YEAR(AprSun1+15)=CalendarYear,MONTH(AprSun1+15)=4),AprSun1+15,""))</f>
        <v>45396</v>
      </c>
      <c r="AA22" s="4">
        <f>IF(DAY(AprSun1)=1,IF(AND(YEAR(AprSun1+9)=CalendarYear,MONTH(AprSun1+9)=4),AprSun1+9,""),IF(AND(YEAR(AprSun1+16)=CalendarYear,MONTH(AprSun1+16)=4),AprSun1+16,""))</f>
        <v>45397</v>
      </c>
      <c r="AB22" s="4">
        <f>IF(DAY(AprSun1)=1,IF(AND(YEAR(AprSun1+10)=CalendarYear,MONTH(AprSun1+10)=4),AprSun1+10,""),IF(AND(YEAR(AprSun1+17)=CalendarYear,MONTH(AprSun1+17)=4),AprSun1+17,""))</f>
        <v>45398</v>
      </c>
      <c r="AC22" s="4">
        <f>IF(DAY(AprSun1)=1,IF(AND(YEAR(AprSun1+11)=CalendarYear,MONTH(AprSun1+11)=4),AprSun1+11,""),IF(AND(YEAR(AprSun1+18)=CalendarYear,MONTH(AprSun1+18)=4),AprSun1+18,""))</f>
        <v>45399</v>
      </c>
      <c r="AD22" s="4">
        <f>IF(DAY(AprSun1)=1,IF(AND(YEAR(AprSun1+12)=CalendarYear,MONTH(AprSun1+12)=4),AprSun1+12,""),IF(AND(YEAR(AprSun1+19)=CalendarYear,MONTH(AprSun1+19)=4),AprSun1+19,""))</f>
        <v>45400</v>
      </c>
      <c r="AE22" s="4">
        <f>IF(DAY(AprSun1)=1,IF(AND(YEAR(AprSun1+13)=CalendarYear,MONTH(AprSun1+13)=4),AprSun1+13,""),IF(AND(YEAR(AprSun1+20)=CalendarYear,MONTH(AprSun1+20)=4),AprSun1+20,""))</f>
        <v>45401</v>
      </c>
      <c r="AF22" s="4">
        <f>IF(DAY(AprSun1)=1,IF(AND(YEAR(AprSun1+14)=CalendarYear,MONTH(AprSun1+14)=4),AprSun1+14,""),IF(AND(YEAR(AprSun1+21)=CalendarYear,MONTH(AprSun1+21)=4),AprSun1+21,""))</f>
        <v>45402</v>
      </c>
      <c r="AH22" s="8">
        <f t="shared" si="1"/>
        <v>45291</v>
      </c>
    </row>
    <row r="23" spans="1:34" ht="15.9" customHeight="1" x14ac:dyDescent="0.2">
      <c r="B23" s="4">
        <f>IF(DAY(JanSun1)=1,IF(AND(YEAR(JanSun1+15)=CalendarYear,MONTH(JanSun1+15)=1),JanSun1+15,""),IF(AND(YEAR(JanSun1+22)=CalendarYear,MONTH(JanSun1+22)=1),JanSun1+22,""))</f>
        <v>45312</v>
      </c>
      <c r="C23" s="4">
        <f>IF(DAY(JanSun1)=1,IF(AND(YEAR(JanSun1+16)=CalendarYear,MONTH(JanSun1+16)=1),JanSun1+16,""),IF(AND(YEAR(JanSun1+23)=CalendarYear,MONTH(JanSun1+23)=1),JanSun1+23,""))</f>
        <v>45313</v>
      </c>
      <c r="D23" s="4">
        <f>IF(DAY(JanSun1)=1,IF(AND(YEAR(JanSun1+17)=CalendarYear,MONTH(JanSun1+17)=1),JanSun1+17,""),IF(AND(YEAR(JanSun1+24)=CalendarYear,MONTH(JanSun1+24)=1),JanSun1+24,""))</f>
        <v>45314</v>
      </c>
      <c r="E23" s="4">
        <f>IF(DAY(JanSun1)=1,IF(AND(YEAR(JanSun1+18)=CalendarYear,MONTH(JanSun1+18)=1),JanSun1+18,""),IF(AND(YEAR(JanSun1+25)=CalendarYear,MONTH(JanSun1+25)=1),JanSun1+25,""))</f>
        <v>45315</v>
      </c>
      <c r="F23" s="4">
        <f>IF(DAY(JanSun1)=1,IF(AND(YEAR(JanSun1+19)=CalendarYear,MONTH(JanSun1+19)=1),JanSun1+19,""),IF(AND(YEAR(JanSun1+26)=CalendarYear,MONTH(JanSun1+26)=1),JanSun1+26,""))</f>
        <v>45316</v>
      </c>
      <c r="G23" s="4">
        <f>IF(DAY(JanSun1)=1,IF(AND(YEAR(JanSun1+20)=CalendarYear,MONTH(JanSun1+20)=1),JanSun1+20,""),IF(AND(YEAR(JanSun1+27)=CalendarYear,MONTH(JanSun1+27)=1),JanSun1+27,""))</f>
        <v>45317</v>
      </c>
      <c r="H23" s="4">
        <f>IF(DAY(JanSun1)=1,IF(AND(YEAR(JanSun1+21)=CalendarYear,MONTH(JanSun1+21)=1),JanSun1+21,""),IF(AND(YEAR(JanSun1+28)=CalendarYear,MONTH(JanSun1+28)=1),JanSun1+28,""))</f>
        <v>45318</v>
      </c>
      <c r="I23" s="4"/>
      <c r="J23" s="4">
        <f>IF(DAY(FebSun1)=1,IF(AND(YEAR(FebSun1+15)=CalendarYear,MONTH(FebSun1+15)=2),FebSun1+15,""),IF(AND(YEAR(FebSun1+22)=CalendarYear,MONTH(FebSun1+22)=2),FebSun1+22,""))</f>
        <v>45340</v>
      </c>
      <c r="K23" s="4">
        <f>IF(DAY(FebSun1)=1,IF(AND(YEAR(FebSun1+16)=CalendarYear,MONTH(FebSun1+16)=2),FebSun1+16,""),IF(AND(YEAR(FebSun1+23)=CalendarYear,MONTH(FebSun1+23)=2),FebSun1+23,""))</f>
        <v>45341</v>
      </c>
      <c r="L23" s="4">
        <f>IF(DAY(FebSun1)=1,IF(AND(YEAR(FebSun1+17)=CalendarYear,MONTH(FebSun1+17)=2),FebSun1+17,""),IF(AND(YEAR(FebSun1+24)=CalendarYear,MONTH(FebSun1+24)=2),FebSun1+24,""))</f>
        <v>45342</v>
      </c>
      <c r="M23" s="4">
        <f>IF(DAY(FebSun1)=1,IF(AND(YEAR(FebSun1+18)=CalendarYear,MONTH(FebSun1+18)=2),FebSun1+18,""),IF(AND(YEAR(FebSun1+25)=CalendarYear,MONTH(FebSun1+25)=2),FebSun1+25,""))</f>
        <v>45343</v>
      </c>
      <c r="N23" s="4">
        <f>IF(DAY(FebSun1)=1,IF(AND(YEAR(FebSun1+19)=CalendarYear,MONTH(FebSun1+19)=2),FebSun1+19,""),IF(AND(YEAR(FebSun1+26)=CalendarYear,MONTH(FebSun1+26)=2),FebSun1+26,""))</f>
        <v>45344</v>
      </c>
      <c r="O23" s="4">
        <f>IF(DAY(FebSun1)=1,IF(AND(YEAR(FebSun1+20)=CalendarYear,MONTH(FebSun1+20)=2),FebSun1+20,""),IF(AND(YEAR(FebSun1+27)=CalendarYear,MONTH(FebSun1+27)=2),FebSun1+27,""))</f>
        <v>45345</v>
      </c>
      <c r="P23" s="4">
        <f>IF(DAY(FebSun1)=1,IF(AND(YEAR(FebSun1+21)=CalendarYear,MONTH(FebSun1+21)=2),FebSun1+21,""),IF(AND(YEAR(FebSun1+28)=CalendarYear,MONTH(FebSun1+28)=2),FebSun1+28,""))</f>
        <v>45346</v>
      </c>
      <c r="Q23" s="4"/>
      <c r="R23" s="4">
        <f>IF(DAY(MarSun1)=1,IF(AND(YEAR(MarSun1+15)=CalendarYear,MONTH(MarSun1+15)=3),MarSun1+15,""),IF(AND(YEAR(MarSun1+22)=CalendarYear,MONTH(MarSun1+22)=3),MarSun1+22,""))</f>
        <v>45368</v>
      </c>
      <c r="S23" s="4">
        <f>IF(DAY(MarSun1)=1,IF(AND(YEAR(MarSun1+16)=CalendarYear,MONTH(MarSun1+16)=3),MarSun1+16,""),IF(AND(YEAR(MarSun1+23)=CalendarYear,MONTH(MarSun1+23)=3),MarSun1+23,""))</f>
        <v>45369</v>
      </c>
      <c r="T23" s="4">
        <f>IF(DAY(MarSun1)=1,IF(AND(YEAR(MarSun1+17)=CalendarYear,MONTH(MarSun1+17)=3),MarSun1+17,""),IF(AND(YEAR(MarSun1+24)=CalendarYear,MONTH(MarSun1+24)=3),MarSun1+24,""))</f>
        <v>45370</v>
      </c>
      <c r="U23" s="4">
        <f>IF(DAY(MarSun1)=1,IF(AND(YEAR(MarSun1+18)=CalendarYear,MONTH(MarSun1+18)=3),MarSun1+18,""),IF(AND(YEAR(MarSun1+25)=CalendarYear,MONTH(MarSun1+25)=3),MarSun1+25,""))</f>
        <v>45371</v>
      </c>
      <c r="V23" s="4">
        <f>IF(DAY(MarSun1)=1,IF(AND(YEAR(MarSun1+19)=CalendarYear,MONTH(MarSun1+19)=3),MarSun1+19,""),IF(AND(YEAR(MarSun1+26)=CalendarYear,MONTH(MarSun1+26)=3),MarSun1+26,""))</f>
        <v>45372</v>
      </c>
      <c r="W23" s="4">
        <f>IF(DAY(MarSun1)=1,IF(AND(YEAR(MarSun1+20)=CalendarYear,MONTH(MarSun1+20)=3),MarSun1+20,""),IF(AND(YEAR(MarSun1+27)=CalendarYear,MONTH(MarSun1+27)=3),MarSun1+27,""))</f>
        <v>45373</v>
      </c>
      <c r="X23" s="4">
        <f>IF(DAY(MarSun1)=1,IF(AND(YEAR(MarSun1+21)=CalendarYear,MONTH(MarSun1+21)=3),MarSun1+21,""),IF(AND(YEAR(MarSun1+28)=CalendarYear,MONTH(MarSun1+28)=3),MarSun1+28,""))</f>
        <v>45374</v>
      </c>
      <c r="Y23" s="4"/>
      <c r="Z23" s="4">
        <f>IF(DAY(AprSun1)=1,IF(AND(YEAR(AprSun1+15)=CalendarYear,MONTH(AprSun1+15)=4),AprSun1+15,""),IF(AND(YEAR(AprSun1+22)=CalendarYear,MONTH(AprSun1+22)=4),AprSun1+22,""))</f>
        <v>45403</v>
      </c>
      <c r="AA23" s="4">
        <f>IF(DAY(AprSun1)=1,IF(AND(YEAR(AprSun1+16)=CalendarYear,MONTH(AprSun1+16)=4),AprSun1+16,""),IF(AND(YEAR(AprSun1+23)=CalendarYear,MONTH(AprSun1+23)=4),AprSun1+23,""))</f>
        <v>45404</v>
      </c>
      <c r="AB23" s="4">
        <f>IF(DAY(AprSun1)=1,IF(AND(YEAR(AprSun1+17)=CalendarYear,MONTH(AprSun1+17)=4),AprSun1+17,""),IF(AND(YEAR(AprSun1+24)=CalendarYear,MONTH(AprSun1+24)=4),AprSun1+24,""))</f>
        <v>45405</v>
      </c>
      <c r="AC23" s="4">
        <f>IF(DAY(AprSun1)=1,IF(AND(YEAR(AprSun1+18)=CalendarYear,MONTH(AprSun1+18)=4),AprSun1+18,""),IF(AND(YEAR(AprSun1+25)=CalendarYear,MONTH(AprSun1+25)=4),AprSun1+25,""))</f>
        <v>45406</v>
      </c>
      <c r="AD23" s="4">
        <f>IF(DAY(AprSun1)=1,IF(AND(YEAR(AprSun1+19)=CalendarYear,MONTH(AprSun1+19)=4),AprSun1+19,""),IF(AND(YEAR(AprSun1+26)=CalendarYear,MONTH(AprSun1+26)=4),AprSun1+26,""))</f>
        <v>45407</v>
      </c>
      <c r="AE23" s="4">
        <f>IF(DAY(AprSun1)=1,IF(AND(YEAR(AprSun1+20)=CalendarYear,MONTH(AprSun1+20)=4),AprSun1+20,""),IF(AND(YEAR(AprSun1+27)=CalendarYear,MONTH(AprSun1+27)=4),AprSun1+27,""))</f>
        <v>45408</v>
      </c>
      <c r="AF23" s="4">
        <f>IF(DAY(AprSun1)=1,IF(AND(YEAR(AprSun1+21)=CalendarYear,MONTH(AprSun1+21)=4),AprSun1+21,""),IF(AND(YEAR(AprSun1+28)=CalendarYear,MONTH(AprSun1+28)=4),AprSun1+28,""))</f>
        <v>45409</v>
      </c>
      <c r="AH23" s="8">
        <f t="shared" si="1"/>
        <v>45291</v>
      </c>
    </row>
    <row r="24" spans="1:34" ht="15.9" customHeight="1" x14ac:dyDescent="0.2">
      <c r="B24" s="4">
        <f>IF(DAY(JanSun1)=1,IF(AND(YEAR(JanSun1+22)=CalendarYear,MONTH(JanSun1+22)=1),JanSun1+22,""),IF(AND(YEAR(JanSun1+29)=CalendarYear,MONTH(JanSun1+29)=1),JanSun1+29,""))</f>
        <v>45319</v>
      </c>
      <c r="C24" s="4">
        <f>IF(DAY(JanSun1)=1,IF(AND(YEAR(JanSun1+23)=CalendarYear,MONTH(JanSun1+23)=1),JanSun1+23,""),IF(AND(YEAR(JanSun1+30)=CalendarYear,MONTH(JanSun1+30)=1),JanSun1+30,""))</f>
        <v>45320</v>
      </c>
      <c r="D24" s="4">
        <f>IF(DAY(JanSun1)=1,IF(AND(YEAR(JanSun1+24)=CalendarYear,MONTH(JanSun1+24)=1),JanSun1+24,""),IF(AND(YEAR(JanSun1+31)=CalendarYear,MONTH(JanSun1+31)=1),JanSun1+31,""))</f>
        <v>45321</v>
      </c>
      <c r="E24" s="4">
        <f>IF(DAY(JanSun1)=1,IF(AND(YEAR(JanSun1+25)=CalendarYear,MONTH(JanSun1+25)=1),JanSun1+25,""),IF(AND(YEAR(JanSun1+32)=CalendarYear,MONTH(JanSun1+32)=1),JanSun1+32,""))</f>
        <v>45322</v>
      </c>
      <c r="F24" s="4" t="str">
        <f>IF(DAY(JanSun1)=1,IF(AND(YEAR(JanSun1+26)=CalendarYear,MONTH(JanSun1+26)=1),JanSun1+26,""),IF(AND(YEAR(JanSun1+33)=CalendarYear,MONTH(JanSun1+33)=1),JanSun1+33,""))</f>
        <v/>
      </c>
      <c r="G24" s="4" t="str">
        <f>IF(DAY(JanSun1)=1,IF(AND(YEAR(JanSun1+27)=CalendarYear,MONTH(JanSun1+27)=1),JanSun1+27,""),IF(AND(YEAR(JanSun1+34)=CalendarYear,MONTH(JanSun1+34)=1),JanSun1+34,""))</f>
        <v/>
      </c>
      <c r="H24" s="4" t="str">
        <f>IF(DAY(JanSun1)=1,IF(AND(YEAR(JanSun1+28)=CalendarYear,MONTH(JanSun1+28)=1),JanSun1+28,""),IF(AND(YEAR(JanSun1+35)=CalendarYear,MONTH(JanSun1+35)=1),JanSun1+35,""))</f>
        <v/>
      </c>
      <c r="I24" s="4"/>
      <c r="J24" s="4">
        <f>IF(DAY(FebSun1)=1,IF(AND(YEAR(FebSun1+22)=CalendarYear,MONTH(FebSun1+22)=2),FebSun1+22,""),IF(AND(YEAR(FebSun1+29)=CalendarYear,MONTH(FebSun1+29)=2),FebSun1+29,""))</f>
        <v>45347</v>
      </c>
      <c r="K24" s="4">
        <f>IF(DAY(FebSun1)=1,IF(AND(YEAR(FebSun1+23)=CalendarYear,MONTH(FebSun1+23)=2),FebSun1+23,""),IF(AND(YEAR(FebSun1+30)=CalendarYear,MONTH(FebSun1+30)=2),FebSun1+30,""))</f>
        <v>45348</v>
      </c>
      <c r="L24" s="4">
        <f>IF(DAY(FebSun1)=1,IF(AND(YEAR(FebSun1+24)=CalendarYear,MONTH(FebSun1+24)=2),FebSun1+24,""),IF(AND(YEAR(FebSun1+31)=CalendarYear,MONTH(FebSun1+31)=2),FebSun1+31,""))</f>
        <v>45349</v>
      </c>
      <c r="M24" s="4">
        <f>IF(DAY(FebSun1)=1,IF(AND(YEAR(FebSun1+25)=CalendarYear,MONTH(FebSun1+25)=2),FebSun1+25,""),IF(AND(YEAR(FebSun1+32)=CalendarYear,MONTH(FebSun1+32)=2),FebSun1+32,""))</f>
        <v>45350</v>
      </c>
      <c r="N24" s="4">
        <f>IF(DAY(FebSun1)=1,IF(AND(YEAR(FebSun1+26)=CalendarYear,MONTH(FebSun1+26)=2),FebSun1+26,""),IF(AND(YEAR(FebSun1+33)=CalendarYear,MONTH(FebSun1+33)=2),FebSun1+33,""))</f>
        <v>45351</v>
      </c>
      <c r="O24" s="4" t="str">
        <f>IF(DAY(FebSun1)=1,IF(AND(YEAR(FebSun1+27)=CalendarYear,MONTH(FebSun1+27)=2),FebSun1+27,""),IF(AND(YEAR(FebSun1+34)=CalendarYear,MONTH(FebSun1+34)=2),FebSun1+34,""))</f>
        <v/>
      </c>
      <c r="P24" s="4" t="str">
        <f>IF(DAY(FebSun1)=1,IF(AND(YEAR(FebSun1+28)=CalendarYear,MONTH(FebSun1+28)=2),FebSun1+28,""),IF(AND(YEAR(FebSun1+35)=CalendarYear,MONTH(FebSun1+35)=2),FebSun1+35,""))</f>
        <v/>
      </c>
      <c r="Q24" s="4"/>
      <c r="R24" s="4">
        <f>IF(DAY(MarSun1)=1,IF(AND(YEAR(MarSun1+22)=CalendarYear,MONTH(MarSun1+22)=3),MarSun1+22,""),IF(AND(YEAR(MarSun1+29)=CalendarYear,MONTH(MarSun1+29)=3),MarSun1+29,""))</f>
        <v>45375</v>
      </c>
      <c r="S24" s="4">
        <f>IF(DAY(MarSun1)=1,IF(AND(YEAR(MarSun1+23)=CalendarYear,MONTH(MarSun1+23)=3),MarSun1+23,""),IF(AND(YEAR(MarSun1+30)=CalendarYear,MONTH(MarSun1+30)=3),MarSun1+30,""))</f>
        <v>45376</v>
      </c>
      <c r="T24" s="4">
        <f>IF(DAY(MarSun1)=1,IF(AND(YEAR(MarSun1+24)=CalendarYear,MONTH(MarSun1+24)=3),MarSun1+24,""),IF(AND(YEAR(MarSun1+31)=CalendarYear,MONTH(MarSun1+31)=3),MarSun1+31,""))</f>
        <v>45377</v>
      </c>
      <c r="U24" s="4">
        <f>IF(DAY(MarSun1)=1,IF(AND(YEAR(MarSun1+25)=CalendarYear,MONTH(MarSun1+25)=3),MarSun1+25,""),IF(AND(YEAR(MarSun1+32)=CalendarYear,MONTH(MarSun1+32)=3),MarSun1+32,""))</f>
        <v>45378</v>
      </c>
      <c r="V24" s="4">
        <f>IF(DAY(MarSun1)=1,IF(AND(YEAR(MarSun1+26)=CalendarYear,MONTH(MarSun1+26)=3),MarSun1+26,""),IF(AND(YEAR(MarSun1+33)=CalendarYear,MONTH(MarSun1+33)=3),MarSun1+33,""))</f>
        <v>45379</v>
      </c>
      <c r="W24" s="4">
        <f>IF(DAY(MarSun1)=1,IF(AND(YEAR(MarSun1+27)=CalendarYear,MONTH(MarSun1+27)=3),MarSun1+27,""),IF(AND(YEAR(MarSun1+34)=CalendarYear,MONTH(MarSun1+34)=3),MarSun1+34,""))</f>
        <v>45380</v>
      </c>
      <c r="X24" s="4">
        <f>IF(DAY(MarSun1)=1,IF(AND(YEAR(MarSun1+28)=CalendarYear,MONTH(MarSun1+28)=3),MarSun1+28,""),IF(AND(YEAR(MarSun1+35)=CalendarYear,MONTH(MarSun1+35)=3),MarSun1+35,""))</f>
        <v>45381</v>
      </c>
      <c r="Y24" s="4"/>
      <c r="Z24" s="4">
        <f>IF(DAY(AprSun1)=1,IF(AND(YEAR(AprSun1+22)=CalendarYear,MONTH(AprSun1+22)=4),AprSun1+22,""),IF(AND(YEAR(AprSun1+29)=CalendarYear,MONTH(AprSun1+29)=4),AprSun1+29,""))</f>
        <v>45410</v>
      </c>
      <c r="AA24" s="4">
        <f>IF(DAY(AprSun1)=1,IF(AND(YEAR(AprSun1+23)=CalendarYear,MONTH(AprSun1+23)=4),AprSun1+23,""),IF(AND(YEAR(AprSun1+30)=CalendarYear,MONTH(AprSun1+30)=4),AprSun1+30,""))</f>
        <v>45411</v>
      </c>
      <c r="AB24" s="4">
        <f>IF(DAY(AprSun1)=1,IF(AND(YEAR(AprSun1+24)=CalendarYear,MONTH(AprSun1+24)=4),AprSun1+24,""),IF(AND(YEAR(AprSun1+31)=CalendarYear,MONTH(AprSun1+31)=4),AprSun1+31,""))</f>
        <v>45412</v>
      </c>
      <c r="AC24" s="4" t="str">
        <f>IF(DAY(AprSun1)=1,IF(AND(YEAR(AprSun1+25)=CalendarYear,MONTH(AprSun1+25)=4),AprSun1+25,""),IF(AND(YEAR(AprSun1+32)=CalendarYear,MONTH(AprSun1+32)=4),AprSun1+32,""))</f>
        <v/>
      </c>
      <c r="AD24" s="4" t="str">
        <f>IF(DAY(AprSun1)=1,IF(AND(YEAR(AprSun1+26)=CalendarYear,MONTH(AprSun1+26)=4),AprSun1+26,""),IF(AND(YEAR(AprSun1+33)=CalendarYear,MONTH(AprSun1+33)=4),AprSun1+33,""))</f>
        <v/>
      </c>
      <c r="AE24" s="4" t="str">
        <f>IF(DAY(AprSun1)=1,IF(AND(YEAR(AprSun1+27)=CalendarYear,MONTH(AprSun1+27)=4),AprSun1+27,""),IF(AND(YEAR(AprSun1+34)=CalendarYear,MONTH(AprSun1+34)=4),AprSun1+34,""))</f>
        <v/>
      </c>
      <c r="AF24" s="4" t="str">
        <f>IF(DAY(AprSun1)=1,IF(AND(YEAR(AprSun1+28)=CalendarYear,MONTH(AprSun1+28)=4),AprSun1+28,""),IF(AND(YEAR(AprSun1+35)=CalendarYear,MONTH(AprSun1+35)=4),AprSun1+35,""))</f>
        <v/>
      </c>
      <c r="AH24" s="8">
        <f t="shared" si="1"/>
        <v>45291</v>
      </c>
    </row>
    <row r="25" spans="1:34" ht="15.9" customHeight="1" x14ac:dyDescent="0.2">
      <c r="B25" s="4" t="str">
        <f>IF(DAY(JanSun1)=1,IF(AND(YEAR(JanSun1+29)=CalendarYear,MONTH(JanSun1+29)=1),JanSun1+29,""),IF(AND(YEAR(JanSun1+36)=CalendarYear,MONTH(JanSun1+36)=1),JanSun1+36,""))</f>
        <v/>
      </c>
      <c r="C25" s="4" t="str">
        <f>IF(DAY(JanSun1)=1,IF(AND(YEAR(JanSun1+30)=CalendarYear,MONTH(JanSun1+30)=1),JanSun1+30,""),IF(AND(YEAR(JanSun1+37)=CalendarYear,MONTH(JanSun1+37)=1),JanSun1+37,""))</f>
        <v/>
      </c>
      <c r="D25" s="4" t="str">
        <f>IF(DAY(JanSun1)=1,IF(AND(YEAR(JanSun1+31)=CalendarYear,MONTH(JanSun1+31)=1),JanSun1+31,""),IF(AND(YEAR(JanSun1+38)=CalendarYear,MONTH(JanSun1+38)=1),JanSun1+38,""))</f>
        <v/>
      </c>
      <c r="E25" s="4" t="str">
        <f>IF(DAY(JanSun1)=1,IF(AND(YEAR(JanSun1+32)=CalendarYear,MONTH(JanSun1+32)=1),JanSun1+32,""),IF(AND(YEAR(JanSun1+39)=CalendarYear,MONTH(JanSun1+39)=1),JanSun1+39,""))</f>
        <v/>
      </c>
      <c r="F25" s="4" t="str">
        <f>IF(DAY(JanSun1)=1,IF(AND(YEAR(JanSun1+33)=CalendarYear,MONTH(JanSun1+33)=1),JanSun1+33,""),IF(AND(YEAR(JanSun1+40)=CalendarYear,MONTH(JanSun1+40)=1),JanSun1+40,""))</f>
        <v/>
      </c>
      <c r="G25" s="4" t="str">
        <f>IF(DAY(JanSun1)=1,IF(AND(YEAR(JanSun1+34)=CalendarYear,MONTH(JanSun1+34)=1),JanSun1+34,""),IF(AND(YEAR(JanSun1+41)=CalendarYear,MONTH(JanSun1+41)=1),JanSun1+41,""))</f>
        <v/>
      </c>
      <c r="H25" s="4" t="str">
        <f>IF(DAY(JanSun1)=1,IF(AND(YEAR(JanSun1+35)=CalendarYear,MONTH(JanSun1+35)=1),JanSun1+35,""),IF(AND(YEAR(JanSun1+42)=CalendarYear,MONTH(JanSun1+42)=1),JanSun1+42,""))</f>
        <v/>
      </c>
      <c r="I25" s="4"/>
      <c r="J25" s="4" t="str">
        <f>IF(DAY(FebSun1)=1,IF(AND(YEAR(FebSun1+29)=CalendarYear,MONTH(FebSun1+29)=2),FebSun1+29,""),IF(AND(YEAR(FebSun1+36)=CalendarYear,MONTH(FebSun1+36)=2),FebSun1+36,""))</f>
        <v/>
      </c>
      <c r="K25" s="4" t="str">
        <f>IF(DAY(FebSun1)=1,IF(AND(YEAR(FebSun1+30)=CalendarYear,MONTH(FebSun1+30)=2),FebSun1+30,""),IF(AND(YEAR(FebSun1+37)=CalendarYear,MONTH(FebSun1+37)=2),FebSun1+37,""))</f>
        <v/>
      </c>
      <c r="L25" s="4" t="str">
        <f>IF(DAY(FebSun1)=1,IF(AND(YEAR(FebSun1+31)=CalendarYear,MONTH(FebSun1+31)=2),FebSun1+31,""),IF(AND(YEAR(FebSun1+38)=CalendarYear,MONTH(FebSun1+38)=2),FebSun1+38,""))</f>
        <v/>
      </c>
      <c r="M25" s="4" t="str">
        <f>IF(DAY(FebSun1)=1,IF(AND(YEAR(FebSun1+32)=CalendarYear,MONTH(FebSun1+32)=2),FebSun1+32,""),IF(AND(YEAR(FebSun1+39)=CalendarYear,MONTH(FebSun1+39)=2),FebSun1+39,""))</f>
        <v/>
      </c>
      <c r="N25" s="4" t="str">
        <f>IF(DAY(FebSun1)=1,IF(AND(YEAR(FebSun1+33)=CalendarYear,MONTH(FebSun1+33)=2),FebSun1+33,""),IF(AND(YEAR(FebSun1+40)=CalendarYear,MONTH(FebSun1+40)=2),FebSun1+40,""))</f>
        <v/>
      </c>
      <c r="O25" s="4" t="str">
        <f>IF(DAY(FebSun1)=1,IF(AND(YEAR(FebSun1+34)=CalendarYear,MONTH(FebSun1+34)=2),FebSun1+34,""),IF(AND(YEAR(FebSun1+41)=CalendarYear,MONTH(FebSun1+41)=2),FebSun1+41,""))</f>
        <v/>
      </c>
      <c r="P25" s="4" t="str">
        <f>IF(DAY(FebSun1)=1,IF(AND(YEAR(FebSun1+35)=CalendarYear,MONTH(FebSun1+35)=2),FebSun1+35,""),IF(AND(YEAR(FebSun1+42)=CalendarYear,MONTH(FebSun1+42)=2),FebSun1+42,""))</f>
        <v/>
      </c>
      <c r="Q25" s="4"/>
      <c r="R25" s="4">
        <f>IF(DAY(MarSun1)=1,IF(AND(YEAR(MarSun1+29)=CalendarYear,MONTH(MarSun1+29)=3),MarSun1+29,""),IF(AND(YEAR(MarSun1+36)=CalendarYear,MONTH(MarSun1+36)=3),MarSun1+36,""))</f>
        <v>45382</v>
      </c>
      <c r="S25" s="4" t="str">
        <f>IF(DAY(MarSun1)=1,IF(AND(YEAR(MarSun1+30)=CalendarYear,MONTH(MarSun1+30)=3),MarSun1+30,""),IF(AND(YEAR(MarSun1+37)=CalendarYear,MONTH(MarSun1+37)=3),MarSun1+37,""))</f>
        <v/>
      </c>
      <c r="T25" s="4" t="str">
        <f>IF(DAY(MarSun1)=1,IF(AND(YEAR(MarSun1+31)=CalendarYear,MONTH(MarSun1+31)=3),MarSun1+31,""),IF(AND(YEAR(MarSun1+38)=CalendarYear,MONTH(MarSun1+38)=3),MarSun1+38,""))</f>
        <v/>
      </c>
      <c r="U25" s="4" t="str">
        <f>IF(DAY(MarSun1)=1,IF(AND(YEAR(MarSun1+32)=CalendarYear,MONTH(MarSun1+32)=3),MarSun1+32,""),IF(AND(YEAR(MarSun1+39)=CalendarYear,MONTH(MarSun1+39)=3),MarSun1+39,""))</f>
        <v/>
      </c>
      <c r="V25" s="4" t="str">
        <f>IF(DAY(MarSun1)=1,IF(AND(YEAR(MarSun1+33)=CalendarYear,MONTH(MarSun1+33)=3),MarSun1+33,""),IF(AND(YEAR(MarSun1+40)=CalendarYear,MONTH(MarSun1+40)=3),MarSun1+40,""))</f>
        <v/>
      </c>
      <c r="W25" s="4" t="str">
        <f>IF(DAY(MarSun1)=1,IF(AND(YEAR(MarSun1+34)=CalendarYear,MONTH(MarSun1+34)=3),MarSun1+34,""),IF(AND(YEAR(MarSun1+41)=CalendarYear,MONTH(MarSun1+41)=3),MarSun1+41,""))</f>
        <v/>
      </c>
      <c r="X25" s="4" t="str">
        <f>IF(DAY(MarSun1)=1,IF(AND(YEAR(MarSun1+35)=CalendarYear,MONTH(MarSun1+35)=3),MarSun1+35,""),IF(AND(YEAR(MarSun1+42)=CalendarYear,MONTH(MarSun1+42)=3),MarSun1+42,""))</f>
        <v/>
      </c>
      <c r="Y25" s="4"/>
      <c r="Z25" s="4" t="str">
        <f>IF(DAY(AprSun1)=1,IF(AND(YEAR(AprSun1+29)=CalendarYear,MONTH(AprSun1+29)=4),AprSun1+29,""),IF(AND(YEAR(AprSun1+36)=CalendarYear,MONTH(AprSun1+36)=4),AprSun1+36,""))</f>
        <v/>
      </c>
      <c r="AA25" s="4" t="str">
        <f>IF(DAY(AprSun1)=1,IF(AND(YEAR(AprSun1+30)=CalendarYear,MONTH(AprSun1+30)=4),AprSun1+30,""),IF(AND(YEAR(AprSun1+37)=CalendarYear,MONTH(AprSun1+37)=4),AprSun1+37,""))</f>
        <v/>
      </c>
      <c r="AB25" s="4" t="str">
        <f>IF(DAY(AprSun1)=1,IF(AND(YEAR(AprSun1+31)=CalendarYear,MONTH(AprSun1+31)=4),AprSun1+31,""),IF(AND(YEAR(AprSun1+38)=CalendarYear,MONTH(AprSun1+38)=4),AprSun1+38,""))</f>
        <v/>
      </c>
      <c r="AC25" s="4" t="str">
        <f>IF(DAY(AprSun1)=1,IF(AND(YEAR(AprSun1+32)=CalendarYear,MONTH(AprSun1+32)=4),AprSun1+32,""),IF(AND(YEAR(AprSun1+39)=CalendarYear,MONTH(AprSun1+39)=4),AprSun1+39,""))</f>
        <v/>
      </c>
      <c r="AD25" s="4" t="str">
        <f>IF(DAY(AprSun1)=1,IF(AND(YEAR(AprSun1+33)=CalendarYear,MONTH(AprSun1+33)=4),AprSun1+33,""),IF(AND(YEAR(AprSun1+40)=CalendarYear,MONTH(AprSun1+40)=4),AprSun1+40,""))</f>
        <v/>
      </c>
      <c r="AE25" s="4" t="str">
        <f>IF(DAY(AprSun1)=1,IF(AND(YEAR(AprSun1+34)=CalendarYear,MONTH(AprSun1+34)=4),AprSun1+34,""),IF(AND(YEAR(AprSun1+41)=CalendarYear,MONTH(AprSun1+41)=4),AprSun1+41,""))</f>
        <v/>
      </c>
      <c r="AF25" s="4" t="str">
        <f>IF(DAY(AprSun1)=1,IF(AND(YEAR(AprSun1+35)=CalendarYear,MONTH(AprSun1+35)=4),AprSun1+35,""),IF(AND(YEAR(AprSun1+42)=CalendarYear,MONTH(AprSun1+42)=4),AprSun1+42,""))</f>
        <v/>
      </c>
    </row>
    <row r="26" spans="1:34" ht="15.9" customHeigh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34" s="3" customFormat="1" ht="21" customHeight="1" x14ac:dyDescent="0.2">
      <c r="A27" s="16"/>
      <c r="B27" s="22">
        <f>DATE(CalendarYear,5,1)</f>
        <v>45413</v>
      </c>
      <c r="C27" s="22"/>
      <c r="D27" s="22"/>
      <c r="E27" s="22"/>
      <c r="F27" s="22"/>
      <c r="G27" s="22"/>
      <c r="H27" s="22"/>
      <c r="J27" s="22">
        <f>DATE(CalendarYear,6,1)</f>
        <v>45444</v>
      </c>
      <c r="K27" s="22"/>
      <c r="L27" s="22"/>
      <c r="M27" s="22"/>
      <c r="N27" s="22"/>
      <c r="O27" s="22"/>
      <c r="P27" s="22"/>
      <c r="R27" s="22">
        <f>DATE(CalendarYear,7,1)</f>
        <v>45474</v>
      </c>
      <c r="S27" s="22"/>
      <c r="T27" s="22"/>
      <c r="U27" s="22"/>
      <c r="V27" s="22"/>
      <c r="W27" s="22"/>
      <c r="X27" s="22"/>
      <c r="Y27" s="4"/>
      <c r="Z27" s="22">
        <f>DATE(CalendarYear,8,1)</f>
        <v>45505</v>
      </c>
      <c r="AA27" s="22"/>
      <c r="AB27" s="22"/>
      <c r="AC27" s="22"/>
      <c r="AD27" s="22"/>
      <c r="AE27" s="22"/>
      <c r="AF27" s="22"/>
      <c r="AH27" s="8"/>
    </row>
    <row r="28" spans="1:34" s="19" customFormat="1" ht="15.9" customHeight="1" x14ac:dyDescent="0.2">
      <c r="A28" s="17"/>
      <c r="B28" s="18" t="s">
        <v>0</v>
      </c>
      <c r="C28" s="18" t="s">
        <v>1</v>
      </c>
      <c r="D28" s="18" t="s">
        <v>3</v>
      </c>
      <c r="E28" s="18" t="s">
        <v>2</v>
      </c>
      <c r="F28" s="18" t="s">
        <v>4</v>
      </c>
      <c r="G28" s="18" t="s">
        <v>5</v>
      </c>
      <c r="H28" s="18" t="s">
        <v>6</v>
      </c>
      <c r="I28" s="18"/>
      <c r="J28" s="18" t="s">
        <v>0</v>
      </c>
      <c r="K28" s="18" t="s">
        <v>1</v>
      </c>
      <c r="L28" s="18" t="s">
        <v>3</v>
      </c>
      <c r="M28" s="18" t="s">
        <v>2</v>
      </c>
      <c r="N28" s="18" t="s">
        <v>4</v>
      </c>
      <c r="O28" s="18" t="s">
        <v>5</v>
      </c>
      <c r="P28" s="18" t="s">
        <v>6</v>
      </c>
      <c r="Q28" s="18"/>
      <c r="R28" s="18" t="s">
        <v>0</v>
      </c>
      <c r="S28" s="18" t="s">
        <v>1</v>
      </c>
      <c r="T28" s="18" t="s">
        <v>3</v>
      </c>
      <c r="U28" s="18" t="s">
        <v>2</v>
      </c>
      <c r="V28" s="18" t="s">
        <v>4</v>
      </c>
      <c r="W28" s="18" t="s">
        <v>5</v>
      </c>
      <c r="X28" s="18" t="s">
        <v>6</v>
      </c>
      <c r="Z28" s="18" t="s">
        <v>0</v>
      </c>
      <c r="AA28" s="18" t="s">
        <v>1</v>
      </c>
      <c r="AB28" s="18" t="s">
        <v>3</v>
      </c>
      <c r="AC28" s="18" t="s">
        <v>2</v>
      </c>
      <c r="AD28" s="18" t="s">
        <v>4</v>
      </c>
      <c r="AE28" s="18" t="s">
        <v>5</v>
      </c>
      <c r="AF28" s="18" t="s">
        <v>6</v>
      </c>
      <c r="AH28" s="20"/>
    </row>
    <row r="29" spans="1:34" ht="15.9" customHeight="1" x14ac:dyDescent="0.2">
      <c r="B29" s="4" t="str">
        <f>IF(DAY(MaySun1)=1,"",IF(AND(YEAR(MaySun1+1)=CalendarYear,MONTH(MaySun1+1)=5),MaySun1+1,""))</f>
        <v/>
      </c>
      <c r="C29" s="4" t="str">
        <f>IF(DAY(MaySun1)=1,"",IF(AND(YEAR(MaySun1+2)=CalendarYear,MONTH(MaySun1+2)=5),MaySun1+2,""))</f>
        <v/>
      </c>
      <c r="D29" s="4" t="str">
        <f>IF(DAY(MaySun1)=1,"",IF(AND(YEAR(MaySun1+3)=CalendarYear,MONTH(MaySun1+3)=5),MaySun1+3,""))</f>
        <v/>
      </c>
      <c r="E29" s="4">
        <f>IF(DAY(MaySun1)=1,"",IF(AND(YEAR(MaySun1+4)=CalendarYear,MONTH(MaySun1+4)=5),MaySun1+4,""))</f>
        <v>45413</v>
      </c>
      <c r="F29" s="4">
        <f>IF(DAY(MaySun1)=1,"",IF(AND(YEAR(MaySun1+5)=CalendarYear,MONTH(MaySun1+5)=5),MaySun1+5,""))</f>
        <v>45414</v>
      </c>
      <c r="G29" s="4">
        <f>IF(DAY(MaySun1)=1,"",IF(AND(YEAR(MaySun1+6)=CalendarYear,MONTH(MaySun1+6)=5),MaySun1+6,""))</f>
        <v>45415</v>
      </c>
      <c r="H29" s="4">
        <f>IF(DAY(MaySun1)=1,IF(AND(YEAR(MaySun1)=CalendarYear,MONTH(MaySun1)=5),MaySun1,""),IF(AND(YEAR(MaySun1+7)=CalendarYear,MONTH(MaySun1+7)=5),MaySun1+7,""))</f>
        <v>45416</v>
      </c>
      <c r="I29" s="6"/>
      <c r="J29" s="4" t="str">
        <f>IF(DAY(JunSun1)=1,"",IF(AND(YEAR(JunSun1+1)=CalendarYear,MONTH(JunSun1+1)=6),JunSun1+1,""))</f>
        <v/>
      </c>
      <c r="K29" s="4" t="str">
        <f>IF(DAY(JunSun1)=1,"",IF(AND(YEAR(JunSun1+2)=CalendarYear,MONTH(JunSun1+2)=6),JunSun1+2,""))</f>
        <v/>
      </c>
      <c r="L29" s="4" t="str">
        <f>IF(DAY(JunSun1)=1,"",IF(AND(YEAR(JunSun1+3)=CalendarYear,MONTH(JunSun1+3)=6),JunSun1+3,""))</f>
        <v/>
      </c>
      <c r="M29" s="4" t="str">
        <f>IF(DAY(JunSun1)=1,"",IF(AND(YEAR(JunSun1+4)=CalendarYear,MONTH(JunSun1+4)=6),JunSun1+4,""))</f>
        <v/>
      </c>
      <c r="N29" s="4" t="str">
        <f>IF(DAY(JunSun1)=1,"",IF(AND(YEAR(JunSun1+5)=CalendarYear,MONTH(JunSun1+5)=6),JunSun1+5,""))</f>
        <v/>
      </c>
      <c r="O29" s="4" t="str">
        <f>IF(DAY(JunSun1)=1,"",IF(AND(YEAR(JunSun1+6)=CalendarYear,MONTH(JunSun1+6)=6),JunSun1+6,""))</f>
        <v/>
      </c>
      <c r="P29" s="4">
        <f>IF(DAY(JunSun1)=1,IF(AND(YEAR(JunSun1)=CalendarYear,MONTH(JunSun1)=6),JunSun1,""),IF(AND(YEAR(JunSun1+7)=CalendarYear,MONTH(JunSun1+7)=6),JunSun1+7,""))</f>
        <v>45444</v>
      </c>
      <c r="Q29" s="4"/>
      <c r="R29" s="4" t="str">
        <f>IF(DAY(JulSun1)=1,"",IF(AND(YEAR(JulSun1+1)=CalendarYear,MONTH(JulSun1+1)=7),JulSun1+1,""))</f>
        <v/>
      </c>
      <c r="S29" s="4">
        <f>IF(DAY(JulSun1)=1,"",IF(AND(YEAR(JulSun1+2)=CalendarYear,MONTH(JulSun1+2)=7),JulSun1+2,""))</f>
        <v>45474</v>
      </c>
      <c r="T29" s="4">
        <f>IF(DAY(JulSun1)=1,"",IF(AND(YEAR(JulSun1+3)=CalendarYear,MONTH(JulSun1+3)=7),JulSun1+3,""))</f>
        <v>45475</v>
      </c>
      <c r="U29" s="4">
        <f>IF(DAY(JulSun1)=1,"",IF(AND(YEAR(JulSun1+4)=CalendarYear,MONTH(JulSun1+4)=7),JulSun1+4,""))</f>
        <v>45476</v>
      </c>
      <c r="V29" s="4">
        <f>IF(DAY(JulSun1)=1,"",IF(AND(YEAR(JulSun1+5)=CalendarYear,MONTH(JulSun1+5)=7),JulSun1+5,""))</f>
        <v>45477</v>
      </c>
      <c r="W29" s="4">
        <f>IF(DAY(JulSun1)=1,"",IF(AND(YEAR(JulSun1+6)=CalendarYear,MONTH(JulSun1+6)=7),JulSun1+6,""))</f>
        <v>45478</v>
      </c>
      <c r="X29" s="4">
        <f>IF(DAY(JulSun1)=1,IF(AND(YEAR(JulSun1)=CalendarYear,MONTH(JulSun1)=7),JulSun1,""),IF(AND(YEAR(JulSun1+7)=CalendarYear,MONTH(JulSun1+7)=7),JulSun1+7,""))</f>
        <v>45479</v>
      </c>
      <c r="Z29" s="4" t="str">
        <f>IF(DAY(AugSun1)=1,"",IF(AND(YEAR(AugSun1+1)=CalendarYear,MONTH(AugSun1+1)=8),AugSun1+1,""))</f>
        <v/>
      </c>
      <c r="AA29" s="4" t="str">
        <f>IF(DAY(AugSun1)=1,"",IF(AND(YEAR(AugSun1+2)=CalendarYear,MONTH(AugSun1+2)=8),AugSun1+2,""))</f>
        <v/>
      </c>
      <c r="AB29" s="4" t="str">
        <f>IF(DAY(AugSun1)=1,"",IF(AND(YEAR(AugSun1+3)=CalendarYear,MONTH(AugSun1+3)=8),AugSun1+3,""))</f>
        <v/>
      </c>
      <c r="AC29" s="4" t="str">
        <f>IF(DAY(AugSun1)=1,"",IF(AND(YEAR(AugSun1+4)=CalendarYear,MONTH(AugSun1+4)=8),AugSun1+4,""))</f>
        <v/>
      </c>
      <c r="AD29" s="4">
        <f>IF(DAY(AugSun1)=1,"",IF(AND(YEAR(AugSun1+5)=CalendarYear,MONTH(AugSun1+5)=8),AugSun1+5,""))</f>
        <v>45505</v>
      </c>
      <c r="AE29" s="4">
        <f>IF(DAY(AugSun1)=1,"",IF(AND(YEAR(AugSun1+6)=CalendarYear,MONTH(AugSun1+6)=8),AugSun1+6,""))</f>
        <v>45506</v>
      </c>
      <c r="AF29" s="4">
        <f>IF(DAY(AugSun1)=1,IF(AND(YEAR(AugSun1)=CalendarYear,MONTH(AugSun1)=8),AugSun1,""),IF(AND(YEAR(AugSun1+7)=CalendarYear,MONTH(AugSun1+7)=8),AugSun1+7,""))</f>
        <v>45507</v>
      </c>
    </row>
    <row r="30" spans="1:34" ht="15.9" customHeight="1" x14ac:dyDescent="0.2">
      <c r="B30" s="4">
        <f>IF(DAY(MaySun1)=1,IF(AND(YEAR(MaySun1+1)=CalendarYear,MONTH(MaySun1+1)=5),MaySun1+1,""),IF(AND(YEAR(MaySun1+8)=CalendarYear,MONTH(MaySun1+8)=5),MaySun1+8,""))</f>
        <v>45417</v>
      </c>
      <c r="C30" s="4">
        <f>IF(DAY(MaySun1)=1,IF(AND(YEAR(MaySun1+2)=CalendarYear,MONTH(MaySun1+2)=5),MaySun1+2,""),IF(AND(YEAR(MaySun1+9)=CalendarYear,MONTH(MaySun1+9)=5),MaySun1+9,""))</f>
        <v>45418</v>
      </c>
      <c r="D30" s="4">
        <f>IF(DAY(MaySun1)=1,IF(AND(YEAR(MaySun1+3)=CalendarYear,MONTH(MaySun1+3)=5),MaySun1+3,""),IF(AND(YEAR(MaySun1+10)=CalendarYear,MONTH(MaySun1+10)=5),MaySun1+10,""))</f>
        <v>45419</v>
      </c>
      <c r="E30" s="4">
        <f>IF(DAY(MaySun1)=1,IF(AND(YEAR(MaySun1+4)=CalendarYear,MONTH(MaySun1+4)=5),MaySun1+4,""),IF(AND(YEAR(MaySun1+11)=CalendarYear,MONTH(MaySun1+11)=5),MaySun1+11,""))</f>
        <v>45420</v>
      </c>
      <c r="F30" s="4">
        <f>IF(DAY(MaySun1)=1,IF(AND(YEAR(MaySun1+5)=CalendarYear,MONTH(MaySun1+5)=5),MaySun1+5,""),IF(AND(YEAR(MaySun1+12)=CalendarYear,MONTH(MaySun1+12)=5),MaySun1+12,""))</f>
        <v>45421</v>
      </c>
      <c r="G30" s="4">
        <f>IF(DAY(MaySun1)=1,IF(AND(YEAR(MaySun1+6)=CalendarYear,MONTH(MaySun1+6)=5),MaySun1+6,""),IF(AND(YEAR(MaySun1+13)=CalendarYear,MONTH(MaySun1+13)=5),MaySun1+13,""))</f>
        <v>45422</v>
      </c>
      <c r="H30" s="4">
        <f>IF(DAY(MaySun1)=1,IF(AND(YEAR(MaySun1+7)=CalendarYear,MONTH(MaySun1+7)=5),MaySun1+7,""),IF(AND(YEAR(MaySun1+14)=CalendarYear,MONTH(MaySun1+14)=5),MaySun1+14,""))</f>
        <v>45423</v>
      </c>
      <c r="I30" s="3"/>
      <c r="J30" s="4">
        <f>IF(DAY(JunSun1)=1,IF(AND(YEAR(JunSun1+1)=CalendarYear,MONTH(JunSun1+1)=6),JunSun1+1,""),IF(AND(YEAR(JunSun1+8)=CalendarYear,MONTH(JunSun1+8)=6),JunSun1+8,""))</f>
        <v>45445</v>
      </c>
      <c r="K30" s="4">
        <f>IF(DAY(JunSun1)=1,IF(AND(YEAR(JunSun1+2)=CalendarYear,MONTH(JunSun1+2)=6),JunSun1+2,""),IF(AND(YEAR(JunSun1+9)=CalendarYear,MONTH(JunSun1+9)=6),JunSun1+9,""))</f>
        <v>45446</v>
      </c>
      <c r="L30" s="4">
        <f>IF(DAY(JunSun1)=1,IF(AND(YEAR(JunSun1+3)=CalendarYear,MONTH(JunSun1+3)=6),JunSun1+3,""),IF(AND(YEAR(JunSun1+10)=CalendarYear,MONTH(JunSun1+10)=6),JunSun1+10,""))</f>
        <v>45447</v>
      </c>
      <c r="M30" s="4">
        <f>IF(DAY(JunSun1)=1,IF(AND(YEAR(JunSun1+4)=CalendarYear,MONTH(JunSun1+4)=6),JunSun1+4,""),IF(AND(YEAR(JunSun1+11)=CalendarYear,MONTH(JunSun1+11)=6),JunSun1+11,""))</f>
        <v>45448</v>
      </c>
      <c r="N30" s="4">
        <f>IF(DAY(JunSun1)=1,IF(AND(YEAR(JunSun1+5)=CalendarYear,MONTH(JunSun1+5)=6),JunSun1+5,""),IF(AND(YEAR(JunSun1+12)=CalendarYear,MONTH(JunSun1+12)=6),JunSun1+12,""))</f>
        <v>45449</v>
      </c>
      <c r="O30" s="4">
        <f>IF(DAY(JunSun1)=1,IF(AND(YEAR(JunSun1+6)=CalendarYear,MONTH(JunSun1+6)=6),JunSun1+6,""),IF(AND(YEAR(JunSun1+13)=CalendarYear,MONTH(JunSun1+13)=6),JunSun1+13,""))</f>
        <v>45450</v>
      </c>
      <c r="P30" s="4">
        <f>IF(DAY(JunSun1)=1,IF(AND(YEAR(JunSun1+7)=CalendarYear,MONTH(JunSun1+7)=6),JunSun1+7,""),IF(AND(YEAR(JunSun1+14)=CalendarYear,MONTH(JunSun1+14)=6),JunSun1+14,""))</f>
        <v>45451</v>
      </c>
      <c r="Q30" s="4"/>
      <c r="R30" s="4">
        <f>IF(DAY(JulSun1)=1,IF(AND(YEAR(JulSun1+1)=CalendarYear,MONTH(JulSun1+1)=7),JulSun1+1,""),IF(AND(YEAR(JulSun1+8)=CalendarYear,MONTH(JulSun1+8)=7),JulSun1+8,""))</f>
        <v>45480</v>
      </c>
      <c r="S30" s="4">
        <f>IF(DAY(JulSun1)=1,IF(AND(YEAR(JulSun1+2)=CalendarYear,MONTH(JulSun1+2)=7),JulSun1+2,""),IF(AND(YEAR(JulSun1+9)=CalendarYear,MONTH(JulSun1+9)=7),JulSun1+9,""))</f>
        <v>45481</v>
      </c>
      <c r="T30" s="4">
        <f>IF(DAY(JulSun1)=1,IF(AND(YEAR(JulSun1+3)=CalendarYear,MONTH(JulSun1+3)=7),JulSun1+3,""),IF(AND(YEAR(JulSun1+10)=CalendarYear,MONTH(JulSun1+10)=7),JulSun1+10,""))</f>
        <v>45482</v>
      </c>
      <c r="U30" s="4">
        <f>IF(DAY(JulSun1)=1,IF(AND(YEAR(JulSun1+4)=CalendarYear,MONTH(JulSun1+4)=7),JulSun1+4,""),IF(AND(YEAR(JulSun1+11)=CalendarYear,MONTH(JulSun1+11)=7),JulSun1+11,""))</f>
        <v>45483</v>
      </c>
      <c r="V30" s="4">
        <f>IF(DAY(JulSun1)=1,IF(AND(YEAR(JulSun1+5)=CalendarYear,MONTH(JulSun1+5)=7),JulSun1+5,""),IF(AND(YEAR(JulSun1+12)=CalendarYear,MONTH(JulSun1+12)=7),JulSun1+12,""))</f>
        <v>45484</v>
      </c>
      <c r="W30" s="4">
        <f>IF(DAY(JulSun1)=1,IF(AND(YEAR(JulSun1+6)=CalendarYear,MONTH(JulSun1+6)=7),JulSun1+6,""),IF(AND(YEAR(JulSun1+13)=CalendarYear,MONTH(JulSun1+13)=7),JulSun1+13,""))</f>
        <v>45485</v>
      </c>
      <c r="X30" s="4">
        <f>IF(DAY(JulSun1)=1,IF(AND(YEAR(JulSun1+7)=CalendarYear,MONTH(JulSun1+7)=7),JulSun1+7,""),IF(AND(YEAR(JulSun1+14)=CalendarYear,MONTH(JulSun1+14)=7),JulSun1+14,""))</f>
        <v>45486</v>
      </c>
      <c r="Z30" s="4">
        <f>IF(DAY(AugSun1)=1,IF(AND(YEAR(AugSun1+1)=CalendarYear,MONTH(AugSun1+1)=8),AugSun1+1,""),IF(AND(YEAR(AugSun1+8)=CalendarYear,MONTH(AugSun1+8)=8),AugSun1+8,""))</f>
        <v>45508</v>
      </c>
      <c r="AA30" s="4">
        <f>IF(DAY(AugSun1)=1,IF(AND(YEAR(AugSun1+2)=CalendarYear,MONTH(AugSun1+2)=8),AugSun1+2,""),IF(AND(YEAR(AugSun1+9)=CalendarYear,MONTH(AugSun1+9)=8),AugSun1+9,""))</f>
        <v>45509</v>
      </c>
      <c r="AB30" s="4">
        <f>IF(DAY(AugSun1)=1,IF(AND(YEAR(AugSun1+3)=CalendarYear,MONTH(AugSun1+3)=8),AugSun1+3,""),IF(AND(YEAR(AugSun1+10)=CalendarYear,MONTH(AugSun1+10)=8),AugSun1+10,""))</f>
        <v>45510</v>
      </c>
      <c r="AC30" s="4">
        <f>IF(DAY(AugSun1)=1,IF(AND(YEAR(AugSun1+4)=CalendarYear,MONTH(AugSun1+4)=8),AugSun1+4,""),IF(AND(YEAR(AugSun1+11)=CalendarYear,MONTH(AugSun1+11)=8),AugSun1+11,""))</f>
        <v>45511</v>
      </c>
      <c r="AD30" s="4">
        <f>IF(DAY(AugSun1)=1,IF(AND(YEAR(AugSun1+5)=CalendarYear,MONTH(AugSun1+5)=8),AugSun1+5,""),IF(AND(YEAR(AugSun1+12)=CalendarYear,MONTH(AugSun1+12)=8),AugSun1+12,""))</f>
        <v>45512</v>
      </c>
      <c r="AE30" s="4">
        <f>IF(DAY(AugSun1)=1,IF(AND(YEAR(AugSun1+6)=CalendarYear,MONTH(AugSun1+6)=8),AugSun1+6,""),IF(AND(YEAR(AugSun1+13)=CalendarYear,MONTH(AugSun1+13)=8),AugSun1+13,""))</f>
        <v>45513</v>
      </c>
      <c r="AF30" s="4">
        <f>IF(DAY(AugSun1)=1,IF(AND(YEAR(AugSun1+7)=CalendarYear,MONTH(AugSun1+7)=8),AugSun1+7,""),IF(AND(YEAR(AugSun1+14)=CalendarYear,MONTH(AugSun1+14)=8),AugSun1+14,""))</f>
        <v>45514</v>
      </c>
    </row>
    <row r="31" spans="1:34" ht="15.9" customHeight="1" x14ac:dyDescent="0.2">
      <c r="B31" s="4">
        <f>IF(DAY(MaySun1)=1,IF(AND(YEAR(MaySun1+8)=CalendarYear,MONTH(MaySun1+8)=5),MaySun1+8,""),IF(AND(YEAR(MaySun1+15)=CalendarYear,MONTH(MaySun1+15)=5),MaySun1+15,""))</f>
        <v>45424</v>
      </c>
      <c r="C31" s="4">
        <f>IF(DAY(MaySun1)=1,IF(AND(YEAR(MaySun1+9)=CalendarYear,MONTH(MaySun1+9)=5),MaySun1+9,""),IF(AND(YEAR(MaySun1+16)=CalendarYear,MONTH(MaySun1+16)=5),MaySun1+16,""))</f>
        <v>45425</v>
      </c>
      <c r="D31" s="4">
        <f>IF(DAY(MaySun1)=1,IF(AND(YEAR(MaySun1+10)=CalendarYear,MONTH(MaySun1+10)=5),MaySun1+10,""),IF(AND(YEAR(MaySun1+17)=CalendarYear,MONTH(MaySun1+17)=5),MaySun1+17,""))</f>
        <v>45426</v>
      </c>
      <c r="E31" s="4">
        <f>IF(DAY(MaySun1)=1,IF(AND(YEAR(MaySun1+11)=CalendarYear,MONTH(MaySun1+11)=5),MaySun1+11,""),IF(AND(YEAR(MaySun1+18)=CalendarYear,MONTH(MaySun1+18)=5),MaySun1+18,""))</f>
        <v>45427</v>
      </c>
      <c r="F31" s="4">
        <f>IF(DAY(MaySun1)=1,IF(AND(YEAR(MaySun1+12)=CalendarYear,MONTH(MaySun1+12)=5),MaySun1+12,""),IF(AND(YEAR(MaySun1+19)=CalendarYear,MONTH(MaySun1+19)=5),MaySun1+19,""))</f>
        <v>45428</v>
      </c>
      <c r="G31" s="4">
        <f>IF(DAY(MaySun1)=1,IF(AND(YEAR(MaySun1+13)=CalendarYear,MONTH(MaySun1+13)=5),MaySun1+13,""),IF(AND(YEAR(MaySun1+20)=CalendarYear,MONTH(MaySun1+20)=5),MaySun1+20,""))</f>
        <v>45429</v>
      </c>
      <c r="H31" s="4">
        <f>IF(DAY(MaySun1)=1,IF(AND(YEAR(MaySun1+14)=CalendarYear,MONTH(MaySun1+14)=5),MaySun1+14,""),IF(AND(YEAR(MaySun1+21)=CalendarYear,MONTH(MaySun1+21)=5),MaySun1+21,""))</f>
        <v>45430</v>
      </c>
      <c r="I31" s="4"/>
      <c r="J31" s="4">
        <f>IF(DAY(JunSun1)=1,IF(AND(YEAR(JunSun1+8)=CalendarYear,MONTH(JunSun1+8)=6),JunSun1+8,""),IF(AND(YEAR(JunSun1+15)=CalendarYear,MONTH(JunSun1+15)=6),JunSun1+15,""))</f>
        <v>45452</v>
      </c>
      <c r="K31" s="4">
        <f>IF(DAY(JunSun1)=1,IF(AND(YEAR(JunSun1+9)=CalendarYear,MONTH(JunSun1+9)=6),JunSun1+9,""),IF(AND(YEAR(JunSun1+16)=CalendarYear,MONTH(JunSun1+16)=6),JunSun1+16,""))</f>
        <v>45453</v>
      </c>
      <c r="L31" s="4">
        <f>IF(DAY(JunSun1)=1,IF(AND(YEAR(JunSun1+10)=CalendarYear,MONTH(JunSun1+10)=6),JunSun1+10,""),IF(AND(YEAR(JunSun1+17)=CalendarYear,MONTH(JunSun1+17)=6),JunSun1+17,""))</f>
        <v>45454</v>
      </c>
      <c r="M31" s="4">
        <f>IF(DAY(JunSun1)=1,IF(AND(YEAR(JunSun1+11)=CalendarYear,MONTH(JunSun1+11)=6),JunSun1+11,""),IF(AND(YEAR(JunSun1+18)=CalendarYear,MONTH(JunSun1+18)=6),JunSun1+18,""))</f>
        <v>45455</v>
      </c>
      <c r="N31" s="4">
        <f>IF(DAY(JunSun1)=1,IF(AND(YEAR(JunSun1+12)=CalendarYear,MONTH(JunSun1+12)=6),JunSun1+12,""),IF(AND(YEAR(JunSun1+19)=CalendarYear,MONTH(JunSun1+19)=6),JunSun1+19,""))</f>
        <v>45456</v>
      </c>
      <c r="O31" s="4">
        <f>IF(DAY(JunSun1)=1,IF(AND(YEAR(JunSun1+13)=CalendarYear,MONTH(JunSun1+13)=6),JunSun1+13,""),IF(AND(YEAR(JunSun1+20)=CalendarYear,MONTH(JunSun1+20)=6),JunSun1+20,""))</f>
        <v>45457</v>
      </c>
      <c r="P31" s="4">
        <f>IF(DAY(JunSun1)=1,IF(AND(YEAR(JunSun1+14)=CalendarYear,MONTH(JunSun1+14)=6),JunSun1+14,""),IF(AND(YEAR(JunSun1+21)=CalendarYear,MONTH(JunSun1+21)=6),JunSun1+21,""))</f>
        <v>45458</v>
      </c>
      <c r="Q31" s="4"/>
      <c r="R31" s="4">
        <f>IF(DAY(JulSun1)=1,IF(AND(YEAR(JulSun1+8)=CalendarYear,MONTH(JulSun1+8)=7),JulSun1+8,""),IF(AND(YEAR(JulSun1+15)=CalendarYear,MONTH(JulSun1+15)=7),JulSun1+15,""))</f>
        <v>45487</v>
      </c>
      <c r="S31" s="4">
        <f>IF(DAY(JulSun1)=1,IF(AND(YEAR(JulSun1+9)=CalendarYear,MONTH(JulSun1+9)=7),JulSun1+9,""),IF(AND(YEAR(JulSun1+16)=CalendarYear,MONTH(JulSun1+16)=7),JulSun1+16,""))</f>
        <v>45488</v>
      </c>
      <c r="T31" s="4">
        <f>IF(DAY(JulSun1)=1,IF(AND(YEAR(JulSun1+10)=CalendarYear,MONTH(JulSun1+10)=7),JulSun1+10,""),IF(AND(YEAR(JulSun1+17)=CalendarYear,MONTH(JulSun1+17)=7),JulSun1+17,""))</f>
        <v>45489</v>
      </c>
      <c r="U31" s="4">
        <f>IF(DAY(JulSun1)=1,IF(AND(YEAR(JulSun1+11)=CalendarYear,MONTH(JulSun1+11)=7),JulSun1+11,""),IF(AND(YEAR(JulSun1+18)=CalendarYear,MONTH(JulSun1+18)=7),JulSun1+18,""))</f>
        <v>45490</v>
      </c>
      <c r="V31" s="4">
        <f>IF(DAY(JulSun1)=1,IF(AND(YEAR(JulSun1+12)=CalendarYear,MONTH(JulSun1+12)=7),JulSun1+12,""),IF(AND(YEAR(JulSun1+19)=CalendarYear,MONTH(JulSun1+19)=7),JulSun1+19,""))</f>
        <v>45491</v>
      </c>
      <c r="W31" s="4">
        <f>IF(DAY(JulSun1)=1,IF(AND(YEAR(JulSun1+13)=CalendarYear,MONTH(JulSun1+13)=7),JulSun1+13,""),IF(AND(YEAR(JulSun1+20)=CalendarYear,MONTH(JulSun1+20)=7),JulSun1+20,""))</f>
        <v>45492</v>
      </c>
      <c r="X31" s="4">
        <f>IF(DAY(JulSun1)=1,IF(AND(YEAR(JulSun1+14)=CalendarYear,MONTH(JulSun1+14)=7),JulSun1+14,""),IF(AND(YEAR(JulSun1+21)=CalendarYear,MONTH(JulSun1+21)=7),JulSun1+21,""))</f>
        <v>45493</v>
      </c>
      <c r="Z31" s="4">
        <f>IF(DAY(AugSun1)=1,IF(AND(YEAR(AugSun1+8)=CalendarYear,MONTH(AugSun1+8)=8),AugSun1+8,""),IF(AND(YEAR(AugSun1+15)=CalendarYear,MONTH(AugSun1+15)=8),AugSun1+15,""))</f>
        <v>45515</v>
      </c>
      <c r="AA31" s="4">
        <f>IF(DAY(AugSun1)=1,IF(AND(YEAR(AugSun1+9)=CalendarYear,MONTH(AugSun1+9)=8),AugSun1+9,""),IF(AND(YEAR(AugSun1+16)=CalendarYear,MONTH(AugSun1+16)=8),AugSun1+16,""))</f>
        <v>45516</v>
      </c>
      <c r="AB31" s="4">
        <f>IF(DAY(AugSun1)=1,IF(AND(YEAR(AugSun1+10)=CalendarYear,MONTH(AugSun1+10)=8),AugSun1+10,""),IF(AND(YEAR(AugSun1+17)=CalendarYear,MONTH(AugSun1+17)=8),AugSun1+17,""))</f>
        <v>45517</v>
      </c>
      <c r="AC31" s="4">
        <f>IF(DAY(AugSun1)=1,IF(AND(YEAR(AugSun1+11)=CalendarYear,MONTH(AugSun1+11)=8),AugSun1+11,""),IF(AND(YEAR(AugSun1+18)=CalendarYear,MONTH(AugSun1+18)=8),AugSun1+18,""))</f>
        <v>45518</v>
      </c>
      <c r="AD31" s="4">
        <f>IF(DAY(AugSun1)=1,IF(AND(YEAR(AugSun1+12)=CalendarYear,MONTH(AugSun1+12)=8),AugSun1+12,""),IF(AND(YEAR(AugSun1+19)=CalendarYear,MONTH(AugSun1+19)=8),AugSun1+19,""))</f>
        <v>45519</v>
      </c>
      <c r="AE31" s="4">
        <f>IF(DAY(AugSun1)=1,IF(AND(YEAR(AugSun1+13)=CalendarYear,MONTH(AugSun1+13)=8),AugSun1+13,""),IF(AND(YEAR(AugSun1+20)=CalendarYear,MONTH(AugSun1+20)=8),AugSun1+20,""))</f>
        <v>45520</v>
      </c>
      <c r="AF31" s="4">
        <f>IF(DAY(AugSun1)=1,IF(AND(YEAR(AugSun1+14)=CalendarYear,MONTH(AugSun1+14)=8),AugSun1+14,""),IF(AND(YEAR(AugSun1+21)=CalendarYear,MONTH(AugSun1+21)=8),AugSun1+21,""))</f>
        <v>45521</v>
      </c>
    </row>
    <row r="32" spans="1:34" ht="15.9" customHeight="1" x14ac:dyDescent="0.2">
      <c r="B32" s="4">
        <f>IF(DAY(MaySun1)=1,IF(AND(YEAR(MaySun1+15)=CalendarYear,MONTH(MaySun1+15)=5),MaySun1+15,""),IF(AND(YEAR(MaySun1+22)=CalendarYear,MONTH(MaySun1+22)=5),MaySun1+22,""))</f>
        <v>45431</v>
      </c>
      <c r="C32" s="4">
        <f>IF(DAY(MaySun1)=1,IF(AND(YEAR(MaySun1+16)=CalendarYear,MONTH(MaySun1+16)=5),MaySun1+16,""),IF(AND(YEAR(MaySun1+23)=CalendarYear,MONTH(MaySun1+23)=5),MaySun1+23,""))</f>
        <v>45432</v>
      </c>
      <c r="D32" s="4">
        <f>IF(DAY(MaySun1)=1,IF(AND(YEAR(MaySun1+17)=CalendarYear,MONTH(MaySun1+17)=5),MaySun1+17,""),IF(AND(YEAR(MaySun1+24)=CalendarYear,MONTH(MaySun1+24)=5),MaySun1+24,""))</f>
        <v>45433</v>
      </c>
      <c r="E32" s="4">
        <f>IF(DAY(MaySun1)=1,IF(AND(YEAR(MaySun1+18)=CalendarYear,MONTH(MaySun1+18)=5),MaySun1+18,""),IF(AND(YEAR(MaySun1+25)=CalendarYear,MONTH(MaySun1+25)=5),MaySun1+25,""))</f>
        <v>45434</v>
      </c>
      <c r="F32" s="4">
        <f>IF(DAY(MaySun1)=1,IF(AND(YEAR(MaySun1+19)=CalendarYear,MONTH(MaySun1+19)=5),MaySun1+19,""),IF(AND(YEAR(MaySun1+26)=CalendarYear,MONTH(MaySun1+26)=5),MaySun1+26,""))</f>
        <v>45435</v>
      </c>
      <c r="G32" s="4">
        <f>IF(DAY(MaySun1)=1,IF(AND(YEAR(MaySun1+20)=CalendarYear,MONTH(MaySun1+20)=5),MaySun1+20,""),IF(AND(YEAR(MaySun1+27)=CalendarYear,MONTH(MaySun1+27)=5),MaySun1+27,""))</f>
        <v>45436</v>
      </c>
      <c r="H32" s="4">
        <f>IF(DAY(MaySun1)=1,IF(AND(YEAR(MaySun1+21)=CalendarYear,MONTH(MaySun1+21)=5),MaySun1+21,""),IF(AND(YEAR(MaySun1+28)=CalendarYear,MONTH(MaySun1+28)=5),MaySun1+28,""))</f>
        <v>45437</v>
      </c>
      <c r="I32" s="4"/>
      <c r="J32" s="4">
        <f>IF(DAY(JunSun1)=1,IF(AND(YEAR(JunSun1+15)=CalendarYear,MONTH(JunSun1+15)=6),JunSun1+15,""),IF(AND(YEAR(JunSun1+22)=CalendarYear,MONTH(JunSun1+22)=6),JunSun1+22,""))</f>
        <v>45459</v>
      </c>
      <c r="K32" s="4">
        <f>IF(DAY(JunSun1)=1,IF(AND(YEAR(JunSun1+16)=CalendarYear,MONTH(JunSun1+16)=6),JunSun1+16,""),IF(AND(YEAR(JunSun1+23)=CalendarYear,MONTH(JunSun1+23)=6),JunSun1+23,""))</f>
        <v>45460</v>
      </c>
      <c r="L32" s="4">
        <f>IF(DAY(JunSun1)=1,IF(AND(YEAR(JunSun1+17)=CalendarYear,MONTH(JunSun1+17)=6),JunSun1+17,""),IF(AND(YEAR(JunSun1+24)=CalendarYear,MONTH(JunSun1+24)=6),JunSun1+24,""))</f>
        <v>45461</v>
      </c>
      <c r="M32" s="4">
        <f>IF(DAY(JunSun1)=1,IF(AND(YEAR(JunSun1+18)=CalendarYear,MONTH(JunSun1+18)=6),JunSun1+18,""),IF(AND(YEAR(JunSun1+25)=CalendarYear,MONTH(JunSun1+25)=6),JunSun1+25,""))</f>
        <v>45462</v>
      </c>
      <c r="N32" s="4">
        <f>IF(DAY(JunSun1)=1,IF(AND(YEAR(JunSun1+19)=CalendarYear,MONTH(JunSun1+19)=6),JunSun1+19,""),IF(AND(YEAR(JunSun1+26)=CalendarYear,MONTH(JunSun1+26)=6),JunSun1+26,""))</f>
        <v>45463</v>
      </c>
      <c r="O32" s="4">
        <f>IF(DAY(JunSun1)=1,IF(AND(YEAR(JunSun1+20)=CalendarYear,MONTH(JunSun1+20)=6),JunSun1+20,""),IF(AND(YEAR(JunSun1+27)=CalendarYear,MONTH(JunSun1+27)=6),JunSun1+27,""))</f>
        <v>45464</v>
      </c>
      <c r="P32" s="4">
        <f>IF(DAY(JunSun1)=1,IF(AND(YEAR(JunSun1+21)=CalendarYear,MONTH(JunSun1+21)=6),JunSun1+21,""),IF(AND(YEAR(JunSun1+28)=CalendarYear,MONTH(JunSun1+28)=6),JunSun1+28,""))</f>
        <v>45465</v>
      </c>
      <c r="Q32" s="4"/>
      <c r="R32" s="4">
        <f>IF(DAY(JulSun1)=1,IF(AND(YEAR(JulSun1+15)=CalendarYear,MONTH(JulSun1+15)=7),JulSun1+15,""),IF(AND(YEAR(JulSun1+22)=CalendarYear,MONTH(JulSun1+22)=7),JulSun1+22,""))</f>
        <v>45494</v>
      </c>
      <c r="S32" s="4">
        <f>IF(DAY(JulSun1)=1,IF(AND(YEAR(JulSun1+16)=CalendarYear,MONTH(JulSun1+16)=7),JulSun1+16,""),IF(AND(YEAR(JulSun1+23)=CalendarYear,MONTH(JulSun1+23)=7),JulSun1+23,""))</f>
        <v>45495</v>
      </c>
      <c r="T32" s="4">
        <f>IF(DAY(JulSun1)=1,IF(AND(YEAR(JulSun1+17)=CalendarYear,MONTH(JulSun1+17)=7),JulSun1+17,""),IF(AND(YEAR(JulSun1+24)=CalendarYear,MONTH(JulSun1+24)=7),JulSun1+24,""))</f>
        <v>45496</v>
      </c>
      <c r="U32" s="4">
        <f>IF(DAY(JulSun1)=1,IF(AND(YEAR(JulSun1+18)=CalendarYear,MONTH(JulSun1+18)=7),JulSun1+18,""),IF(AND(YEAR(JulSun1+25)=CalendarYear,MONTH(JulSun1+25)=7),JulSun1+25,""))</f>
        <v>45497</v>
      </c>
      <c r="V32" s="4">
        <f>IF(DAY(JulSun1)=1,IF(AND(YEAR(JulSun1+19)=CalendarYear,MONTH(JulSun1+19)=7),JulSun1+19,""),IF(AND(YEAR(JulSun1+26)=CalendarYear,MONTH(JulSun1+26)=7),JulSun1+26,""))</f>
        <v>45498</v>
      </c>
      <c r="W32" s="4">
        <f>IF(DAY(JulSun1)=1,IF(AND(YEAR(JulSun1+20)=CalendarYear,MONTH(JulSun1+20)=7),JulSun1+20,""),IF(AND(YEAR(JulSun1+27)=CalendarYear,MONTH(JulSun1+27)=7),JulSun1+27,""))</f>
        <v>45499</v>
      </c>
      <c r="X32" s="4">
        <f>IF(DAY(JulSun1)=1,IF(AND(YEAR(JulSun1+21)=CalendarYear,MONTH(JulSun1+21)=7),JulSun1+21,""),IF(AND(YEAR(JulSun1+28)=CalendarYear,MONTH(JulSun1+28)=7),JulSun1+28,""))</f>
        <v>45500</v>
      </c>
      <c r="Z32" s="4">
        <f>IF(DAY(AugSun1)=1,IF(AND(YEAR(AugSun1+15)=CalendarYear,MONTH(AugSun1+15)=8),AugSun1+15,""),IF(AND(YEAR(AugSun1+22)=CalendarYear,MONTH(AugSun1+22)=8),AugSun1+22,""))</f>
        <v>45522</v>
      </c>
      <c r="AA32" s="4">
        <f>IF(DAY(AugSun1)=1,IF(AND(YEAR(AugSun1+16)=CalendarYear,MONTH(AugSun1+16)=8),AugSun1+16,""),IF(AND(YEAR(AugSun1+23)=CalendarYear,MONTH(AugSun1+23)=8),AugSun1+23,""))</f>
        <v>45523</v>
      </c>
      <c r="AB32" s="4">
        <f>IF(DAY(AugSun1)=1,IF(AND(YEAR(AugSun1+17)=CalendarYear,MONTH(AugSun1+17)=8),AugSun1+17,""),IF(AND(YEAR(AugSun1+24)=CalendarYear,MONTH(AugSun1+24)=8),AugSun1+24,""))</f>
        <v>45524</v>
      </c>
      <c r="AC32" s="4">
        <f>IF(DAY(AugSun1)=1,IF(AND(YEAR(AugSun1+18)=CalendarYear,MONTH(AugSun1+18)=8),AugSun1+18,""),IF(AND(YEAR(AugSun1+25)=CalendarYear,MONTH(AugSun1+25)=8),AugSun1+25,""))</f>
        <v>45525</v>
      </c>
      <c r="AD32" s="4">
        <f>IF(DAY(AugSun1)=1,IF(AND(YEAR(AugSun1+19)=CalendarYear,MONTH(AugSun1+19)=8),AugSun1+19,""),IF(AND(YEAR(AugSun1+26)=CalendarYear,MONTH(AugSun1+26)=8),AugSun1+26,""))</f>
        <v>45526</v>
      </c>
      <c r="AE32" s="4">
        <f>IF(DAY(AugSun1)=1,IF(AND(YEAR(AugSun1+20)=CalendarYear,MONTH(AugSun1+20)=8),AugSun1+20,""),IF(AND(YEAR(AugSun1+27)=CalendarYear,MONTH(AugSun1+27)=8),AugSun1+27,""))</f>
        <v>45527</v>
      </c>
      <c r="AF32" s="4">
        <f>IF(DAY(AugSun1)=1,IF(AND(YEAR(AugSun1+21)=CalendarYear,MONTH(AugSun1+21)=8),AugSun1+21,""),IF(AND(YEAR(AugSun1+28)=CalendarYear,MONTH(AugSun1+28)=8),AugSun1+28,""))</f>
        <v>45528</v>
      </c>
    </row>
    <row r="33" spans="1:34" ht="15.9" customHeight="1" x14ac:dyDescent="0.2">
      <c r="B33" s="4">
        <f>IF(DAY(MaySun1)=1,IF(AND(YEAR(MaySun1+22)=CalendarYear,MONTH(MaySun1+22)=5),MaySun1+22,""),IF(AND(YEAR(MaySun1+29)=CalendarYear,MONTH(MaySun1+29)=5),MaySun1+29,""))</f>
        <v>45438</v>
      </c>
      <c r="C33" s="4">
        <f>IF(DAY(MaySun1)=1,IF(AND(YEAR(MaySun1+23)=CalendarYear,MONTH(MaySun1+23)=5),MaySun1+23,""),IF(AND(YEAR(MaySun1+30)=CalendarYear,MONTH(MaySun1+30)=5),MaySun1+30,""))</f>
        <v>45439</v>
      </c>
      <c r="D33" s="4">
        <f>IF(DAY(MaySun1)=1,IF(AND(YEAR(MaySun1+24)=CalendarYear,MONTH(MaySun1+24)=5),MaySun1+24,""),IF(AND(YEAR(MaySun1+31)=CalendarYear,MONTH(MaySun1+31)=5),MaySun1+31,""))</f>
        <v>45440</v>
      </c>
      <c r="E33" s="4">
        <f>IF(DAY(MaySun1)=1,IF(AND(YEAR(MaySun1+25)=CalendarYear,MONTH(MaySun1+25)=5),MaySun1+25,""),IF(AND(YEAR(MaySun1+32)=CalendarYear,MONTH(MaySun1+32)=5),MaySun1+32,""))</f>
        <v>45441</v>
      </c>
      <c r="F33" s="4">
        <f>IF(DAY(MaySun1)=1,IF(AND(YEAR(MaySun1+26)=CalendarYear,MONTH(MaySun1+26)=5),MaySun1+26,""),IF(AND(YEAR(MaySun1+33)=CalendarYear,MONTH(MaySun1+33)=5),MaySun1+33,""))</f>
        <v>45442</v>
      </c>
      <c r="G33" s="4">
        <f>IF(DAY(MaySun1)=1,IF(AND(YEAR(MaySun1+27)=CalendarYear,MONTH(MaySun1+27)=5),MaySun1+27,""),IF(AND(YEAR(MaySun1+34)=CalendarYear,MONTH(MaySun1+34)=5),MaySun1+34,""))</f>
        <v>45443</v>
      </c>
      <c r="H33" s="4" t="str">
        <f>IF(DAY(MaySun1)=1,IF(AND(YEAR(MaySun1+28)=CalendarYear,MONTH(MaySun1+28)=5),MaySun1+28,""),IF(AND(YEAR(MaySun1+35)=CalendarYear,MONTH(MaySun1+35)=5),MaySun1+35,""))</f>
        <v/>
      </c>
      <c r="I33" s="4"/>
      <c r="J33" s="4">
        <f>IF(DAY(JunSun1)=1,IF(AND(YEAR(JunSun1+22)=CalendarYear,MONTH(JunSun1+22)=6),JunSun1+22,""),IF(AND(YEAR(JunSun1+29)=CalendarYear,MONTH(JunSun1+29)=6),JunSun1+29,""))</f>
        <v>45466</v>
      </c>
      <c r="K33" s="4">
        <f>IF(DAY(JunSun1)=1,IF(AND(YEAR(JunSun1+23)=CalendarYear,MONTH(JunSun1+23)=6),JunSun1+23,""),IF(AND(YEAR(JunSun1+30)=CalendarYear,MONTH(JunSun1+30)=6),JunSun1+30,""))</f>
        <v>45467</v>
      </c>
      <c r="L33" s="4">
        <f>IF(DAY(JunSun1)=1,IF(AND(YEAR(JunSun1+24)=CalendarYear,MONTH(JunSun1+24)=6),JunSun1+24,""),IF(AND(YEAR(JunSun1+31)=CalendarYear,MONTH(JunSun1+31)=6),JunSun1+31,""))</f>
        <v>45468</v>
      </c>
      <c r="M33" s="4">
        <f>IF(DAY(JunSun1)=1,IF(AND(YEAR(JunSun1+25)=CalendarYear,MONTH(JunSun1+25)=6),JunSun1+25,""),IF(AND(YEAR(JunSun1+32)=CalendarYear,MONTH(JunSun1+32)=6),JunSun1+32,""))</f>
        <v>45469</v>
      </c>
      <c r="N33" s="4">
        <f>IF(DAY(JunSun1)=1,IF(AND(YEAR(JunSun1+26)=CalendarYear,MONTH(JunSun1+26)=6),JunSun1+26,""),IF(AND(YEAR(JunSun1+33)=CalendarYear,MONTH(JunSun1+33)=6),JunSun1+33,""))</f>
        <v>45470</v>
      </c>
      <c r="O33" s="4">
        <f>IF(DAY(JunSun1)=1,IF(AND(YEAR(JunSun1+27)=CalendarYear,MONTH(JunSun1+27)=6),JunSun1+27,""),IF(AND(YEAR(JunSun1+34)=CalendarYear,MONTH(JunSun1+34)=6),JunSun1+34,""))</f>
        <v>45471</v>
      </c>
      <c r="P33" s="4">
        <f>IF(DAY(JunSun1)=1,IF(AND(YEAR(JunSun1+28)=CalendarYear,MONTH(JunSun1+28)=6),JunSun1+28,""),IF(AND(YEAR(JunSun1+35)=CalendarYear,MONTH(JunSun1+35)=6),JunSun1+35,""))</f>
        <v>45472</v>
      </c>
      <c r="Q33" s="4"/>
      <c r="R33" s="4">
        <f>IF(DAY(JulSun1)=1,IF(AND(YEAR(JulSun1+22)=CalendarYear,MONTH(JulSun1+22)=7),JulSun1+22,""),IF(AND(YEAR(JulSun1+29)=CalendarYear,MONTH(JulSun1+29)=7),JulSun1+29,""))</f>
        <v>45501</v>
      </c>
      <c r="S33" s="4">
        <f>IF(DAY(JulSun1)=1,IF(AND(YEAR(JulSun1+23)=CalendarYear,MONTH(JulSun1+23)=7),JulSun1+23,""),IF(AND(YEAR(JulSun1+30)=CalendarYear,MONTH(JulSun1+30)=7),JulSun1+30,""))</f>
        <v>45502</v>
      </c>
      <c r="T33" s="4">
        <f>IF(DAY(JulSun1)=1,IF(AND(YEAR(JulSun1+24)=CalendarYear,MONTH(JulSun1+24)=7),JulSun1+24,""),IF(AND(YEAR(JulSun1+31)=CalendarYear,MONTH(JulSun1+31)=7),JulSun1+31,""))</f>
        <v>45503</v>
      </c>
      <c r="U33" s="4">
        <f>IF(DAY(JulSun1)=1,IF(AND(YEAR(JulSun1+25)=CalendarYear,MONTH(JulSun1+25)=7),JulSun1+25,""),IF(AND(YEAR(JulSun1+32)=CalendarYear,MONTH(JulSun1+32)=7),JulSun1+32,""))</f>
        <v>45504</v>
      </c>
      <c r="V33" s="4" t="str">
        <f>IF(DAY(JulSun1)=1,IF(AND(YEAR(JulSun1+26)=CalendarYear,MONTH(JulSun1+26)=7),JulSun1+26,""),IF(AND(YEAR(JulSun1+33)=CalendarYear,MONTH(JulSun1+33)=7),JulSun1+33,""))</f>
        <v/>
      </c>
      <c r="W33" s="4" t="str">
        <f>IF(DAY(JulSun1)=1,IF(AND(YEAR(JulSun1+27)=CalendarYear,MONTH(JulSun1+27)=7),JulSun1+27,""),IF(AND(YEAR(JulSun1+34)=CalendarYear,MONTH(JulSun1+34)=7),JulSun1+34,""))</f>
        <v/>
      </c>
      <c r="X33" s="4" t="str">
        <f>IF(DAY(JulSun1)=1,IF(AND(YEAR(JulSun1+28)=CalendarYear,MONTH(JulSun1+28)=7),JulSun1+28,""),IF(AND(YEAR(JulSun1+35)=CalendarYear,MONTH(JulSun1+35)=7),JulSun1+35,""))</f>
        <v/>
      </c>
      <c r="Z33" s="4">
        <f>IF(DAY(AugSun1)=1,IF(AND(YEAR(AugSun1+22)=CalendarYear,MONTH(AugSun1+22)=8),AugSun1+22,""),IF(AND(YEAR(AugSun1+29)=CalendarYear,MONTH(AugSun1+29)=8),AugSun1+29,""))</f>
        <v>45529</v>
      </c>
      <c r="AA33" s="4">
        <f>IF(DAY(AugSun1)=1,IF(AND(YEAR(AugSun1+23)=CalendarYear,MONTH(AugSun1+23)=8),AugSun1+23,""),IF(AND(YEAR(AugSun1+30)=CalendarYear,MONTH(AugSun1+30)=8),AugSun1+30,""))</f>
        <v>45530</v>
      </c>
      <c r="AB33" s="4">
        <f>IF(DAY(AugSun1)=1,IF(AND(YEAR(AugSun1+24)=CalendarYear,MONTH(AugSun1+24)=8),AugSun1+24,""),IF(AND(YEAR(AugSun1+31)=CalendarYear,MONTH(AugSun1+31)=8),AugSun1+31,""))</f>
        <v>45531</v>
      </c>
      <c r="AC33" s="4">
        <f>IF(DAY(AugSun1)=1,IF(AND(YEAR(AugSun1+25)=CalendarYear,MONTH(AugSun1+25)=8),AugSun1+25,""),IF(AND(YEAR(AugSun1+32)=CalendarYear,MONTH(AugSun1+32)=8),AugSun1+32,""))</f>
        <v>45532</v>
      </c>
      <c r="AD33" s="4">
        <f>IF(DAY(AugSun1)=1,IF(AND(YEAR(AugSun1+26)=CalendarYear,MONTH(AugSun1+26)=8),AugSun1+26,""),IF(AND(YEAR(AugSun1+33)=CalendarYear,MONTH(AugSun1+33)=8),AugSun1+33,""))</f>
        <v>45533</v>
      </c>
      <c r="AE33" s="4">
        <f>IF(DAY(AugSun1)=1,IF(AND(YEAR(AugSun1+27)=CalendarYear,MONTH(AugSun1+27)=8),AugSun1+27,""),IF(AND(YEAR(AugSun1+34)=CalendarYear,MONTH(AugSun1+34)=8),AugSun1+34,""))</f>
        <v>45534</v>
      </c>
      <c r="AF33" s="4">
        <f>IF(DAY(AugSun1)=1,IF(AND(YEAR(AugSun1+28)=CalendarYear,MONTH(AugSun1+28)=8),AugSun1+28,""),IF(AND(YEAR(AugSun1+35)=CalendarYear,MONTH(AugSun1+35)=8),AugSun1+35,""))</f>
        <v>45535</v>
      </c>
    </row>
    <row r="34" spans="1:34" ht="15.9" customHeight="1" x14ac:dyDescent="0.2">
      <c r="B34" s="4" t="str">
        <f>IF(DAY(MaySun1)=1,IF(AND(YEAR(MaySun1+29)=CalendarYear,MONTH(MaySun1+29)=5),MaySun1+29,""),IF(AND(YEAR(MaySun1+36)=CalendarYear,MONTH(MaySun1+36)=5),MaySun1+36,""))</f>
        <v/>
      </c>
      <c r="C34" s="4" t="str">
        <f>IF(DAY(MaySun1)=1,IF(AND(YEAR(MaySun1+30)=CalendarYear,MONTH(MaySun1+30)=5),MaySun1+30,""),IF(AND(YEAR(MaySun1+37)=CalendarYear,MONTH(MaySun1+37)=5),MaySun1+37,""))</f>
        <v/>
      </c>
      <c r="D34" s="4" t="str">
        <f>IF(DAY(MaySun1)=1,IF(AND(YEAR(MaySun1+31)=CalendarYear,MONTH(MaySun1+31)=5),MaySun1+31,""),IF(AND(YEAR(MaySun1+38)=CalendarYear,MONTH(MaySun1+38)=5),MaySun1+38,""))</f>
        <v/>
      </c>
      <c r="E34" s="4" t="str">
        <f>IF(DAY(MaySun1)=1,IF(AND(YEAR(MaySun1+32)=CalendarYear,MONTH(MaySun1+32)=5),MaySun1+32,""),IF(AND(YEAR(MaySun1+39)=CalendarYear,MONTH(MaySun1+39)=5),MaySun1+39,""))</f>
        <v/>
      </c>
      <c r="F34" s="4" t="str">
        <f>IF(DAY(MaySun1)=1,IF(AND(YEAR(MaySun1+33)=CalendarYear,MONTH(MaySun1+33)=5),MaySun1+33,""),IF(AND(YEAR(MaySun1+40)=CalendarYear,MONTH(MaySun1+40)=5),MaySun1+40,""))</f>
        <v/>
      </c>
      <c r="G34" s="4" t="str">
        <f>IF(DAY(MaySun1)=1,IF(AND(YEAR(MaySun1+34)=CalendarYear,MONTH(MaySun1+34)=5),MaySun1+34,""),IF(AND(YEAR(MaySun1+41)=CalendarYear,MONTH(MaySun1+41)=5),MaySun1+41,""))</f>
        <v/>
      </c>
      <c r="H34" s="4" t="str">
        <f>IF(DAY(MaySun1)=1,IF(AND(YEAR(MaySun1+35)=CalendarYear,MONTH(MaySun1+35)=5),MaySun1+35,""),IF(AND(YEAR(MaySun1+42)=CalendarYear,MONTH(MaySun1+42)=5),MaySun1+42,""))</f>
        <v/>
      </c>
      <c r="I34" s="4"/>
      <c r="J34" s="4">
        <f>IF(DAY(JunSun1)=1,IF(AND(YEAR(JunSun1+29)=CalendarYear,MONTH(JunSun1+29)=6),JunSun1+29,""),IF(AND(YEAR(JunSun1+36)=CalendarYear,MONTH(JunSun1+36)=6),JunSun1+36,""))</f>
        <v>45473</v>
      </c>
      <c r="K34" s="4" t="str">
        <f>IF(DAY(JunSun1)=1,IF(AND(YEAR(JunSun1+30)=CalendarYear,MONTH(JunSun1+30)=6),JunSun1+30,""),IF(AND(YEAR(JunSun1+37)=CalendarYear,MONTH(JunSun1+37)=6),JunSun1+37,""))</f>
        <v/>
      </c>
      <c r="L34" s="4" t="str">
        <f>IF(DAY(JunSun1)=1,IF(AND(YEAR(JunSun1+31)=CalendarYear,MONTH(JunSun1+31)=6),JunSun1+31,""),IF(AND(YEAR(JunSun1+38)=CalendarYear,MONTH(JunSun1+38)=6),JunSun1+38,""))</f>
        <v/>
      </c>
      <c r="M34" s="4" t="str">
        <f>IF(DAY(JunSun1)=1,IF(AND(YEAR(JunSun1+32)=CalendarYear,MONTH(JunSun1+32)=6),JunSun1+32,""),IF(AND(YEAR(JunSun1+39)=CalendarYear,MONTH(JunSun1+39)=6),JunSun1+39,""))</f>
        <v/>
      </c>
      <c r="N34" s="4" t="str">
        <f>IF(DAY(JunSun1)=1,IF(AND(YEAR(JunSun1+33)=CalendarYear,MONTH(JunSun1+33)=6),JunSun1+33,""),IF(AND(YEAR(JunSun1+40)=CalendarYear,MONTH(JunSun1+40)=6),JunSun1+40,""))</f>
        <v/>
      </c>
      <c r="O34" s="4" t="str">
        <f>IF(DAY(JunSun1)=1,IF(AND(YEAR(JunSun1+34)=CalendarYear,MONTH(JunSun1+34)=6),JunSun1+34,""),IF(AND(YEAR(JunSun1+41)=CalendarYear,MONTH(JunSun1+41)=6),JunSun1+41,""))</f>
        <v/>
      </c>
      <c r="P34" s="4" t="str">
        <f>IF(DAY(JunSun1)=1,IF(AND(YEAR(JunSun1+35)=CalendarYear,MONTH(JunSun1+35)=6),JunSun1+35,""),IF(AND(YEAR(JunSun1+42)=CalendarYear,MONTH(JunSun1+42)=6),JunSun1+42,""))</f>
        <v/>
      </c>
      <c r="Q34" s="4"/>
      <c r="R34" s="4" t="str">
        <f>IF(DAY(JulSun1)=1,IF(AND(YEAR(JulSun1+29)=CalendarYear,MONTH(JulSun1+29)=7),JulSun1+29,""),IF(AND(YEAR(JulSun1+36)=CalendarYear,MONTH(JulSun1+36)=7),JulSun1+36,""))</f>
        <v/>
      </c>
      <c r="S34" s="4" t="str">
        <f>IF(DAY(JulSun1)=1,IF(AND(YEAR(JulSun1+30)=CalendarYear,MONTH(JulSun1+30)=7),JulSun1+30,""),IF(AND(YEAR(JulSun1+37)=CalendarYear,MONTH(JulSun1+37)=7),JulSun1+37,""))</f>
        <v/>
      </c>
      <c r="T34" s="4" t="str">
        <f>IF(DAY(JulSun1)=1,IF(AND(YEAR(JulSun1+31)=CalendarYear,MONTH(JulSun1+31)=7),JulSun1+31,""),IF(AND(YEAR(JulSun1+38)=CalendarYear,MONTH(JulSun1+38)=7),JulSun1+38,""))</f>
        <v/>
      </c>
      <c r="U34" s="4" t="str">
        <f>IF(DAY(JulSun1)=1,IF(AND(YEAR(JulSun1+32)=CalendarYear,MONTH(JulSun1+32)=7),JulSun1+32,""),IF(AND(YEAR(JulSun1+39)=CalendarYear,MONTH(JulSun1+39)=7),JulSun1+39,""))</f>
        <v/>
      </c>
      <c r="V34" s="4" t="str">
        <f>IF(DAY(JulSun1)=1,IF(AND(YEAR(JulSun1+33)=CalendarYear,MONTH(JulSun1+33)=7),JulSun1+33,""),IF(AND(YEAR(JulSun1+40)=CalendarYear,MONTH(JulSun1+40)=7),JulSun1+40,""))</f>
        <v/>
      </c>
      <c r="W34" s="4" t="str">
        <f>IF(DAY(JulSun1)=1,IF(AND(YEAR(JulSun1+34)=CalendarYear,MONTH(JulSun1+34)=7),JulSun1+34,""),IF(AND(YEAR(JulSun1+41)=CalendarYear,MONTH(JulSun1+41)=7),JulSun1+41,""))</f>
        <v/>
      </c>
      <c r="X34" s="4" t="str">
        <f>IF(DAY(JulSun1)=1,IF(AND(YEAR(JulSun1+35)=CalendarYear,MONTH(JulSun1+35)=7),JulSun1+35,""),IF(AND(YEAR(JulSun1+42)=CalendarYear,MONTH(JulSun1+42)=7),JulSun1+42,""))</f>
        <v/>
      </c>
      <c r="Z34" s="4" t="str">
        <f>IF(DAY(AugSun1)=1,IF(AND(YEAR(AugSun1+29)=CalendarYear,MONTH(AugSun1+29)=8),AugSun1+29,""),IF(AND(YEAR(AugSun1+36)=CalendarYear,MONTH(AugSun1+36)=8),AugSun1+36,""))</f>
        <v/>
      </c>
      <c r="AA34" s="4" t="str">
        <f>IF(DAY(AugSun1)=1,IF(AND(YEAR(AugSun1+30)=CalendarYear,MONTH(AugSun1+30)=8),AugSun1+30,""),IF(AND(YEAR(AugSun1+37)=CalendarYear,MONTH(AugSun1+37)=8),AugSun1+37,""))</f>
        <v/>
      </c>
      <c r="AB34" s="4" t="str">
        <f>IF(DAY(AugSun1)=1,IF(AND(YEAR(AugSun1+31)=CalendarYear,MONTH(AugSun1+31)=8),AugSun1+31,""),IF(AND(YEAR(AugSun1+38)=CalendarYear,MONTH(AugSun1+38)=8),AugSun1+38,""))</f>
        <v/>
      </c>
      <c r="AC34" s="4" t="str">
        <f>IF(DAY(AugSun1)=1,IF(AND(YEAR(AugSun1+32)=CalendarYear,MONTH(AugSun1+32)=8),AugSun1+32,""),IF(AND(YEAR(AugSun1+39)=CalendarYear,MONTH(AugSun1+39)=8),AugSun1+39,""))</f>
        <v/>
      </c>
      <c r="AD34" s="4" t="str">
        <f>IF(DAY(AugSun1)=1,IF(AND(YEAR(AugSun1+33)=CalendarYear,MONTH(AugSun1+33)=8),AugSun1+33,""),IF(AND(YEAR(AugSun1+40)=CalendarYear,MONTH(AugSun1+40)=8),AugSun1+40,""))</f>
        <v/>
      </c>
      <c r="AE34" s="4" t="str">
        <f>IF(DAY(AugSun1)=1,IF(AND(YEAR(AugSun1+34)=CalendarYear,MONTH(AugSun1+34)=8),AugSun1+34,""),IF(AND(YEAR(AugSun1+41)=CalendarYear,MONTH(AugSun1+41)=8),AugSun1+41,""))</f>
        <v/>
      </c>
      <c r="AF34" s="4" t="str">
        <f>IF(DAY(AugSun1)=1,IF(AND(YEAR(AugSun1+35)=CalendarYear,MONTH(AugSun1+35)=8),AugSun1+35,""),IF(AND(YEAR(AugSun1+42)=CalendarYear,MONTH(AugSun1+42)=8),AugSun1+42,""))</f>
        <v/>
      </c>
    </row>
    <row r="35" spans="1:34" ht="15.9" customHeight="1" x14ac:dyDescent="0.2">
      <c r="I35" s="4"/>
      <c r="R35" s="4"/>
      <c r="S35" s="4"/>
      <c r="T35" s="4"/>
      <c r="U35" s="4"/>
      <c r="V35" s="4"/>
      <c r="W35" s="4"/>
      <c r="X35" s="4"/>
      <c r="Z35" s="4"/>
      <c r="AA35" s="4"/>
      <c r="AB35" s="4"/>
      <c r="AC35" s="4"/>
      <c r="AD35" s="4"/>
      <c r="AE35" s="4"/>
      <c r="AF35" s="4"/>
    </row>
    <row r="36" spans="1:34" s="3" customFormat="1" ht="21" customHeight="1" x14ac:dyDescent="0.2">
      <c r="A36" s="16"/>
      <c r="B36" s="22">
        <f>DATE(CalendarYear,9,1)</f>
        <v>45536</v>
      </c>
      <c r="C36" s="22"/>
      <c r="D36" s="22"/>
      <c r="E36" s="22"/>
      <c r="F36" s="22"/>
      <c r="G36" s="22"/>
      <c r="H36" s="22"/>
      <c r="J36" s="22">
        <f>DATE(CalendarYear,10,1)</f>
        <v>45566</v>
      </c>
      <c r="K36" s="22"/>
      <c r="L36" s="22"/>
      <c r="M36" s="22"/>
      <c r="N36" s="22"/>
      <c r="O36" s="22"/>
      <c r="P36" s="22"/>
      <c r="R36" s="22">
        <f>DATE(CalendarYear,11,1)</f>
        <v>45597</v>
      </c>
      <c r="S36" s="22"/>
      <c r="T36" s="22"/>
      <c r="U36" s="22"/>
      <c r="V36" s="22"/>
      <c r="W36" s="22"/>
      <c r="X36" s="22"/>
      <c r="Y36" s="4"/>
      <c r="Z36" s="22">
        <f>DATE(CalendarYear,12,1)</f>
        <v>45627</v>
      </c>
      <c r="AA36" s="22"/>
      <c r="AB36" s="22"/>
      <c r="AC36" s="22"/>
      <c r="AD36" s="22"/>
      <c r="AE36" s="22"/>
      <c r="AF36" s="22"/>
      <c r="AH36" s="8"/>
    </row>
    <row r="37" spans="1:34" s="19" customFormat="1" ht="15.9" customHeight="1" x14ac:dyDescent="0.2">
      <c r="A37" s="17"/>
      <c r="B37" s="18" t="s">
        <v>0</v>
      </c>
      <c r="C37" s="18" t="s">
        <v>1</v>
      </c>
      <c r="D37" s="18" t="s">
        <v>3</v>
      </c>
      <c r="E37" s="18" t="s">
        <v>2</v>
      </c>
      <c r="F37" s="18" t="s">
        <v>4</v>
      </c>
      <c r="G37" s="18" t="s">
        <v>5</v>
      </c>
      <c r="H37" s="18" t="s">
        <v>6</v>
      </c>
      <c r="I37" s="18"/>
      <c r="J37" s="18" t="s">
        <v>0</v>
      </c>
      <c r="K37" s="18" t="s">
        <v>1</v>
      </c>
      <c r="L37" s="18" t="s">
        <v>3</v>
      </c>
      <c r="M37" s="18" t="s">
        <v>2</v>
      </c>
      <c r="N37" s="18" t="s">
        <v>4</v>
      </c>
      <c r="O37" s="18" t="s">
        <v>5</v>
      </c>
      <c r="P37" s="18" t="s">
        <v>6</v>
      </c>
      <c r="Q37" s="18"/>
      <c r="R37" s="18" t="s">
        <v>0</v>
      </c>
      <c r="S37" s="18" t="s">
        <v>1</v>
      </c>
      <c r="T37" s="18" t="s">
        <v>3</v>
      </c>
      <c r="U37" s="18" t="s">
        <v>2</v>
      </c>
      <c r="V37" s="18" t="s">
        <v>4</v>
      </c>
      <c r="W37" s="18" t="s">
        <v>5</v>
      </c>
      <c r="X37" s="18" t="s">
        <v>6</v>
      </c>
      <c r="Z37" s="18" t="s">
        <v>0</v>
      </c>
      <c r="AA37" s="18" t="s">
        <v>1</v>
      </c>
      <c r="AB37" s="18" t="s">
        <v>3</v>
      </c>
      <c r="AC37" s="18" t="s">
        <v>2</v>
      </c>
      <c r="AD37" s="18" t="s">
        <v>4</v>
      </c>
      <c r="AE37" s="18" t="s">
        <v>5</v>
      </c>
      <c r="AF37" s="18" t="s">
        <v>6</v>
      </c>
      <c r="AH37" s="20"/>
    </row>
    <row r="38" spans="1:34" ht="15.9" customHeight="1" x14ac:dyDescent="0.2">
      <c r="B38" s="4">
        <f>IF(DAY(SepSun1)=1,"",IF(AND(YEAR(SepSun1+1)=CalendarYear,MONTH(SepSun1+1)=9),SepSun1+1,""))</f>
        <v>45536</v>
      </c>
      <c r="C38" s="4">
        <f>IF(DAY(SepSun1)=1,"",IF(AND(YEAR(SepSun1+2)=CalendarYear,MONTH(SepSun1+2)=9),SepSun1+2,""))</f>
        <v>45537</v>
      </c>
      <c r="D38" s="4">
        <f>IF(DAY(SepSun1)=1,"",IF(AND(YEAR(SepSun1+3)=CalendarYear,MONTH(SepSun1+3)=9),SepSun1+3,""))</f>
        <v>45538</v>
      </c>
      <c r="E38" s="4">
        <f>IF(DAY(SepSun1)=1,"",IF(AND(YEAR(SepSun1+4)=CalendarYear,MONTH(SepSun1+4)=9),SepSun1+4,""))</f>
        <v>45539</v>
      </c>
      <c r="F38" s="4">
        <f>IF(DAY(SepSun1)=1,"",IF(AND(YEAR(SepSun1+5)=CalendarYear,MONTH(SepSun1+5)=9),SepSun1+5,""))</f>
        <v>45540</v>
      </c>
      <c r="G38" s="4">
        <f>IF(DAY(SepSun1)=1,"",IF(AND(YEAR(SepSun1+6)=CalendarYear,MONTH(SepSun1+6)=9),SepSun1+6,""))</f>
        <v>45541</v>
      </c>
      <c r="H38" s="4">
        <f>IF(DAY(SepSun1)=1,IF(AND(YEAR(SepSun1)=CalendarYear,MONTH(SepSun1)=9),SepSun1,""),IF(AND(YEAR(SepSun1+7)=CalendarYear,MONTH(SepSun1+7)=9),SepSun1+7,""))</f>
        <v>45542</v>
      </c>
      <c r="J38" s="4" t="str">
        <f>IF(DAY(OctSun1)=1,"",IF(AND(YEAR(OctSun1+1)=CalendarYear,MONTH(OctSun1+1)=10),OctSun1+1,""))</f>
        <v/>
      </c>
      <c r="K38" s="4" t="str">
        <f>IF(DAY(OctSun1)=1,"",IF(AND(YEAR(OctSun1+2)=CalendarYear,MONTH(OctSun1+2)=10),OctSun1+2,""))</f>
        <v/>
      </c>
      <c r="L38" s="4">
        <f>IF(DAY(OctSun1)=1,"",IF(AND(YEAR(OctSun1+3)=CalendarYear,MONTH(OctSun1+3)=10),OctSun1+3,""))</f>
        <v>45566</v>
      </c>
      <c r="M38" s="4">
        <f>IF(DAY(OctSun1)=1,"",IF(AND(YEAR(OctSun1+4)=CalendarYear,MONTH(OctSun1+4)=10),OctSun1+4,""))</f>
        <v>45567</v>
      </c>
      <c r="N38" s="4">
        <f>IF(DAY(OctSun1)=1,"",IF(AND(YEAR(OctSun1+5)=CalendarYear,MONTH(OctSun1+5)=10),OctSun1+5,""))</f>
        <v>45568</v>
      </c>
      <c r="O38" s="4">
        <f>IF(DAY(OctSun1)=1,"",IF(AND(YEAR(OctSun1+6)=CalendarYear,MONTH(OctSun1+6)=10),OctSun1+6,""))</f>
        <v>45569</v>
      </c>
      <c r="P38" s="4">
        <f>IF(DAY(OctSun1)=1,IF(AND(YEAR(OctSun1)=CalendarYear,MONTH(OctSun1)=10),OctSun1,""),IF(AND(YEAR(OctSun1+7)=CalendarYear,MONTH(OctSun1+7)=10),OctSun1+7,""))</f>
        <v>45570</v>
      </c>
      <c r="Q38" s="4"/>
      <c r="R38" s="4" t="str">
        <f>IF(DAY(NovSun1)=1,"",IF(AND(YEAR(NovSun1+1)=CalendarYear,MONTH(NovSun1+1)=11),NovSun1+1,""))</f>
        <v/>
      </c>
      <c r="S38" s="4" t="str">
        <f>IF(DAY(NovSun1)=1,"",IF(AND(YEAR(NovSun1+2)=CalendarYear,MONTH(NovSun1+2)=11),NovSun1+2,""))</f>
        <v/>
      </c>
      <c r="T38" s="4" t="str">
        <f>IF(DAY(NovSun1)=1,"",IF(AND(YEAR(NovSun1+3)=CalendarYear,MONTH(NovSun1+3)=11),NovSun1+3,""))</f>
        <v/>
      </c>
      <c r="U38" s="4" t="str">
        <f>IF(DAY(NovSun1)=1,"",IF(AND(YEAR(NovSun1+4)=CalendarYear,MONTH(NovSun1+4)=11),NovSun1+4,""))</f>
        <v/>
      </c>
      <c r="V38" s="4" t="str">
        <f>IF(DAY(NovSun1)=1,"",IF(AND(YEAR(NovSun1+5)=CalendarYear,MONTH(NovSun1+5)=11),NovSun1+5,""))</f>
        <v/>
      </c>
      <c r="W38" s="4">
        <f>IF(DAY(NovSun1)=1,"",IF(AND(YEAR(NovSun1+6)=CalendarYear,MONTH(NovSun1+6)=11),NovSun1+6,""))</f>
        <v>45597</v>
      </c>
      <c r="X38" s="4">
        <f>IF(DAY(NovSun1)=1,IF(AND(YEAR(NovSun1)=CalendarYear,MONTH(NovSun1)=11),NovSun1,""),IF(AND(YEAR(NovSun1+7)=CalendarYear,MONTH(NovSun1+7)=11),NovSun1+7,""))</f>
        <v>45598</v>
      </c>
      <c r="Z38" s="4">
        <f>IF(DAY(DecSun1)=1,"",IF(AND(YEAR(DecSun1+1)=CalendarYear,MONTH(DecSun1+1)=12),DecSun1+1,""))</f>
        <v>45627</v>
      </c>
      <c r="AA38" s="4">
        <f>IF(DAY(DecSun1)=1,"",IF(AND(YEAR(DecSun1+2)=CalendarYear,MONTH(DecSun1+2)=12),DecSun1+2,""))</f>
        <v>45628</v>
      </c>
      <c r="AB38" s="4">
        <f>IF(DAY(DecSun1)=1,"",IF(AND(YEAR(DecSun1+3)=CalendarYear,MONTH(DecSun1+3)=12),DecSun1+3,""))</f>
        <v>45629</v>
      </c>
      <c r="AC38" s="4">
        <f>IF(DAY(DecSun1)=1,"",IF(AND(YEAR(DecSun1+4)=CalendarYear,MONTH(DecSun1+4)=12),DecSun1+4,""))</f>
        <v>45630</v>
      </c>
      <c r="AD38" s="4">
        <f>IF(DAY(DecSun1)=1,"",IF(AND(YEAR(DecSun1+5)=CalendarYear,MONTH(DecSun1+5)=12),DecSun1+5,""))</f>
        <v>45631</v>
      </c>
      <c r="AE38" s="4">
        <f>IF(DAY(DecSun1)=1,"",IF(AND(YEAR(DecSun1+6)=CalendarYear,MONTH(DecSun1+6)=12),DecSun1+6,""))</f>
        <v>45632</v>
      </c>
      <c r="AF38" s="4">
        <f>IF(DAY(DecSun1)=1,IF(AND(YEAR(DecSun1)=CalendarYear,MONTH(DecSun1)=12),DecSun1,""),IF(AND(YEAR(DecSun1+7)=CalendarYear,MONTH(DecSun1+7)=12),DecSun1+7,""))</f>
        <v>45633</v>
      </c>
    </row>
    <row r="39" spans="1:34" ht="15.9" customHeight="1" x14ac:dyDescent="0.2">
      <c r="B39" s="4">
        <f>IF(DAY(SepSun1)=1,IF(AND(YEAR(SepSun1+1)=CalendarYear,MONTH(SepSun1+1)=9),SepSun1+1,""),IF(AND(YEAR(SepSun1+8)=CalendarYear,MONTH(SepSun1+8)=9),SepSun1+8,""))</f>
        <v>45543</v>
      </c>
      <c r="C39" s="4">
        <f>IF(DAY(SepSun1)=1,IF(AND(YEAR(SepSun1+2)=CalendarYear,MONTH(SepSun1+2)=9),SepSun1+2,""),IF(AND(YEAR(SepSun1+9)=CalendarYear,MONTH(SepSun1+9)=9),SepSun1+9,""))</f>
        <v>45544</v>
      </c>
      <c r="D39" s="4">
        <f>IF(DAY(SepSun1)=1,IF(AND(YEAR(SepSun1+3)=CalendarYear,MONTH(SepSun1+3)=9),SepSun1+3,""),IF(AND(YEAR(SepSun1+10)=CalendarYear,MONTH(SepSun1+10)=9),SepSun1+10,""))</f>
        <v>45545</v>
      </c>
      <c r="E39" s="4">
        <f>IF(DAY(SepSun1)=1,IF(AND(YEAR(SepSun1+4)=CalendarYear,MONTH(SepSun1+4)=9),SepSun1+4,""),IF(AND(YEAR(SepSun1+11)=CalendarYear,MONTH(SepSun1+11)=9),SepSun1+11,""))</f>
        <v>45546</v>
      </c>
      <c r="F39" s="4">
        <f>IF(DAY(SepSun1)=1,IF(AND(YEAR(SepSun1+5)=CalendarYear,MONTH(SepSun1+5)=9),SepSun1+5,""),IF(AND(YEAR(SepSun1+12)=CalendarYear,MONTH(SepSun1+12)=9),SepSun1+12,""))</f>
        <v>45547</v>
      </c>
      <c r="G39" s="4">
        <f>IF(DAY(SepSun1)=1,IF(AND(YEAR(SepSun1+6)=CalendarYear,MONTH(SepSun1+6)=9),SepSun1+6,""),IF(AND(YEAR(SepSun1+13)=CalendarYear,MONTH(SepSun1+13)=9),SepSun1+13,""))</f>
        <v>45548</v>
      </c>
      <c r="H39" s="4">
        <f>IF(DAY(SepSun1)=1,IF(AND(YEAR(SepSun1+7)=CalendarYear,MONTH(SepSun1+7)=9),SepSun1+7,""),IF(AND(YEAR(SepSun1+14)=CalendarYear,MONTH(SepSun1+14)=9),SepSun1+14,""))</f>
        <v>45549</v>
      </c>
      <c r="J39" s="4">
        <f>IF(DAY(OctSun1)=1,IF(AND(YEAR(OctSun1+1)=CalendarYear,MONTH(OctSun1+1)=10),OctSun1+1,""),IF(AND(YEAR(OctSun1+8)=CalendarYear,MONTH(OctSun1+8)=10),OctSun1+8,""))</f>
        <v>45571</v>
      </c>
      <c r="K39" s="4">
        <f>IF(DAY(OctSun1)=1,IF(AND(YEAR(OctSun1+2)=CalendarYear,MONTH(OctSun1+2)=10),OctSun1+2,""),IF(AND(YEAR(OctSun1+9)=CalendarYear,MONTH(OctSun1+9)=10),OctSun1+9,""))</f>
        <v>45572</v>
      </c>
      <c r="L39" s="4">
        <f>IF(DAY(OctSun1)=1,IF(AND(YEAR(OctSun1+3)=CalendarYear,MONTH(OctSun1+3)=10),OctSun1+3,""),IF(AND(YEAR(OctSun1+10)=CalendarYear,MONTH(OctSun1+10)=10),OctSun1+10,""))</f>
        <v>45573</v>
      </c>
      <c r="M39" s="4">
        <f>IF(DAY(OctSun1)=1,IF(AND(YEAR(OctSun1+4)=CalendarYear,MONTH(OctSun1+4)=10),OctSun1+4,""),IF(AND(YEAR(OctSun1+11)=CalendarYear,MONTH(OctSun1+11)=10),OctSun1+11,""))</f>
        <v>45574</v>
      </c>
      <c r="N39" s="4">
        <f>IF(DAY(OctSun1)=1,IF(AND(YEAR(OctSun1+5)=CalendarYear,MONTH(OctSun1+5)=10),OctSun1+5,""),IF(AND(YEAR(OctSun1+12)=CalendarYear,MONTH(OctSun1+12)=10),OctSun1+12,""))</f>
        <v>45575</v>
      </c>
      <c r="O39" s="4">
        <f>IF(DAY(OctSun1)=1,IF(AND(YEAR(OctSun1+6)=CalendarYear,MONTH(OctSun1+6)=10),OctSun1+6,""),IF(AND(YEAR(OctSun1+13)=CalendarYear,MONTH(OctSun1+13)=10),OctSun1+13,""))</f>
        <v>45576</v>
      </c>
      <c r="P39" s="4">
        <f>IF(DAY(OctSun1)=1,IF(AND(YEAR(OctSun1+7)=CalendarYear,MONTH(OctSun1+7)=10),OctSun1+7,""),IF(AND(YEAR(OctSun1+14)=CalendarYear,MONTH(OctSun1+14)=10),OctSun1+14,""))</f>
        <v>45577</v>
      </c>
      <c r="Q39" s="4"/>
      <c r="R39" s="4">
        <f>IF(DAY(NovSun1)=1,IF(AND(YEAR(NovSun1+1)=CalendarYear,MONTH(NovSun1+1)=11),NovSun1+1,""),IF(AND(YEAR(NovSun1+8)=CalendarYear,MONTH(NovSun1+8)=11),NovSun1+8,""))</f>
        <v>45599</v>
      </c>
      <c r="S39" s="4">
        <f>IF(DAY(NovSun1)=1,IF(AND(YEAR(NovSun1+2)=CalendarYear,MONTH(NovSun1+2)=11),NovSun1+2,""),IF(AND(YEAR(NovSun1+9)=CalendarYear,MONTH(NovSun1+9)=11),NovSun1+9,""))</f>
        <v>45600</v>
      </c>
      <c r="T39" s="4">
        <f>IF(DAY(NovSun1)=1,IF(AND(YEAR(NovSun1+3)=CalendarYear,MONTH(NovSun1+3)=11),NovSun1+3,""),IF(AND(YEAR(NovSun1+10)=CalendarYear,MONTH(NovSun1+10)=11),NovSun1+10,""))</f>
        <v>45601</v>
      </c>
      <c r="U39" s="4">
        <f>IF(DAY(NovSun1)=1,IF(AND(YEAR(NovSun1+4)=CalendarYear,MONTH(NovSun1+4)=11),NovSun1+4,""),IF(AND(YEAR(NovSun1+11)=CalendarYear,MONTH(NovSun1+11)=11),NovSun1+11,""))</f>
        <v>45602</v>
      </c>
      <c r="V39" s="4">
        <f>IF(DAY(NovSun1)=1,IF(AND(YEAR(NovSun1+5)=CalendarYear,MONTH(NovSun1+5)=11),NovSun1+5,""),IF(AND(YEAR(NovSun1+12)=CalendarYear,MONTH(NovSun1+12)=11),NovSun1+12,""))</f>
        <v>45603</v>
      </c>
      <c r="W39" s="4">
        <f>IF(DAY(NovSun1)=1,IF(AND(YEAR(NovSun1+6)=CalendarYear,MONTH(NovSun1+6)=11),NovSun1+6,""),IF(AND(YEAR(NovSun1+13)=CalendarYear,MONTH(NovSun1+13)=11),NovSun1+13,""))</f>
        <v>45604</v>
      </c>
      <c r="X39" s="4">
        <f>IF(DAY(NovSun1)=1,IF(AND(YEAR(NovSun1+7)=CalendarYear,MONTH(NovSun1+7)=11),NovSun1+7,""),IF(AND(YEAR(NovSun1+14)=CalendarYear,MONTH(NovSun1+14)=11),NovSun1+14,""))</f>
        <v>45605</v>
      </c>
      <c r="Z39" s="4">
        <f>IF(DAY(DecSun1)=1,IF(AND(YEAR(DecSun1+1)=CalendarYear,MONTH(DecSun1+1)=12),DecSun1+1,""),IF(AND(YEAR(DecSun1+8)=CalendarYear,MONTH(DecSun1+8)=12),DecSun1+8,""))</f>
        <v>45634</v>
      </c>
      <c r="AA39" s="4">
        <f>IF(DAY(DecSun1)=1,IF(AND(YEAR(DecSun1+2)=CalendarYear,MONTH(DecSun1+2)=12),DecSun1+2,""),IF(AND(YEAR(DecSun1+9)=CalendarYear,MONTH(DecSun1+9)=12),DecSun1+9,""))</f>
        <v>45635</v>
      </c>
      <c r="AB39" s="4">
        <f>IF(DAY(DecSun1)=1,IF(AND(YEAR(DecSun1+3)=CalendarYear,MONTH(DecSun1+3)=12),DecSun1+3,""),IF(AND(YEAR(DecSun1+10)=CalendarYear,MONTH(DecSun1+10)=12),DecSun1+10,""))</f>
        <v>45636</v>
      </c>
      <c r="AC39" s="4">
        <f>IF(DAY(DecSun1)=1,IF(AND(YEAR(DecSun1+4)=CalendarYear,MONTH(DecSun1+4)=12),DecSun1+4,""),IF(AND(YEAR(DecSun1+11)=CalendarYear,MONTH(DecSun1+11)=12),DecSun1+11,""))</f>
        <v>45637</v>
      </c>
      <c r="AD39" s="4">
        <f>IF(DAY(DecSun1)=1,IF(AND(YEAR(DecSun1+5)=CalendarYear,MONTH(DecSun1+5)=12),DecSun1+5,""),IF(AND(YEAR(DecSun1+12)=CalendarYear,MONTH(DecSun1+12)=12),DecSun1+12,""))</f>
        <v>45638</v>
      </c>
      <c r="AE39" s="4">
        <f>IF(DAY(DecSun1)=1,IF(AND(YEAR(DecSun1+6)=CalendarYear,MONTH(DecSun1+6)=12),DecSun1+6,""),IF(AND(YEAR(DecSun1+13)=CalendarYear,MONTH(DecSun1+13)=12),DecSun1+13,""))</f>
        <v>45639</v>
      </c>
      <c r="AF39" s="4">
        <f>IF(DAY(DecSun1)=1,IF(AND(YEAR(DecSun1+7)=CalendarYear,MONTH(DecSun1+7)=12),DecSun1+7,""),IF(AND(YEAR(DecSun1+14)=CalendarYear,MONTH(DecSun1+14)=12),DecSun1+14,""))</f>
        <v>45640</v>
      </c>
    </row>
    <row r="40" spans="1:34" ht="15.9" customHeight="1" x14ac:dyDescent="0.2">
      <c r="B40" s="4">
        <f>IF(DAY(SepSun1)=1,IF(AND(YEAR(SepSun1+8)=CalendarYear,MONTH(SepSun1+8)=9),SepSun1+8,""),IF(AND(YEAR(SepSun1+15)=CalendarYear,MONTH(SepSun1+15)=9),SepSun1+15,""))</f>
        <v>45550</v>
      </c>
      <c r="C40" s="4">
        <f>IF(DAY(SepSun1)=1,IF(AND(YEAR(SepSun1+9)=CalendarYear,MONTH(SepSun1+9)=9),SepSun1+9,""),IF(AND(YEAR(SepSun1+16)=CalendarYear,MONTH(SepSun1+16)=9),SepSun1+16,""))</f>
        <v>45551</v>
      </c>
      <c r="D40" s="4">
        <f>IF(DAY(SepSun1)=1,IF(AND(YEAR(SepSun1+10)=CalendarYear,MONTH(SepSun1+10)=9),SepSun1+10,""),IF(AND(YEAR(SepSun1+17)=CalendarYear,MONTH(SepSun1+17)=9),SepSun1+17,""))</f>
        <v>45552</v>
      </c>
      <c r="E40" s="4">
        <f>IF(DAY(SepSun1)=1,IF(AND(YEAR(SepSun1+11)=CalendarYear,MONTH(SepSun1+11)=9),SepSun1+11,""),IF(AND(YEAR(SepSun1+18)=CalendarYear,MONTH(SepSun1+18)=9),SepSun1+18,""))</f>
        <v>45553</v>
      </c>
      <c r="F40" s="4">
        <f>IF(DAY(SepSun1)=1,IF(AND(YEAR(SepSun1+12)=CalendarYear,MONTH(SepSun1+12)=9),SepSun1+12,""),IF(AND(YEAR(SepSun1+19)=CalendarYear,MONTH(SepSun1+19)=9),SepSun1+19,""))</f>
        <v>45554</v>
      </c>
      <c r="G40" s="4">
        <f>IF(DAY(SepSun1)=1,IF(AND(YEAR(SepSun1+13)=CalendarYear,MONTH(SepSun1+13)=9),SepSun1+13,""),IF(AND(YEAR(SepSun1+20)=CalendarYear,MONTH(SepSun1+20)=9),SepSun1+20,""))</f>
        <v>45555</v>
      </c>
      <c r="H40" s="4">
        <f>IF(DAY(SepSun1)=1,IF(AND(YEAR(SepSun1+14)=CalendarYear,MONTH(SepSun1+14)=9),SepSun1+14,""),IF(AND(YEAR(SepSun1+21)=CalendarYear,MONTH(SepSun1+21)=9),SepSun1+21,""))</f>
        <v>45556</v>
      </c>
      <c r="J40" s="4">
        <f>IF(DAY(OctSun1)=1,IF(AND(YEAR(OctSun1+8)=CalendarYear,MONTH(OctSun1+8)=10),OctSun1+8,""),IF(AND(YEAR(OctSun1+15)=CalendarYear,MONTH(OctSun1+15)=10),OctSun1+15,""))</f>
        <v>45578</v>
      </c>
      <c r="K40" s="4">
        <f>IF(DAY(OctSun1)=1,IF(AND(YEAR(OctSun1+9)=CalendarYear,MONTH(OctSun1+9)=10),OctSun1+9,""),IF(AND(YEAR(OctSun1+16)=CalendarYear,MONTH(OctSun1+16)=10),OctSun1+16,""))</f>
        <v>45579</v>
      </c>
      <c r="L40" s="4">
        <f>IF(DAY(OctSun1)=1,IF(AND(YEAR(OctSun1+10)=CalendarYear,MONTH(OctSun1+10)=10),OctSun1+10,""),IF(AND(YEAR(OctSun1+17)=CalendarYear,MONTH(OctSun1+17)=10),OctSun1+17,""))</f>
        <v>45580</v>
      </c>
      <c r="M40" s="4">
        <f>IF(DAY(OctSun1)=1,IF(AND(YEAR(OctSun1+11)=CalendarYear,MONTH(OctSun1+11)=10),OctSun1+11,""),IF(AND(YEAR(OctSun1+18)=CalendarYear,MONTH(OctSun1+18)=10),OctSun1+18,""))</f>
        <v>45581</v>
      </c>
      <c r="N40" s="4">
        <f>IF(DAY(OctSun1)=1,IF(AND(YEAR(OctSun1+12)=CalendarYear,MONTH(OctSun1+12)=10),OctSun1+12,""),IF(AND(YEAR(OctSun1+19)=CalendarYear,MONTH(OctSun1+19)=10),OctSun1+19,""))</f>
        <v>45582</v>
      </c>
      <c r="O40" s="4">
        <f>IF(DAY(OctSun1)=1,IF(AND(YEAR(OctSun1+13)=CalendarYear,MONTH(OctSun1+13)=10),OctSun1+13,""),IF(AND(YEAR(OctSun1+20)=CalendarYear,MONTH(OctSun1+20)=10),OctSun1+20,""))</f>
        <v>45583</v>
      </c>
      <c r="P40" s="4">
        <f>IF(DAY(OctSun1)=1,IF(AND(YEAR(OctSun1+14)=CalendarYear,MONTH(OctSun1+14)=10),OctSun1+14,""),IF(AND(YEAR(OctSun1+21)=CalendarYear,MONTH(OctSun1+21)=10),OctSun1+21,""))</f>
        <v>45584</v>
      </c>
      <c r="Q40" s="4"/>
      <c r="R40" s="4">
        <f>IF(DAY(NovSun1)=1,IF(AND(YEAR(NovSun1+8)=CalendarYear,MONTH(NovSun1+8)=11),NovSun1+8,""),IF(AND(YEAR(NovSun1+15)=CalendarYear,MONTH(NovSun1+15)=11),NovSun1+15,""))</f>
        <v>45606</v>
      </c>
      <c r="S40" s="4">
        <f>IF(DAY(NovSun1)=1,IF(AND(YEAR(NovSun1+9)=CalendarYear,MONTH(NovSun1+9)=11),NovSun1+9,""),IF(AND(YEAR(NovSun1+16)=CalendarYear,MONTH(NovSun1+16)=11),NovSun1+16,""))</f>
        <v>45607</v>
      </c>
      <c r="T40" s="4">
        <f>IF(DAY(NovSun1)=1,IF(AND(YEAR(NovSun1+10)=CalendarYear,MONTH(NovSun1+10)=11),NovSun1+10,""),IF(AND(YEAR(NovSun1+17)=CalendarYear,MONTH(NovSun1+17)=11),NovSun1+17,""))</f>
        <v>45608</v>
      </c>
      <c r="U40" s="4">
        <f>IF(DAY(NovSun1)=1,IF(AND(YEAR(NovSun1+11)=CalendarYear,MONTH(NovSun1+11)=11),NovSun1+11,""),IF(AND(YEAR(NovSun1+18)=CalendarYear,MONTH(NovSun1+18)=11),NovSun1+18,""))</f>
        <v>45609</v>
      </c>
      <c r="V40" s="4">
        <f>IF(DAY(NovSun1)=1,IF(AND(YEAR(NovSun1+12)=CalendarYear,MONTH(NovSun1+12)=11),NovSun1+12,""),IF(AND(YEAR(NovSun1+19)=CalendarYear,MONTH(NovSun1+19)=11),NovSun1+19,""))</f>
        <v>45610</v>
      </c>
      <c r="W40" s="4">
        <f>IF(DAY(NovSun1)=1,IF(AND(YEAR(NovSun1+13)=CalendarYear,MONTH(NovSun1+13)=11),NovSun1+13,""),IF(AND(YEAR(NovSun1+20)=CalendarYear,MONTH(NovSun1+20)=11),NovSun1+20,""))</f>
        <v>45611</v>
      </c>
      <c r="X40" s="4">
        <f>IF(DAY(NovSun1)=1,IF(AND(YEAR(NovSun1+14)=CalendarYear,MONTH(NovSun1+14)=11),NovSun1+14,""),IF(AND(YEAR(NovSun1+21)=CalendarYear,MONTH(NovSun1+21)=11),NovSun1+21,""))</f>
        <v>45612</v>
      </c>
      <c r="Z40" s="4">
        <f>IF(DAY(DecSun1)=1,IF(AND(YEAR(DecSun1+8)=CalendarYear,MONTH(DecSun1+8)=12),DecSun1+8,""),IF(AND(YEAR(DecSun1+15)=CalendarYear,MONTH(DecSun1+15)=12),DecSun1+15,""))</f>
        <v>45641</v>
      </c>
      <c r="AA40" s="4">
        <f>IF(DAY(DecSun1)=1,IF(AND(YEAR(DecSun1+9)=CalendarYear,MONTH(DecSun1+9)=12),DecSun1+9,""),IF(AND(YEAR(DecSun1+16)=CalendarYear,MONTH(DecSun1+16)=12),DecSun1+16,""))</f>
        <v>45642</v>
      </c>
      <c r="AB40" s="4">
        <f>IF(DAY(DecSun1)=1,IF(AND(YEAR(DecSun1+10)=CalendarYear,MONTH(DecSun1+10)=12),DecSun1+10,""),IF(AND(YEAR(DecSun1+17)=CalendarYear,MONTH(DecSun1+17)=12),DecSun1+17,""))</f>
        <v>45643</v>
      </c>
      <c r="AC40" s="4">
        <f>IF(DAY(DecSun1)=1,IF(AND(YEAR(DecSun1+11)=CalendarYear,MONTH(DecSun1+11)=12),DecSun1+11,""),IF(AND(YEAR(DecSun1+18)=CalendarYear,MONTH(DecSun1+18)=12),DecSun1+18,""))</f>
        <v>45644</v>
      </c>
      <c r="AD40" s="4">
        <f>IF(DAY(DecSun1)=1,IF(AND(YEAR(DecSun1+12)=CalendarYear,MONTH(DecSun1+12)=12),DecSun1+12,""),IF(AND(YEAR(DecSun1+19)=CalendarYear,MONTH(DecSun1+19)=12),DecSun1+19,""))</f>
        <v>45645</v>
      </c>
      <c r="AE40" s="4">
        <f>IF(DAY(DecSun1)=1,IF(AND(YEAR(DecSun1+13)=CalendarYear,MONTH(DecSun1+13)=12),DecSun1+13,""),IF(AND(YEAR(DecSun1+20)=CalendarYear,MONTH(DecSun1+20)=12),DecSun1+20,""))</f>
        <v>45646</v>
      </c>
      <c r="AF40" s="4">
        <f>IF(DAY(DecSun1)=1,IF(AND(YEAR(DecSun1+14)=CalendarYear,MONTH(DecSun1+14)=12),DecSun1+14,""),IF(AND(YEAR(DecSun1+21)=CalendarYear,MONTH(DecSun1+21)=12),DecSun1+21,""))</f>
        <v>45647</v>
      </c>
    </row>
    <row r="41" spans="1:34" ht="15.9" customHeight="1" x14ac:dyDescent="0.2">
      <c r="B41" s="4">
        <f>IF(DAY(SepSun1)=1,IF(AND(YEAR(SepSun1+15)=CalendarYear,MONTH(SepSun1+15)=9),SepSun1+15,""),IF(AND(YEAR(SepSun1+22)=CalendarYear,MONTH(SepSun1+22)=9),SepSun1+22,""))</f>
        <v>45557</v>
      </c>
      <c r="C41" s="4">
        <f>IF(DAY(SepSun1)=1,IF(AND(YEAR(SepSun1+16)=CalendarYear,MONTH(SepSun1+16)=9),SepSun1+16,""),IF(AND(YEAR(SepSun1+23)=CalendarYear,MONTH(SepSun1+23)=9),SepSun1+23,""))</f>
        <v>45558</v>
      </c>
      <c r="D41" s="4">
        <f>IF(DAY(SepSun1)=1,IF(AND(YEAR(SepSun1+17)=CalendarYear,MONTH(SepSun1+17)=9),SepSun1+17,""),IF(AND(YEAR(SepSun1+24)=CalendarYear,MONTH(SepSun1+24)=9),SepSun1+24,""))</f>
        <v>45559</v>
      </c>
      <c r="E41" s="4">
        <f>IF(DAY(SepSun1)=1,IF(AND(YEAR(SepSun1+18)=CalendarYear,MONTH(SepSun1+18)=9),SepSun1+18,""),IF(AND(YEAR(SepSun1+25)=CalendarYear,MONTH(SepSun1+25)=9),SepSun1+25,""))</f>
        <v>45560</v>
      </c>
      <c r="F41" s="4">
        <f>IF(DAY(SepSun1)=1,IF(AND(YEAR(SepSun1+19)=CalendarYear,MONTH(SepSun1+19)=9),SepSun1+19,""),IF(AND(YEAR(SepSun1+26)=CalendarYear,MONTH(SepSun1+26)=9),SepSun1+26,""))</f>
        <v>45561</v>
      </c>
      <c r="G41" s="4">
        <f>IF(DAY(SepSun1)=1,IF(AND(YEAR(SepSun1+20)=CalendarYear,MONTH(SepSun1+20)=9),SepSun1+20,""),IF(AND(YEAR(SepSun1+27)=CalendarYear,MONTH(SepSun1+27)=9),SepSun1+27,""))</f>
        <v>45562</v>
      </c>
      <c r="H41" s="4">
        <f>IF(DAY(SepSun1)=1,IF(AND(YEAR(SepSun1+21)=CalendarYear,MONTH(SepSun1+21)=9),SepSun1+21,""),IF(AND(YEAR(SepSun1+28)=CalendarYear,MONTH(SepSun1+28)=9),SepSun1+28,""))</f>
        <v>45563</v>
      </c>
      <c r="J41" s="4">
        <f>IF(DAY(OctSun1)=1,IF(AND(YEAR(OctSun1+15)=CalendarYear,MONTH(OctSun1+15)=10),OctSun1+15,""),IF(AND(YEAR(OctSun1+22)=CalendarYear,MONTH(OctSun1+22)=10),OctSun1+22,""))</f>
        <v>45585</v>
      </c>
      <c r="K41" s="4">
        <f>IF(DAY(OctSun1)=1,IF(AND(YEAR(OctSun1+16)=CalendarYear,MONTH(OctSun1+16)=10),OctSun1+16,""),IF(AND(YEAR(OctSun1+23)=CalendarYear,MONTH(OctSun1+23)=10),OctSun1+23,""))</f>
        <v>45586</v>
      </c>
      <c r="L41" s="4">
        <f>IF(DAY(OctSun1)=1,IF(AND(YEAR(OctSun1+17)=CalendarYear,MONTH(OctSun1+17)=10),OctSun1+17,""),IF(AND(YEAR(OctSun1+24)=CalendarYear,MONTH(OctSun1+24)=10),OctSun1+24,""))</f>
        <v>45587</v>
      </c>
      <c r="M41" s="4">
        <f>IF(DAY(OctSun1)=1,IF(AND(YEAR(OctSun1+18)=CalendarYear,MONTH(OctSun1+18)=10),OctSun1+18,""),IF(AND(YEAR(OctSun1+25)=CalendarYear,MONTH(OctSun1+25)=10),OctSun1+25,""))</f>
        <v>45588</v>
      </c>
      <c r="N41" s="4">
        <f>IF(DAY(OctSun1)=1,IF(AND(YEAR(OctSun1+19)=CalendarYear,MONTH(OctSun1+19)=10),OctSun1+19,""),IF(AND(YEAR(OctSun1+26)=CalendarYear,MONTH(OctSun1+26)=10),OctSun1+26,""))</f>
        <v>45589</v>
      </c>
      <c r="O41" s="4">
        <f>IF(DAY(OctSun1)=1,IF(AND(YEAR(OctSun1+20)=CalendarYear,MONTH(OctSun1+20)=10),OctSun1+20,""),IF(AND(YEAR(OctSun1+27)=CalendarYear,MONTH(OctSun1+27)=10),OctSun1+27,""))</f>
        <v>45590</v>
      </c>
      <c r="P41" s="4">
        <f>IF(DAY(OctSun1)=1,IF(AND(YEAR(OctSun1+21)=CalendarYear,MONTH(OctSun1+21)=10),OctSun1+21,""),IF(AND(YEAR(OctSun1+28)=CalendarYear,MONTH(OctSun1+28)=10),OctSun1+28,""))</f>
        <v>45591</v>
      </c>
      <c r="Q41" s="4"/>
      <c r="R41" s="4">
        <f>IF(DAY(NovSun1)=1,IF(AND(YEAR(NovSun1+15)=CalendarYear,MONTH(NovSun1+15)=11),NovSun1+15,""),IF(AND(YEAR(NovSun1+22)=CalendarYear,MONTH(NovSun1+22)=11),NovSun1+22,""))</f>
        <v>45613</v>
      </c>
      <c r="S41" s="4">
        <f>IF(DAY(NovSun1)=1,IF(AND(YEAR(NovSun1+16)=CalendarYear,MONTH(NovSun1+16)=11),NovSun1+16,""),IF(AND(YEAR(NovSun1+23)=CalendarYear,MONTH(NovSun1+23)=11),NovSun1+23,""))</f>
        <v>45614</v>
      </c>
      <c r="T41" s="4">
        <f>IF(DAY(NovSun1)=1,IF(AND(YEAR(NovSun1+17)=CalendarYear,MONTH(NovSun1+17)=11),NovSun1+17,""),IF(AND(YEAR(NovSun1+24)=CalendarYear,MONTH(NovSun1+24)=11),NovSun1+24,""))</f>
        <v>45615</v>
      </c>
      <c r="U41" s="4">
        <f>IF(DAY(NovSun1)=1,IF(AND(YEAR(NovSun1+18)=CalendarYear,MONTH(NovSun1+18)=11),NovSun1+18,""),IF(AND(YEAR(NovSun1+25)=CalendarYear,MONTH(NovSun1+25)=11),NovSun1+25,""))</f>
        <v>45616</v>
      </c>
      <c r="V41" s="4">
        <f>IF(DAY(NovSun1)=1,IF(AND(YEAR(NovSun1+19)=CalendarYear,MONTH(NovSun1+19)=11),NovSun1+19,""),IF(AND(YEAR(NovSun1+26)=CalendarYear,MONTH(NovSun1+26)=11),NovSun1+26,""))</f>
        <v>45617</v>
      </c>
      <c r="W41" s="4">
        <f>IF(DAY(NovSun1)=1,IF(AND(YEAR(NovSun1+20)=CalendarYear,MONTH(NovSun1+20)=11),NovSun1+20,""),IF(AND(YEAR(NovSun1+27)=CalendarYear,MONTH(NovSun1+27)=11),NovSun1+27,""))</f>
        <v>45618</v>
      </c>
      <c r="X41" s="4">
        <f>IF(DAY(NovSun1)=1,IF(AND(YEAR(NovSun1+21)=CalendarYear,MONTH(NovSun1+21)=11),NovSun1+21,""),IF(AND(YEAR(NovSun1+28)=CalendarYear,MONTH(NovSun1+28)=11),NovSun1+28,""))</f>
        <v>45619</v>
      </c>
      <c r="Z41" s="4">
        <f>IF(DAY(DecSun1)=1,IF(AND(YEAR(DecSun1+15)=CalendarYear,MONTH(DecSun1+15)=12),DecSun1+15,""),IF(AND(YEAR(DecSun1+22)=CalendarYear,MONTH(DecSun1+22)=12),DecSun1+22,""))</f>
        <v>45648</v>
      </c>
      <c r="AA41" s="4">
        <f>IF(DAY(DecSun1)=1,IF(AND(YEAR(DecSun1+16)=CalendarYear,MONTH(DecSun1+16)=12),DecSun1+16,""),IF(AND(YEAR(DecSun1+23)=CalendarYear,MONTH(DecSun1+23)=12),DecSun1+23,""))</f>
        <v>45649</v>
      </c>
      <c r="AB41" s="4">
        <f>IF(DAY(DecSun1)=1,IF(AND(YEAR(DecSun1+17)=CalendarYear,MONTH(DecSun1+17)=12),DecSun1+17,""),IF(AND(YEAR(DecSun1+24)=CalendarYear,MONTH(DecSun1+24)=12),DecSun1+24,""))</f>
        <v>45650</v>
      </c>
      <c r="AC41" s="4">
        <f>IF(DAY(DecSun1)=1,IF(AND(YEAR(DecSun1+18)=CalendarYear,MONTH(DecSun1+18)=12),DecSun1+18,""),IF(AND(YEAR(DecSun1+25)=CalendarYear,MONTH(DecSun1+25)=12),DecSun1+25,""))</f>
        <v>45651</v>
      </c>
      <c r="AD41" s="4">
        <f>IF(DAY(DecSun1)=1,IF(AND(YEAR(DecSun1+19)=CalendarYear,MONTH(DecSun1+19)=12),DecSun1+19,""),IF(AND(YEAR(DecSun1+26)=CalendarYear,MONTH(DecSun1+26)=12),DecSun1+26,""))</f>
        <v>45652</v>
      </c>
      <c r="AE41" s="4">
        <f>IF(DAY(DecSun1)=1,IF(AND(YEAR(DecSun1+20)=CalendarYear,MONTH(DecSun1+20)=12),DecSun1+20,""),IF(AND(YEAR(DecSun1+27)=CalendarYear,MONTH(DecSun1+27)=12),DecSun1+27,""))</f>
        <v>45653</v>
      </c>
      <c r="AF41" s="4">
        <f>IF(DAY(DecSun1)=1,IF(AND(YEAR(DecSun1+21)=CalendarYear,MONTH(DecSun1+21)=12),DecSun1+21,""),IF(AND(YEAR(DecSun1+28)=CalendarYear,MONTH(DecSun1+28)=12),DecSun1+28,""))</f>
        <v>45654</v>
      </c>
    </row>
    <row r="42" spans="1:34" ht="15.9" customHeight="1" x14ac:dyDescent="0.2">
      <c r="B42" s="4">
        <f>IF(DAY(SepSun1)=1,IF(AND(YEAR(SepSun1+22)=CalendarYear,MONTH(SepSun1+22)=9),SepSun1+22,""),IF(AND(YEAR(SepSun1+29)=CalendarYear,MONTH(SepSun1+29)=9),SepSun1+29,""))</f>
        <v>45564</v>
      </c>
      <c r="C42" s="4">
        <f>IF(DAY(SepSun1)=1,IF(AND(YEAR(SepSun1+23)=CalendarYear,MONTH(SepSun1+23)=9),SepSun1+23,""),IF(AND(YEAR(SepSun1+30)=CalendarYear,MONTH(SepSun1+30)=9),SepSun1+30,""))</f>
        <v>45565</v>
      </c>
      <c r="D42" s="4" t="str">
        <f>IF(DAY(SepSun1)=1,IF(AND(YEAR(SepSun1+24)=CalendarYear,MONTH(SepSun1+24)=9),SepSun1+24,""),IF(AND(YEAR(SepSun1+31)=CalendarYear,MONTH(SepSun1+31)=9),SepSun1+31,""))</f>
        <v/>
      </c>
      <c r="E42" s="4" t="str">
        <f>IF(DAY(SepSun1)=1,IF(AND(YEAR(SepSun1+25)=CalendarYear,MONTH(SepSun1+25)=9),SepSun1+25,""),IF(AND(YEAR(SepSun1+32)=CalendarYear,MONTH(SepSun1+32)=9),SepSun1+32,""))</f>
        <v/>
      </c>
      <c r="F42" s="4" t="str">
        <f>IF(DAY(SepSun1)=1,IF(AND(YEAR(SepSun1+26)=CalendarYear,MONTH(SepSun1+26)=9),SepSun1+26,""),IF(AND(YEAR(SepSun1+33)=CalendarYear,MONTH(SepSun1+33)=9),SepSun1+33,""))</f>
        <v/>
      </c>
      <c r="G42" s="4" t="str">
        <f>IF(DAY(SepSun1)=1,IF(AND(YEAR(SepSun1+27)=CalendarYear,MONTH(SepSun1+27)=9),SepSun1+27,""),IF(AND(YEAR(SepSun1+34)=CalendarYear,MONTH(SepSun1+34)=9),SepSun1+34,""))</f>
        <v/>
      </c>
      <c r="H42" s="4" t="str">
        <f>IF(DAY(SepSun1)=1,IF(AND(YEAR(SepSun1+28)=CalendarYear,MONTH(SepSun1+28)=9),SepSun1+28,""),IF(AND(YEAR(SepSun1+35)=CalendarYear,MONTH(SepSun1+35)=9),SepSun1+35,""))</f>
        <v/>
      </c>
      <c r="J42" s="4">
        <f>IF(DAY(OctSun1)=1,IF(AND(YEAR(OctSun1+22)=CalendarYear,MONTH(OctSun1+22)=10),OctSun1+22,""),IF(AND(YEAR(OctSun1+29)=CalendarYear,MONTH(OctSun1+29)=10),OctSun1+29,""))</f>
        <v>45592</v>
      </c>
      <c r="K42" s="4">
        <f>IF(DAY(OctSun1)=1,IF(AND(YEAR(OctSun1+23)=CalendarYear,MONTH(OctSun1+23)=10),OctSun1+23,""),IF(AND(YEAR(OctSun1+30)=CalendarYear,MONTH(OctSun1+30)=10),OctSun1+30,""))</f>
        <v>45593</v>
      </c>
      <c r="L42" s="4">
        <f>IF(DAY(OctSun1)=1,IF(AND(YEAR(OctSun1+24)=CalendarYear,MONTH(OctSun1+24)=10),OctSun1+24,""),IF(AND(YEAR(OctSun1+31)=CalendarYear,MONTH(OctSun1+31)=10),OctSun1+31,""))</f>
        <v>45594</v>
      </c>
      <c r="M42" s="4">
        <f>IF(DAY(OctSun1)=1,IF(AND(YEAR(OctSun1+25)=CalendarYear,MONTH(OctSun1+25)=10),OctSun1+25,""),IF(AND(YEAR(OctSun1+32)=CalendarYear,MONTH(OctSun1+32)=10),OctSun1+32,""))</f>
        <v>45595</v>
      </c>
      <c r="N42" s="4">
        <f>IF(DAY(OctSun1)=1,IF(AND(YEAR(OctSun1+26)=CalendarYear,MONTH(OctSun1+26)=10),OctSun1+26,""),IF(AND(YEAR(OctSun1+33)=CalendarYear,MONTH(OctSun1+33)=10),OctSun1+33,""))</f>
        <v>45596</v>
      </c>
      <c r="O42" s="4" t="str">
        <f>IF(DAY(OctSun1)=1,IF(AND(YEAR(OctSun1+27)=CalendarYear,MONTH(OctSun1+27)=10),OctSun1+27,""),IF(AND(YEAR(OctSun1+34)=CalendarYear,MONTH(OctSun1+34)=10),OctSun1+34,""))</f>
        <v/>
      </c>
      <c r="P42" s="4" t="str">
        <f>IF(DAY(OctSun1)=1,IF(AND(YEAR(OctSun1+28)=CalendarYear,MONTH(OctSun1+28)=10),OctSun1+28,""),IF(AND(YEAR(OctSun1+35)=CalendarYear,MONTH(OctSun1+35)=10),OctSun1+35,""))</f>
        <v/>
      </c>
      <c r="Q42" s="4"/>
      <c r="R42" s="4">
        <f>IF(DAY(NovSun1)=1,IF(AND(YEAR(NovSun1+22)=CalendarYear,MONTH(NovSun1+22)=11),NovSun1+22,""),IF(AND(YEAR(NovSun1+29)=CalendarYear,MONTH(NovSun1+29)=11),NovSun1+29,""))</f>
        <v>45620</v>
      </c>
      <c r="S42" s="4">
        <f>IF(DAY(NovSun1)=1,IF(AND(YEAR(NovSun1+23)=CalendarYear,MONTH(NovSun1+23)=11),NovSun1+23,""),IF(AND(YEAR(NovSun1+30)=CalendarYear,MONTH(NovSun1+30)=11),NovSun1+30,""))</f>
        <v>45621</v>
      </c>
      <c r="T42" s="4">
        <f>IF(DAY(NovSun1)=1,IF(AND(YEAR(NovSun1+24)=CalendarYear,MONTH(NovSun1+24)=11),NovSun1+24,""),IF(AND(YEAR(NovSun1+31)=CalendarYear,MONTH(NovSun1+31)=11),NovSun1+31,""))</f>
        <v>45622</v>
      </c>
      <c r="U42" s="4">
        <f>IF(DAY(NovSun1)=1,IF(AND(YEAR(NovSun1+25)=CalendarYear,MONTH(NovSun1+25)=11),NovSun1+25,""),IF(AND(YEAR(NovSun1+32)=CalendarYear,MONTH(NovSun1+32)=11),NovSun1+32,""))</f>
        <v>45623</v>
      </c>
      <c r="V42" s="4">
        <f>IF(DAY(NovSun1)=1,IF(AND(YEAR(NovSun1+26)=CalendarYear,MONTH(NovSun1+26)=11),NovSun1+26,""),IF(AND(YEAR(NovSun1+33)=CalendarYear,MONTH(NovSun1+33)=11),NovSun1+33,""))</f>
        <v>45624</v>
      </c>
      <c r="W42" s="4">
        <f>IF(DAY(NovSun1)=1,IF(AND(YEAR(NovSun1+27)=CalendarYear,MONTH(NovSun1+27)=11),NovSun1+27,""),IF(AND(YEAR(NovSun1+34)=CalendarYear,MONTH(NovSun1+34)=11),NovSun1+34,""))</f>
        <v>45625</v>
      </c>
      <c r="X42" s="4">
        <f>IF(DAY(NovSun1)=1,IF(AND(YEAR(NovSun1+28)=CalendarYear,MONTH(NovSun1+28)=11),NovSun1+28,""),IF(AND(YEAR(NovSun1+35)=CalendarYear,MONTH(NovSun1+35)=11),NovSun1+35,""))</f>
        <v>45626</v>
      </c>
      <c r="Z42" s="4">
        <f>IF(DAY(DecSun1)=1,IF(AND(YEAR(DecSun1+22)=CalendarYear,MONTH(DecSun1+22)=12),DecSun1+22,""),IF(AND(YEAR(DecSun1+29)=CalendarYear,MONTH(DecSun1+29)=12),DecSun1+29,""))</f>
        <v>45655</v>
      </c>
      <c r="AA42" s="4">
        <f>IF(DAY(DecSun1)=1,IF(AND(YEAR(DecSun1+23)=CalendarYear,MONTH(DecSun1+23)=12),DecSun1+23,""),IF(AND(YEAR(DecSun1+30)=CalendarYear,MONTH(DecSun1+30)=12),DecSun1+30,""))</f>
        <v>45656</v>
      </c>
      <c r="AB42" s="4">
        <f>IF(DAY(DecSun1)=1,IF(AND(YEAR(DecSun1+24)=CalendarYear,MONTH(DecSun1+24)=12),DecSun1+24,""),IF(AND(YEAR(DecSun1+31)=CalendarYear,MONTH(DecSun1+31)=12),DecSun1+31,""))</f>
        <v>45657</v>
      </c>
      <c r="AC42" s="4" t="str">
        <f>IF(DAY(DecSun1)=1,IF(AND(YEAR(DecSun1+25)=CalendarYear,MONTH(DecSun1+25)=12),DecSun1+25,""),IF(AND(YEAR(DecSun1+32)=CalendarYear,MONTH(DecSun1+32)=12),DecSun1+32,""))</f>
        <v/>
      </c>
      <c r="AD42" s="4" t="str">
        <f>IF(DAY(DecSun1)=1,IF(AND(YEAR(DecSun1+26)=CalendarYear,MONTH(DecSun1+26)=12),DecSun1+26,""),IF(AND(YEAR(DecSun1+33)=CalendarYear,MONTH(DecSun1+33)=12),DecSun1+33,""))</f>
        <v/>
      </c>
      <c r="AE42" s="4" t="str">
        <f>IF(DAY(DecSun1)=1,IF(AND(YEAR(DecSun1+27)=CalendarYear,MONTH(DecSun1+27)=12),DecSun1+27,""),IF(AND(YEAR(DecSun1+34)=CalendarYear,MONTH(DecSun1+34)=12),DecSun1+34,""))</f>
        <v/>
      </c>
      <c r="AF42" s="4" t="str">
        <f>IF(DAY(DecSun1)=1,IF(AND(YEAR(DecSun1+28)=CalendarYear,MONTH(DecSun1+28)=12),DecSun1+28,""),IF(AND(YEAR(DecSun1+35)=CalendarYear,MONTH(DecSun1+35)=12),DecSun1+35,""))</f>
        <v/>
      </c>
    </row>
    <row r="43" spans="1:34" ht="15.9" customHeight="1" x14ac:dyDescent="0.2">
      <c r="B43" s="4" t="str">
        <f>IF(DAY(SepSun1)=1,IF(AND(YEAR(SepSun1+29)=CalendarYear,MONTH(SepSun1+29)=9),SepSun1+29,""),IF(AND(YEAR(SepSun1+36)=CalendarYear,MONTH(SepSun1+36)=9),SepSun1+36,""))</f>
        <v/>
      </c>
      <c r="C43" s="4" t="str">
        <f>IF(DAY(SepSun1)=1,IF(AND(YEAR(SepSun1+30)=CalendarYear,MONTH(SepSun1+30)=9),SepSun1+30,""),IF(AND(YEAR(SepSun1+37)=CalendarYear,MONTH(SepSun1+37)=9),SepSun1+37,""))</f>
        <v/>
      </c>
      <c r="D43" s="4" t="str">
        <f>IF(DAY(SepSun1)=1,IF(AND(YEAR(SepSun1+31)=CalendarYear,MONTH(SepSun1+31)=9),SepSun1+31,""),IF(AND(YEAR(SepSun1+38)=CalendarYear,MONTH(SepSun1+38)=9),SepSun1+38,""))</f>
        <v/>
      </c>
      <c r="E43" s="4" t="str">
        <f>IF(DAY(SepSun1)=1,IF(AND(YEAR(SepSun1+32)=CalendarYear,MONTH(SepSun1+32)=9),SepSun1+32,""),IF(AND(YEAR(SepSun1+39)=CalendarYear,MONTH(SepSun1+39)=9),SepSun1+39,""))</f>
        <v/>
      </c>
      <c r="F43" s="4" t="str">
        <f>IF(DAY(SepSun1)=1,IF(AND(YEAR(SepSun1+33)=CalendarYear,MONTH(SepSun1+33)=9),SepSun1+33,""),IF(AND(YEAR(SepSun1+40)=CalendarYear,MONTH(SepSun1+40)=9),SepSun1+40,""))</f>
        <v/>
      </c>
      <c r="G43" s="4" t="str">
        <f>IF(DAY(SepSun1)=1,IF(AND(YEAR(SepSun1+34)=CalendarYear,MONTH(SepSun1+34)=9),SepSun1+34,""),IF(AND(YEAR(SepSun1+41)=CalendarYear,MONTH(SepSun1+41)=9),SepSun1+41,""))</f>
        <v/>
      </c>
      <c r="H43" s="4" t="str">
        <f>IF(DAY(SepSun1)=1,IF(AND(YEAR(SepSun1+35)=CalendarYear,MONTH(SepSun1+35)=9),SepSun1+35,""),IF(AND(YEAR(SepSun1+42)=CalendarYear,MONTH(SepSun1+42)=9),SepSun1+42,""))</f>
        <v/>
      </c>
      <c r="J43" s="4" t="str">
        <f>IF(DAY(OctSun1)=1,IF(AND(YEAR(OctSun1+29)=CalendarYear,MONTH(OctSun1+29)=10),OctSun1+29,""),IF(AND(YEAR(OctSun1+36)=CalendarYear,MONTH(OctSun1+36)=10),OctSun1+36,""))</f>
        <v/>
      </c>
      <c r="K43" s="4" t="str">
        <f>IF(DAY(OctSun1)=1,IF(AND(YEAR(OctSun1+30)=CalendarYear,MONTH(OctSun1+30)=10),OctSun1+30,""),IF(AND(YEAR(OctSun1+37)=CalendarYear,MONTH(OctSun1+37)=10),OctSun1+37,""))</f>
        <v/>
      </c>
      <c r="L43" s="4" t="str">
        <f>IF(DAY(OctSun1)=1,IF(AND(YEAR(OctSun1+31)=CalendarYear,MONTH(OctSun1+31)=10),OctSun1+31,""),IF(AND(YEAR(OctSun1+38)=CalendarYear,MONTH(OctSun1+38)=10),OctSun1+38,""))</f>
        <v/>
      </c>
      <c r="M43" s="4" t="str">
        <f>IF(DAY(OctSun1)=1,IF(AND(YEAR(OctSun1+32)=CalendarYear,MONTH(OctSun1+32)=10),OctSun1+32,""),IF(AND(YEAR(OctSun1+39)=CalendarYear,MONTH(OctSun1+39)=10),OctSun1+39,""))</f>
        <v/>
      </c>
      <c r="N43" s="4" t="str">
        <f>IF(DAY(OctSun1)=1,IF(AND(YEAR(OctSun1+33)=CalendarYear,MONTH(OctSun1+33)=10),OctSun1+33,""),IF(AND(YEAR(OctSun1+40)=CalendarYear,MONTH(OctSun1+40)=10),OctSun1+40,""))</f>
        <v/>
      </c>
      <c r="O43" s="4" t="str">
        <f>IF(DAY(OctSun1)=1,IF(AND(YEAR(OctSun1+34)=CalendarYear,MONTH(OctSun1+34)=10),OctSun1+34,""),IF(AND(YEAR(OctSun1+41)=CalendarYear,MONTH(OctSun1+41)=10),OctSun1+41,""))</f>
        <v/>
      </c>
      <c r="P43" s="4" t="str">
        <f>IF(DAY(OctSun1)=1,IF(AND(YEAR(OctSun1+35)=CalendarYear,MONTH(OctSun1+35)=10),OctSun1+35,""),IF(AND(YEAR(OctSun1+42)=CalendarYear,MONTH(OctSun1+42)=10),OctSun1+42,""))</f>
        <v/>
      </c>
      <c r="Q43" s="4"/>
      <c r="R43" s="4" t="str">
        <f>IF(DAY(NovSun1)=1,IF(AND(YEAR(NovSun1+29)=CalendarYear,MONTH(NovSun1+29)=11),NovSun1+29,""),IF(AND(YEAR(NovSun1+36)=CalendarYear,MONTH(NovSun1+36)=11),NovSun1+36,""))</f>
        <v/>
      </c>
      <c r="S43" s="4" t="str">
        <f>IF(DAY(NovSun1)=1,IF(AND(YEAR(NovSun1+30)=CalendarYear,MONTH(NovSun1+30)=11),NovSun1+30,""),IF(AND(YEAR(NovSun1+37)=CalendarYear,MONTH(NovSun1+37)=11),NovSun1+37,""))</f>
        <v/>
      </c>
      <c r="T43" s="4" t="str">
        <f>IF(DAY(NovSun1)=1,IF(AND(YEAR(NovSun1+31)=CalendarYear,MONTH(NovSun1+31)=11),NovSun1+31,""),IF(AND(YEAR(NovSun1+38)=CalendarYear,MONTH(NovSun1+38)=11),NovSun1+38,""))</f>
        <v/>
      </c>
      <c r="U43" s="4" t="str">
        <f>IF(DAY(NovSun1)=1,IF(AND(YEAR(NovSun1+32)=CalendarYear,MONTH(NovSun1+32)=11),NovSun1+32,""),IF(AND(YEAR(NovSun1+39)=CalendarYear,MONTH(NovSun1+39)=11),NovSun1+39,""))</f>
        <v/>
      </c>
      <c r="V43" s="4" t="str">
        <f>IF(DAY(NovSun1)=1,IF(AND(YEAR(NovSun1+33)=CalendarYear,MONTH(NovSun1+33)=11),NovSun1+33,""),IF(AND(YEAR(NovSun1+40)=CalendarYear,MONTH(NovSun1+40)=11),NovSun1+40,""))</f>
        <v/>
      </c>
      <c r="W43" s="4" t="str">
        <f>IF(DAY(NovSun1)=1,IF(AND(YEAR(NovSun1+34)=CalendarYear,MONTH(NovSun1+34)=11),NovSun1+34,""),IF(AND(YEAR(NovSun1+41)=CalendarYear,MONTH(NovSun1+41)=11),NovSun1+41,""))</f>
        <v/>
      </c>
      <c r="X43" s="4" t="str">
        <f>IF(DAY(NovSun1)=1,IF(AND(YEAR(NovSun1+35)=CalendarYear,MONTH(NovSun1+35)=11),NovSun1+35,""),IF(AND(YEAR(NovSun1+42)=CalendarYear,MONTH(NovSun1+42)=11),NovSun1+42,""))</f>
        <v/>
      </c>
      <c r="Z43" s="4" t="str">
        <f>IF(DAY(DecSun1)=1,IF(AND(YEAR(DecSun1+29)=CalendarYear,MONTH(DecSun1+29)=12),DecSun1+29,""),IF(AND(YEAR(DecSun1+36)=CalendarYear,MONTH(DecSun1+36)=12),DecSun1+36,""))</f>
        <v/>
      </c>
      <c r="AA43" s="4" t="str">
        <f>IF(DAY(DecSun1)=1,IF(AND(YEAR(DecSun1+30)=CalendarYear,MONTH(DecSun1+30)=12),DecSun1+30,""),IF(AND(YEAR(DecSun1+37)=CalendarYear,MONTH(DecSun1+37)=12),DecSun1+37,""))</f>
        <v/>
      </c>
      <c r="AB43" s="4" t="str">
        <f>IF(DAY(DecSun1)=1,IF(AND(YEAR(DecSun1+31)=CalendarYear,MONTH(DecSun1+31)=12),DecSun1+31,""),IF(AND(YEAR(DecSun1+38)=CalendarYear,MONTH(DecSun1+38)=12),DecSun1+38,""))</f>
        <v/>
      </c>
      <c r="AC43" s="4" t="str">
        <f>IF(DAY(DecSun1)=1,IF(AND(YEAR(DecSun1+32)=CalendarYear,MONTH(DecSun1+32)=12),DecSun1+32,""),IF(AND(YEAR(DecSun1+39)=CalendarYear,MONTH(DecSun1+39)=12),DecSun1+39,""))</f>
        <v/>
      </c>
      <c r="AD43" s="4" t="str">
        <f>IF(DAY(DecSun1)=1,IF(AND(YEAR(DecSun1+33)=CalendarYear,MONTH(DecSun1+33)=12),DecSun1+33,""),IF(AND(YEAR(DecSun1+40)=CalendarYear,MONTH(DecSun1+40)=12),DecSun1+40,""))</f>
        <v/>
      </c>
      <c r="AE43" s="4" t="str">
        <f>IF(DAY(DecSun1)=1,IF(AND(YEAR(DecSun1+34)=CalendarYear,MONTH(DecSun1+34)=12),DecSun1+34,""),IF(AND(YEAR(DecSun1+41)=CalendarYear,MONTH(DecSun1+41)=12),DecSun1+41,""))</f>
        <v/>
      </c>
      <c r="AF43" s="4" t="str">
        <f>IF(DAY(DecSun1)=1,IF(AND(YEAR(DecSun1+35)=CalendarYear,MONTH(DecSun1+35)=12),DecSun1+35,""),IF(AND(YEAR(DecSun1+42)=CalendarYear,MONTH(DecSun1+42)=12),DecSun1+42,""))</f>
        <v/>
      </c>
    </row>
  </sheetData>
  <mergeCells count="54">
    <mergeCell ref="G14:P14"/>
    <mergeCell ref="V10:AE10"/>
    <mergeCell ref="V11:AE11"/>
    <mergeCell ref="V12:AE12"/>
    <mergeCell ref="V13:AE13"/>
    <mergeCell ref="V14:AE14"/>
    <mergeCell ref="AH2:AI2"/>
    <mergeCell ref="C5:F5"/>
    <mergeCell ref="C6:F6"/>
    <mergeCell ref="C7:F7"/>
    <mergeCell ref="R14:U14"/>
    <mergeCell ref="R11:U11"/>
    <mergeCell ref="R12:U12"/>
    <mergeCell ref="R13:U13"/>
    <mergeCell ref="R8:U8"/>
    <mergeCell ref="R9:U9"/>
    <mergeCell ref="R10:U10"/>
    <mergeCell ref="V5:AE5"/>
    <mergeCell ref="V6:AE6"/>
    <mergeCell ref="V7:AE7"/>
    <mergeCell ref="V8:AE8"/>
    <mergeCell ref="V9:AE9"/>
    <mergeCell ref="C9:F9"/>
    <mergeCell ref="C12:F12"/>
    <mergeCell ref="C13:F13"/>
    <mergeCell ref="C11:F11"/>
    <mergeCell ref="R5:U5"/>
    <mergeCell ref="R6:U6"/>
    <mergeCell ref="R7:U7"/>
    <mergeCell ref="G5:P5"/>
    <mergeCell ref="G6:P6"/>
    <mergeCell ref="G7:P7"/>
    <mergeCell ref="G8:P8"/>
    <mergeCell ref="G9:P9"/>
    <mergeCell ref="G10:P10"/>
    <mergeCell ref="G11:P11"/>
    <mergeCell ref="G12:P12"/>
    <mergeCell ref="G13:P13"/>
    <mergeCell ref="C14:F14"/>
    <mergeCell ref="Z2:AF2"/>
    <mergeCell ref="C10:F10"/>
    <mergeCell ref="B36:H36"/>
    <mergeCell ref="J36:P36"/>
    <mergeCell ref="R36:X36"/>
    <mergeCell ref="Z36:AF36"/>
    <mergeCell ref="B18:H18"/>
    <mergeCell ref="J18:P18"/>
    <mergeCell ref="R18:X18"/>
    <mergeCell ref="Z18:AF18"/>
    <mergeCell ref="B27:H27"/>
    <mergeCell ref="J27:P27"/>
    <mergeCell ref="R27:X27"/>
    <mergeCell ref="Z27:AF27"/>
    <mergeCell ref="C8:F8"/>
  </mergeCells>
  <conditionalFormatting sqref="B20:H25 J20:P25 R20:X25 Z20:AF25">
    <cfRule type="expression" dxfId="2" priority="3" stopIfTrue="1">
      <formula>VLOOKUP(B20,Birth_Dates,1,FALSE)=B20</formula>
    </cfRule>
  </conditionalFormatting>
  <conditionalFormatting sqref="B29:H34 J29:P34 R29:X34 Z29:AF34">
    <cfRule type="expression" dxfId="1" priority="2">
      <formula>VLOOKUP(B29,Birth_Dates,1,FALSE)=B29</formula>
    </cfRule>
  </conditionalFormatting>
  <conditionalFormatting sqref="B38:H43 J38:P43 R38:X43 Z38:AF43">
    <cfRule type="expression" dxfId="0" priority="1">
      <formula>VLOOKUP(B38,Birth_Dates,1,FALSE)=B38</formula>
    </cfRule>
  </conditionalFormatting>
  <dataValidations count="4">
    <dataValidation allowBlank="1" showInputMessage="1" showErrorMessage="1" promptTitle="Birthday Calendar" prompt="_x000a_Select year using the spin buttons. _x000a__x000a_Enter birthdates to the table below. Dates will be automatically highlighted in the calendars." sqref="A1" xr:uid="{00000000-0002-0000-0000-000000000000}"/>
    <dataValidation allowBlank="1" showInputMessage="1" showErrorMessage="1" prompt="Enter birthdates in this column" sqref="C5:F5 R5" xr:uid="{00000000-0002-0000-0000-000001000000}"/>
    <dataValidation allowBlank="1" showInputMessage="1" showErrorMessage="1" prompt="Enter birthday celebrants in this column" sqref="V5 G5" xr:uid="{00000000-0002-0000-0000-000002000000}"/>
    <dataValidation allowBlank="1" showInputMessage="1" showErrorMessage="1" prompt="Use spin buttons to easily change the calendar year" sqref="Z2" xr:uid="{00000000-0002-0000-0000-000003000000}"/>
  </dataValidations>
  <printOptions horizontalCentered="1"/>
  <pageMargins left="0.25" right="0.25" top="0.5" bottom="0.5" header="0.3" footer="0.3"/>
  <pageSetup scale="8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">
              <controlPr defaultSize="0" print="0" autoPict="0" altText="Use the spinner button to change calendar year or change the year in cell AE3">
                <anchor moveWithCells="1">
                  <from>
                    <xdr:col>32</xdr:col>
                    <xdr:colOff>0</xdr:colOff>
                    <xdr:row>1</xdr:row>
                    <xdr:rowOff>236220</xdr:rowOff>
                  </from>
                  <to>
                    <xdr:col>33</xdr:col>
                    <xdr:colOff>30480</xdr:colOff>
                    <xdr:row>1</xdr:row>
                    <xdr:rowOff>541020</xdr:rowOff>
                  </to>
                </anchor>
              </controlPr>
            </control>
          </mc:Choice>
        </mc:AlternateContent>
      </controls>
    </mc:Choice>
  </mc:AlternateContent>
  <tableParts count="12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34A6FF-1F3A-47F4-86D3-C36623BB8A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CA30368-3F9B-4941-B98F-12B7C9B60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99982-E82E-49DE-9942-2010F44E6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TM89229800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Birthday Calendar</vt:lpstr>
      <vt:lpstr>Birth_Dates</vt:lpstr>
      <vt:lpstr>CalendarYear</vt:lpstr>
      <vt:lpstr>'Birthday Calendar'!Print_Area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2022-12-28T03:37:03Z</dcterms:created>
  <dcterms:modified xsi:type="dcterms:W3CDTF">2024-08-03T14:57:39Z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