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Historic!$A$1:$J$1271</definedName>
    <definedName hidden="1" localSheetId="15" name="_xlnm._FilterDatabase">ExpensesHistoric!$A$1:$D$720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5">
      <text>
        <t xml:space="preserve">Use to adjust "Current portfolio cash"</t>
      </text>
    </comment>
    <comment authorId="0" ref="G176">
      <text>
        <t xml:space="preserve">Use to adjust "Current portfolio total profit"</t>
      </text>
    </comment>
    <comment authorId="0" ref="G177">
      <text>
        <t xml:space="preserve">DON'T MODIFY : Use to adjust "Current portfolio total profit" (negative copy of above)</t>
      </text>
    </comment>
    <comment authorId="0" ref="G114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<sst xmlns="http://schemas.openxmlformats.org/spreadsheetml/2006/main" count="6384" uniqueCount="1865">
  <si>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</si>
  <si>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</si>
  <si>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</si>
  <si>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</si>
  <si>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</si>
  <si>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</si>
  <si>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</si>
  <si>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</si>
  <si>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</si>
  <si>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</si>
  <si>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</si>
  <si>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</si>
  <si>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</si>
  <si>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</si>
  <si>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</si>
  <si>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</si>
  <si>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</si>
  <si>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</si>
  <si>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</si>
  <si>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</si>
  <si>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</si>
  <si>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</si>
  <si>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</si>
  <si>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</si>
  <si>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</si>
  <si>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</si>
  <si>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</si>
  <si>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</si>
  <si>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</si>
  <si>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</si>
  <si>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</si>
  <si>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</si>
  <si>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</si>
  <si>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</si>
  <si>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</si>
  <si>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</si>
  <si>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</si>
  <si>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</si>
  <si>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</si>
  <si>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</si>
  <si>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</si>
  <si>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</si>
  <si>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</si>
  <si>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</si>
  <si>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</si>
  <si>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</si>
  <si>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</si>
  <si>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</si>
  <si>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</si>
  <si>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</si>
  <si>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</si>
  <si>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</si>
  <si>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</si>
  <si>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</si>
  <si>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</si>
  <si>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</si>
  <si>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</si>
  <si>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</si>
  <si>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</si>
  <si>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</si>
  <si>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</si>
  <si>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</si>
  <si>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</si>
  <si>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</si>
  <si>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</si>
  <si>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</si>
  <si>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</si>
  <si>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</si>
  <si>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</si>
  <si>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</si>
  <si>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</si>
  <si>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04-04-2022</t>
  </si>
  <si>
    <t>13:15</t>
  </si>
  <si>
    <t>ETFS PHYSICALGOLD</t>
  </si>
  <si>
    <t>JE00B1VS3770</t>
  </si>
  <si>
    <t>Frais DEGIRO de courtage et/ou de parties tierces</t>
  </si>
  <si>
    <t>EUR</t>
  </si>
  <si>
    <t>-0,50</t>
  </si>
  <si>
    <t>-627156,91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</si>
  <si>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</si>
  <si>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</si>
  <si>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</si>
  <si>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</si>
  <si>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</si>
  <si>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</si>
  <si>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</si>
  <si>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</si>
  <si>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</si>
  <si>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</si>
  <si>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</si>
  <si>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</si>
  <si>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</si>
  <si>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</si>
  <si>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</si>
  <si>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31-03-2022</t>
  </si>
  <si>
    <t>Virement vers votre Compte Espèces à la flatexDEGIRO Bank: 88 000 EUR</t>
  </si>
  <si>
    <t>-88000,00</t>
  </si>
  <si>
    <t>-716809,81</t>
  </si>
  <si>
    <t>09:40</t>
  </si>
  <si>
    <t>Flatex Interest</t>
  </si>
  <si>
    <t>15:09</t>
  </si>
  <si>
    <t>Retrait de fonds en cours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</si>
  <si>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</si>
  <si>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</si>
  <si>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</si>
  <si>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</si>
  <si>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</si>
  <si>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</si>
  <si>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</si>
  <si>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</si>
  <si>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</si>
  <si>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</si>
  <si>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</si>
  <si>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</si>
  <si>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</si>
  <si>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</si>
  <si>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</si>
  <si>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</si>
  <si>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</si>
  <si>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</si>
  <si>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</si>
  <si>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</si>
  <si>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</si>
  <si>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</si>
  <si>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</si>
  <si>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</si>
  <si>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</si>
  <si>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</si>
  <si>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</si>
  <si>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</si>
  <si>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</si>
  <si>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</si>
  <si>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</si>
  <si>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</si>
  <si>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</si>
  <si>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</si>
  <si>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</si>
  <si>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</si>
  <si>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</si>
  <si>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</si>
  <si>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</si>
  <si>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</si>
  <si>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</si>
  <si>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</si>
  <si>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</si>
  <si>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</si>
  <si>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</si>
  <si>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</si>
  <si>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</si>
  <si>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</si>
  <si>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</si>
  <si>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</si>
  <si>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</si>
  <si>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</si>
  <si>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</si>
  <si>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</si>
  <si>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</si>
  <si>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</si>
  <si>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</si>
  <si>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</si>
  <si>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</si>
  <si>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</si>
  <si>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</si>
  <si>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</si>
  <si>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</si>
  <si>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</si>
  <si>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</si>
  <si>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</si>
  <si>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</si>
  <si>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</si>
  <si>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</si>
  <si>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</si>
  <si>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</si>
  <si>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</si>
  <si>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</si>
  <si>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</si>
  <si>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</si>
  <si>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</si>
  <si>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</si>
  <si>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</si>
  <si>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</si>
  <si>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</si>
  <si>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</t>
  </si>
  <si>
    <t>4344,75</t>
  </si>
  <si>
    <t>-683038,43</t>
  </si>
  <si>
    <t>96d1fece-8189-486c-</t>
  </si>
  <si>
    <t>(JE00B1VS3770)</t>
  </si>
  <si>
    <t>b200-e9f5bf81429c</t>
  </si>
  <si>
    <t>-687383,18</t>
  </si>
  <si>
    <t>2946ff24-7d34-4a57-9431-1c1bcd82531f</t>
  </si>
  <si>
    <t>Vente 184 ISHARES US T 7-10@190,36 EUR (IE00B1FZS798)</t>
  </si>
  <si>
    <t>35026,24</t>
  </si>
  <si>
    <t>-687382,68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</si>
  <si>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</si>
  <si>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</si>
  <si>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</si>
  <si>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</si>
  <si>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</si>
  <si>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</si>
  <si>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</si>
  <si>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</si>
  <si>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</si>
  <si>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</si>
  <si>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</si>
  <si>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</si>
  <si>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</si>
  <si>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</si>
  <si>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</si>
  <si>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</si>
  <si>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</si>
  <si>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</si>
  <si>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</si>
  <si>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</si>
  <si>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</si>
  <si>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</si>
  <si>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</si>
  <si>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</si>
  <si>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</si>
  <si>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</si>
  <si>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</si>
  <si>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</si>
  <si>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</si>
  <si>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</si>
  <si>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</si>
  <si>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</si>
  <si>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</si>
  <si>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</si>
  <si>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</si>
  <si>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</si>
  <si>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</si>
  <si>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</si>
  <si>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</si>
  <si>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</si>
  <si>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</si>
  <si>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</si>
  <si>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</si>
  <si>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</si>
  <si>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</si>
  <si>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</si>
  <si>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</si>
  <si>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</si>
  <si>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</si>
  <si>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</si>
  <si>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</si>
  <si>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</si>
  <si>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</si>
  <si>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</si>
  <si>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</si>
  <si>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</si>
  <si>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</si>
  <si>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</si>
  <si>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</si>
  <si>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</si>
  <si>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</si>
  <si>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</si>
  <si>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</si>
  <si>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</si>
  <si>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</si>
  <si>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</si>
  <si>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</si>
  <si>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</si>
  <si>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</si>
  <si>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</si>
  <si>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</si>
  <si>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</si>
  <si>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</si>
  <si>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</si>
  <si>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</si>
  <si>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</si>
  <si>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</si>
  <si>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</si>
  <si>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</si>
  <si>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</si>
  <si>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</si>
  <si>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</si>
  <si>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</si>
  <si>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</si>
  <si>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</si>
  <si>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</si>
  <si>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</si>
  <si>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</si>
  <si>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</si>
  <si>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</si>
  <si>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</si>
  <si>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</si>
  <si>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</si>
  <si>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</si>
  <si>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</si>
  <si>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</si>
  <si>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</si>
  <si>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</si>
  <si>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</si>
  <si>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</si>
  <si>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</si>
  <si>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</si>
  <si>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</si>
  <si>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</si>
  <si>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</si>
  <si>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</si>
  <si>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</si>
  <si>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</si>
  <si>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</si>
  <si>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</si>
  <si>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</si>
  <si>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</si>
  <si>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</si>
  <si>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</si>
  <si>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</si>
  <si>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</si>
  <si>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</si>
  <si>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</si>
  <si>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</si>
  <si>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</si>
  <si>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</si>
  <si>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</si>
  <si>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</si>
  <si>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</si>
  <si>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</si>
  <si>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</si>
  <si>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</si>
  <si>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</si>
  <si>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</si>
  <si>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</si>
  <si>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</si>
  <si>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</si>
  <si>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</si>
  <si>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</si>
  <si>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</si>
  <si>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</si>
  <si>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</si>
  <si>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</si>
  <si>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</si>
  <si>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</si>
  <si>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</si>
  <si>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</si>
  <si>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</si>
  <si>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</si>
  <si>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</si>
  <si>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</si>
  <si>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</si>
  <si>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</si>
  <si>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</si>
  <si>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</si>
  <si>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</si>
  <si>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</si>
  <si>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</si>
  <si>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</si>
  <si>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</si>
  <si>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//td[@id='zbjsfv_dr']</t>
  </si>
  <si>
    <t>//span[@id='last_last']</t>
  </si>
  <si>
    <t>Inst profit</t>
  </si>
  <si>
    <t>Avg profit</t>
  </si>
  <si>
    <t>COST</t>
  </si>
  <si>
    <t>@COST@@-0.10</t>
  </si>
  <si>
    <t>SELL</t>
  </si>
  <si>
    <t>WISDOMTREE PHYSICAL GOLD ETC@SELL@-10@1653.40</t>
  </si>
  <si>
    <t>WISDOMTREE PHYSICAL GOLD ETC@COST@@-0.50</t>
  </si>
  <si>
    <t>@COST@@-1867.75</t>
  </si>
  <si>
    <t>APPROVISIONNEMENT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</si>
  <si>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</si>
  <si>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</si>
  <si>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</si>
  <si>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</si>
  <si>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</si>
  <si>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</si>
  <si>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DIVIDEND</t>
  </si>
  <si>
    <t>VANGUARD S&amp;P 500 UCITS ETF DISTRIBUTING@DIVIDEND@@0.00</t>
  </si>
  <si>
    <t>ISHARES $ TREASURY BOND 7-10YR UCITS ETF@SELL@-14@2453.50</t>
  </si>
  <si>
    <t>BUY</t>
  </si>
  <si>
    <t>ISHARES $ TREASURY BOND 7-10YR UCITS ETF@BUY@28@-4902.80</t>
  </si>
  <si>
    <t>ISHARES $ TREASURY BOND 7-10YR UCITS ETF@COST@@-0.50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</si>
  <si>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</si>
  <si>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</si>
  <si>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</si>
  <si>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</si>
  <si>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</si>
  <si>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</si>
  <si>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</si>
  <si>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</si>
  <si>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</si>
  <si>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</si>
  <si>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</si>
  <si>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</si>
  <si>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</si>
  <si>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</si>
  <si>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</si>
  <si>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</si>
  <si>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</si>
  <si>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</si>
  <si>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</si>
  <si>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</si>
  <si>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</si>
  <si>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</si>
  <si>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</si>
  <si>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</si>
  <si>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</si>
  <si>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</si>
  <si>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</si>
  <si>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</si>
  <si>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@APPROVISIONNEMENT@@-1900.00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</si>
  <si>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</si>
  <si>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</si>
  <si>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</si>
  <si>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</si>
  <si>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</si>
  <si>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</si>
  <si>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</si>
  <si>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</si>
  <si>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</si>
  <si>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</si>
  <si>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</si>
  <si>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</si>
  <si>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</si>
  <si>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</si>
  <si>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</si>
  <si>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</si>
  <si>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</si>
  <si>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</si>
  <si>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</si>
  <si>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</si>
  <si>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</si>
  <si>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</si>
  <si>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</si>
  <si>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</si>
  <si>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</si>
  <si>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</si>
  <si>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</si>
  <si>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</si>
  <si>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</si>
  <si>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</si>
  <si>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</si>
  <si>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</si>
  <si>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</si>
  <si>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</si>
  <si>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</si>
  <si>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</si>
  <si>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</si>
  <si>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</si>
  <si>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</si>
  <si>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</si>
  <si>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</si>
  <si>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</si>
  <si>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</si>
  <si>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</si>
  <si>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</si>
  <si>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</si>
  <si>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</si>
  <si>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</si>
  <si>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</si>
  <si>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</si>
  <si>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</si>
  <si>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</si>
  <si>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</si>
  <si>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</si>
  <si>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</si>
  <si>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</si>
  <si>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</si>
  <si>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</si>
  <si>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</si>
  <si>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</si>
  <si>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</si>
  <si>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</si>
  <si>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</si>
  <si>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</si>
  <si>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</si>
  <si>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</si>
  <si>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</si>
  <si>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</si>
  <si>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</si>
  <si>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</si>
  <si>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</si>
  <si>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</si>
  <si>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</si>
  <si>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</si>
  <si>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</si>
  <si>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</si>
  <si>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</si>
  <si>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</si>
  <si>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</si>
  <si>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</si>
  <si>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</si>
  <si>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</si>
  <si>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</si>
  <si>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</si>
  <si>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</si>
  <si>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</si>
  <si>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</si>
  <si>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</si>
  <si>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</si>
  <si>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</si>
  <si>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</si>
  <si>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</si>
  <si>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</si>
  <si>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</si>
  <si>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</si>
  <si>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</si>
  <si>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</si>
  <si>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</si>
  <si>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</si>
  <si>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</si>
  <si>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</si>
  <si>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</si>
  <si>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</si>
  <si>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</si>
  <si>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</si>
  <si>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</si>
  <si>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</si>
  <si>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</si>
  <si>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</si>
  <si>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</si>
  <si>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</si>
  <si>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</si>
  <si>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</si>
  <si>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</si>
  <si>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</si>
  <si>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</si>
  <si>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</si>
  <si>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</si>
  <si>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</si>
  <si>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</si>
  <si>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</si>
  <si>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</si>
  <si>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</si>
  <si>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</si>
  <si>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</si>
  <si>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</si>
  <si>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</si>
  <si>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</si>
  <si>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</si>
  <si>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</si>
  <si>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</si>
  <si>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</si>
  <si>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</si>
  <si>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</si>
  <si>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</si>
  <si>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</si>
  <si>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</si>
  <si>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</si>
  <si>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</si>
  <si>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</si>
  <si>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</si>
  <si>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</si>
  <si>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</si>
  <si>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</si>
  <si>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</si>
  <si>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</si>
  <si>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</si>
  <si>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</si>
  <si>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</si>
  <si>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</si>
  <si>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</si>
  <si>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</si>
  <si>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</si>
  <si>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</si>
  <si>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</si>
  <si>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</si>
  <si>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</si>
  <si>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</si>
  <si>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</si>
  <si>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</si>
  <si>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</si>
  <si>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</si>
  <si>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</si>
  <si>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</si>
  <si>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</si>
  <si>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</si>
  <si>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</si>
  <si>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</si>
  <si>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</si>
  <si>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</si>
  <si>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</si>
  <si>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</si>
  <si>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</si>
  <si>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</si>
  <si>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</si>
  <si>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</si>
  <si>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</si>
  <si>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</si>
  <si>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</si>
  <si>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</si>
  <si>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</si>
  <si>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</si>
  <si>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</si>
  <si>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</si>
  <si>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</si>
  <si>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</si>
  <si>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</si>
  <si>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</si>
  <si>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</si>
  <si>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</si>
  <si>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</si>
  <si>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</si>
  <si>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</si>
  <si>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</si>
  <si>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</si>
  <si>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</si>
  <si>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</si>
  <si>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</si>
  <si>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</si>
  <si>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</si>
  <si>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</si>
  <si>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</si>
  <si>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</si>
  <si>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</si>
  <si>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</si>
  <si>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</si>
  <si>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</si>
  <si>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</si>
  <si>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</si>
  <si>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</si>
  <si>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</si>
  <si>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</si>
  <si>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</si>
  <si>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</si>
  <si>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</si>
  <si>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</si>
  <si>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</si>
  <si>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</si>
  <si>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</si>
  <si>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</si>
  <si>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</si>
  <si>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</si>
  <si>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</si>
  <si>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</si>
  <si>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</si>
  <si>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</si>
  <si>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</si>
  <si>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</si>
  <si>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</si>
  <si>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</si>
  <si>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</si>
  <si>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</si>
  <si>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</si>
  <si>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</si>
  <si>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</si>
  <si>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</si>
  <si>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</si>
  <si>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</si>
  <si>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</si>
  <si>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</si>
  <si>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</si>
  <si>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</si>
  <si>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</si>
  <si>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</si>
  <si>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</si>
  <si>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</si>
  <si>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</si>
  <si>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</si>
  <si>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</si>
  <si>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</si>
  <si>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</si>
  <si>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</si>
  <si>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</si>
  <si>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</si>
  <si>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</si>
  <si>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</si>
  <si>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</si>
  <si>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</si>
  <si>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</si>
  <si>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</si>
  <si>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</si>
  <si>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</si>
  <si>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</si>
  <si>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</si>
  <si>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</si>
  <si>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</si>
  <si>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</si>
  <si>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</si>
  <si>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</si>
  <si>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</si>
  <si>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</si>
  <si>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</si>
  <si>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</si>
  <si>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</si>
  <si>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</si>
  <si>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</si>
  <si>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</si>
  <si>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</si>
  <si>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</si>
  <si>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</si>
  <si>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</si>
  <si>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</si>
  <si>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</si>
  <si>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</si>
  <si>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</si>
  <si>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</si>
  <si>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</si>
  <si>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</si>
  <si>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</si>
  <si>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</si>
  <si>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</si>
  <si>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</si>
  <si>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</si>
  <si>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</si>
  <si>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</si>
  <si>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</si>
  <si>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</si>
  <si>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</si>
  <si>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</si>
  <si>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</si>
  <si>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</si>
  <si>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</si>
  <si>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</si>
  <si>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</si>
  <si>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</si>
  <si>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</si>
  <si>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</si>
  <si>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</si>
  <si>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</si>
  <si>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</si>
  <si>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</si>
  <si>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</si>
  <si>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</si>
  <si>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</si>
  <si>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</si>
  <si>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</si>
  <si>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</si>
  <si>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</si>
  <si>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</si>
  <si>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</si>
  <si>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</si>
  <si>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</si>
  <si>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</si>
  <si>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</si>
  <si>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</si>
  <si>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</si>
  <si>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</si>
  <si>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</si>
  <si>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</si>
  <si>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</si>
  <si>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</si>
  <si>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</si>
  <si>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</si>
  <si>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</si>
  <si>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</si>
  <si>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</si>
  <si>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</si>
  <si>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</si>
  <si>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</si>
  <si>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</si>
  <si>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</si>
  <si>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</si>
  <si>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</si>
  <si>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</si>
  <si>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</si>
  <si>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</si>
  <si>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</si>
  <si>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</si>
  <si>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</si>
  <si>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</si>
  <si>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</si>
  <si>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</si>
  <si>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</si>
  <si>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</si>
  <si>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</si>
  <si>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</si>
  <si>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</si>
  <si>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</si>
  <si>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</si>
  <si>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</si>
  <si>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</si>
  <si>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</si>
  <si>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</si>
  <si>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</si>
  <si>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</si>
  <si>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</si>
  <si>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</si>
  <si>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</si>
  <si>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</si>
  <si>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</si>
  <si>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</si>
  <si>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</si>
  <si>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</si>
  <si>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</si>
  <si>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</si>
  <si>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</si>
  <si>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</si>
  <si>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</si>
  <si>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</si>
  <si>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</si>
  <si>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</si>
  <si>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</si>
  <si>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</si>
  <si>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</si>
  <si>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</si>
  <si>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</si>
  <si>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</si>
  <si>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</si>
  <si>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</si>
  <si>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</si>
  <si>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</si>
  <si>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</si>
  <si>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</si>
  <si>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</si>
  <si>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</si>
  <si>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</si>
  <si>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</si>
  <si>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</si>
  <si>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</si>
  <si>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</si>
  <si>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</si>
  <si>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</si>
  <si>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</si>
  <si>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</si>
  <si>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</si>
  <si>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</si>
  <si>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</si>
  <si>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</si>
  <si>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</si>
  <si>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</si>
  <si>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</si>
  <si>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</si>
  <si>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</si>
  <si>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</si>
  <si>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</si>
  <si>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</si>
  <si>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</si>
  <si>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</si>
  <si>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</si>
  <si>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</si>
  <si>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</si>
  <si>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</si>
  <si>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</si>
  <si>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</si>
  <si>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</si>
  <si>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</si>
  <si>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</si>
  <si>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</si>
  <si>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</si>
  <si>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</si>
  <si>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</si>
  <si>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</si>
  <si>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</si>
  <si>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</si>
  <si>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</si>
  <si>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</si>
  <si>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</si>
  <si>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</si>
  <si>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</si>
  <si>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</si>
  <si>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</si>
  <si>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</si>
  <si>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</si>
  <si>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</si>
  <si>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</si>
  <si>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</si>
  <si>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</si>
  <si>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</si>
  <si>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</si>
  <si>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</si>
  <si>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</si>
  <si>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</si>
  <si>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</si>
  <si>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</si>
  <si>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</si>
  <si>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</si>
  <si>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</si>
  <si>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</si>
  <si>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</si>
  <si>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</si>
  <si>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</si>
  <si>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</si>
  <si>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</si>
  <si>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</si>
  <si>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</si>
  <si>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</si>
  <si>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</si>
  <si>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</si>
  <si>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</si>
  <si>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</si>
  <si>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</si>
  <si>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</si>
  <si>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</si>
  <si>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</si>
  <si>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</si>
  <si>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</si>
  <si>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</si>
  <si>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</si>
  <si>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</si>
  <si>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</si>
  <si>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</si>
  <si>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</si>
  <si>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</si>
  <si>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</si>
  <si>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</si>
  <si>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</si>
  <si>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</si>
  <si>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</si>
  <si>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</si>
  <si>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</si>
  <si>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</si>
  <si>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</si>
  <si>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</si>
  <si>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</si>
  <si>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</si>
  <si>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</si>
  <si>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</si>
  <si>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</si>
  <si>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</si>
  <si>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</si>
  <si>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</si>
  <si>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</si>
  <si>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</si>
  <si>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</si>
  <si>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</si>
  <si>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</si>
  <si>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</si>
  <si>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</si>
  <si>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</si>
  <si>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</si>
  <si>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</si>
  <si>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</si>
  <si>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</si>
  <si>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</si>
  <si>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</si>
  <si>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</si>
  <si>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</si>
  <si>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</si>
  <si>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</si>
  <si>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</si>
  <si>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</si>
  <si>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</si>
  <si>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</si>
  <si>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</si>
  <si>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</si>
  <si>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</si>
  <si>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</si>
  <si>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</si>
  <si>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</si>
  <si>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</si>
  <si>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</si>
  <si>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</si>
  <si>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</si>
  <si>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</si>
  <si>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</si>
  <si>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</si>
  <si>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</si>
  <si>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</si>
  <si>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</si>
  <si>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</si>
  <si>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</si>
  <si>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</si>
  <si>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</si>
  <si>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</si>
  <si>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</si>
  <si>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</si>
  <si>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</si>
  <si>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</si>
  <si>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</si>
  <si>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</si>
  <si>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</si>
  <si>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</si>
  <si>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</si>
  <si>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</si>
  <si>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</si>
  <si>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</si>
  <si>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</si>
  <si>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</si>
  <si>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</si>
  <si>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</si>
  <si>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</si>
  <si>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</si>
  <si>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</si>
  <si>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</si>
  <si>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</si>
  <si>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</si>
  <si>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</si>
  <si>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</si>
  <si>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</si>
  <si>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</si>
  <si>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</si>
  <si>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</si>
  <si>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</si>
  <si>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</si>
  <si>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</si>
  <si>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</si>
  <si>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</si>
  <si>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</si>
  <si>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</si>
  <si>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</si>
  <si>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</si>
  <si>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</si>
  <si>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</si>
  <si>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</si>
  <si>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</si>
  <si>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</si>
  <si>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</si>
  <si>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</si>
  <si>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</si>
  <si>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</si>
  <si>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</si>
  <si>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</si>
  <si>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</si>
  <si>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</si>
  <si>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</si>
  <si>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</si>
  <si>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</si>
  <si>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</si>
  <si>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</si>
  <si>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</si>
  <si>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</si>
  <si>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</si>
  <si>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</si>
  <si>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</si>
  <si>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</si>
  <si>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</si>
  <si>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</si>
  <si>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</si>
  <si>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</si>
  <si>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</si>
  <si>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</si>
  <si>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</si>
  <si>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</si>
  <si>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</si>
  <si>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</si>
  <si>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</si>
  <si>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</si>
  <si>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</si>
  <si>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</si>
  <si>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</si>
  <si>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</si>
  <si>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</si>
  <si>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</si>
  <si>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</si>
  <si>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</si>
  <si>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</si>
  <si>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</si>
  <si>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</si>
  <si>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</si>
  <si>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</si>
  <si>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</si>
  <si>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</si>
  <si>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</si>
  <si>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</si>
  <si>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</si>
  <si>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</si>
  <si>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</si>
  <si>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</si>
  <si>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</si>
  <si>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</si>
  <si>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</si>
  <si>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</si>
  <si>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</si>
  <si>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</si>
  <si>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</si>
  <si>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</si>
  <si>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</si>
  <si>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</si>
  <si>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</si>
  <si>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</si>
  <si>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</si>
  <si>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</si>
  <si>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</si>
  <si>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</si>
  <si>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</si>
  <si>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</si>
  <si>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</si>
  <si>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</si>
  <si>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</si>
  <si>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</si>
  <si>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</si>
  <si>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</si>
  <si>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</si>
  <si>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</si>
  <si>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</si>
  <si>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</si>
  <si>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</si>
  <si>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</si>
  <si>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</si>
  <si>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</si>
  <si>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</si>
  <si>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</si>
  <si>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</si>
  <si>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</si>
  <si>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</si>
  <si>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</si>
  <si>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</si>
  <si>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</si>
  <si>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</si>
  <si>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</si>
  <si>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</si>
  <si>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</si>
  <si>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</si>
  <si>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</si>
  <si>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</si>
  <si>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</si>
  <si>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</si>
  <si>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</si>
  <si>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</si>
  <si>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</si>
  <si>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</si>
  <si>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</si>
  <si>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</si>
  <si>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</si>
  <si>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</si>
  <si>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</si>
  <si>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</si>
  <si>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</si>
  <si>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</si>
  <si>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</si>
  <si>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</si>
  <si>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</si>
  <si>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</si>
  <si>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</si>
  <si>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</si>
  <si>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</si>
  <si>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</si>
  <si>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</si>
  <si>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</si>
  <si>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</si>
  <si>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</si>
  <si>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</si>
  <si>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</si>
  <si>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</si>
  <si>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</si>
  <si>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</si>
  <si>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</si>
  <si>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</si>
  <si>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</si>
  <si>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</si>
  <si>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</si>
  <si>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</si>
  <si>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</si>
  <si>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</si>
  <si>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</si>
  <si>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</si>
  <si>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</si>
  <si>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</si>
  <si>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</si>
  <si>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</si>
  <si>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</si>
  <si>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</si>
  <si>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</si>
  <si>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</si>
  <si>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</si>
  <si>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</si>
  <si>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</si>
  <si>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</si>
  <si>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</si>
  <si>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</si>
  <si>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</si>
  <si>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</si>
  <si>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</si>
  <si>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</si>
  <si>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</si>
  <si>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</si>
  <si>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</si>
  <si>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</si>
  <si>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</si>
  <si>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</si>
  <si>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</si>
  <si>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</si>
  <si>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</si>
  <si>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</si>
  <si>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</si>
  <si>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</si>
  <si>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</si>
  <si>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</si>
  <si>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</si>
  <si>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</si>
  <si>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</si>
  <si>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</si>
  <si>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</si>
  <si>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</si>
  <si>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</si>
  <si>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</si>
  <si>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</si>
  <si>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</si>
  <si>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</si>
  <si>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</si>
  <si>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</si>
  <si>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</si>
  <si>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</si>
  <si>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</si>
  <si>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</si>
  <si>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</si>
  <si>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</si>
  <si>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</si>
  <si>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</si>
  <si>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</si>
  <si>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</si>
  <si>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</si>
  <si>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</si>
  <si>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</si>
  <si>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</si>
  <si>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</si>
  <si>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</si>
  <si>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</si>
  <si>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</si>
  <si>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</si>
  <si>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</si>
  <si>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</si>
  <si>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</si>
  <si>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</si>
  <si>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</si>
  <si>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</si>
  <si>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</si>
  <si>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</si>
  <si>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</si>
  <si>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</si>
  <si>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</si>
  <si>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</si>
  <si>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</si>
  <si>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</si>
  <si>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</si>
  <si>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</si>
  <si>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</si>
  <si>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</si>
  <si>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</si>
  <si>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</si>
  <si>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</si>
  <si>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</si>
  <si>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</si>
  <si>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</si>
  <si>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</si>
  <si>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</si>
  <si>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</si>
  <si>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</si>
  <si>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</si>
  <si>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</si>
  <si>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</si>
  <si>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</si>
  <si>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</si>
  <si>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</si>
  <si>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</si>
  <si>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</si>
  <si>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</si>
  <si>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</si>
  <si>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</si>
  <si>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</si>
  <si>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</si>
  <si>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</si>
  <si>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</si>
  <si>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</si>
  <si>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</si>
  <si>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</si>
  <si>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</si>
  <si>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</si>
  <si>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</si>
  <si>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</si>
  <si>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</si>
  <si>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</si>
  <si>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</si>
  <si>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</si>
  <si>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</si>
  <si>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</si>
  <si>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</si>
  <si>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</si>
  <si>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</si>
  <si>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</si>
  <si>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</si>
  <si>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</si>
  <si>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</si>
  <si>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</si>
  <si>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</si>
  <si>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</si>
  <si>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</si>
  <si>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</si>
  <si>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</si>
  <si>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</si>
  <si>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</si>
  <si>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</si>
  <si>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</si>
  <si>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</si>
  <si>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</si>
  <si>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</si>
  <si>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</si>
  <si>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</si>
  <si>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</si>
  <si>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</si>
  <si>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</si>
  <si>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</si>
  <si>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</si>
  <si>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</si>
  <si>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</si>
  <si>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</si>
  <si>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</si>
  <si>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</si>
  <si>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</si>
  <si>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</si>
  <si>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</si>
  <si>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</si>
  <si>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</si>
  <si>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</si>
  <si>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</si>
  <si>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</si>
  <si>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</si>
  <si>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</si>
  <si>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</si>
  <si>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</si>
  <si>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</si>
  <si>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</si>
  <si>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</si>
  <si>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</si>
  <si>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</si>
  <si>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</si>
  <si>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</si>
  <si>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</si>
  <si>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</si>
  <si>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</si>
  <si>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</si>
  <si>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</si>
  <si>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</si>
  <si>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</si>
  <si>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</si>
  <si>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</si>
  <si>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</si>
  <si>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</si>
  <si>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</si>
  <si>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</si>
  <si>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</si>
  <si>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</si>
  <si>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</si>
  <si>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</si>
  <si>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</si>
  <si>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</si>
  <si>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</si>
  <si>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</si>
  <si>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</si>
  <si>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</si>
  <si>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</si>
  <si>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</si>
  <si>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</si>
  <si>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</si>
  <si>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</si>
  <si>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</si>
  <si>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</si>
  <si>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</si>
  <si>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</si>
  <si>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</si>
  <si>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</si>
  <si>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</si>
  <si>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</si>
  <si>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</si>
  <si>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</si>
  <si>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</si>
  <si>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</si>
  <si>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</si>
  <si>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</si>
  <si>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</si>
  <si>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</si>
  <si>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</si>
  <si>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</si>
  <si>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</si>
  <si>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</si>
  <si>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</si>
  <si>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</si>
  <si>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</si>
  <si>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</si>
  <si>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</si>
  <si>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</si>
  <si>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</si>
  <si>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</si>
  <si>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</si>
  <si>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</si>
  <si>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</si>
  <si>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</si>
  <si>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</si>
  <si>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</si>
  <si>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</si>
  <si>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</si>
  <si>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</si>
  <si>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</si>
  <si>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</si>
  <si>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</si>
  <si>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</si>
  <si>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</si>
  <si>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</si>
  <si>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</si>
  <si>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</si>
  <si>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</si>
  <si>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</si>
  <si>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</si>
  <si>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</si>
  <si>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</si>
  <si>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</si>
  <si>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</si>
  <si>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</si>
  <si>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</si>
  <si>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</si>
  <si>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</si>
  <si>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</si>
  <si>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</si>
  <si>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</si>
  <si>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</si>
  <si>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</si>
  <si>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</si>
  <si>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</si>
  <si>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</si>
  <si>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</si>
  <si>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</si>
  <si>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</si>
  <si>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</si>
  <si>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</si>
  <si>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</si>
  <si>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</si>
  <si>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</si>
  <si>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</si>
  <si>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</si>
  <si>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</si>
  <si>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</si>
  <si>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</si>
  <si>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</si>
  <si>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</si>
  <si>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</si>
  <si>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</si>
  <si>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</si>
  <si>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</si>
  <si>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</si>
  <si>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</si>
  <si>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</si>
  <si>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</si>
  <si>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</si>
  <si>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</si>
  <si>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</si>
  <si>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</si>
  <si>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</si>
  <si>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</si>
  <si>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</si>
  <si>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</si>
  <si>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</si>
  <si>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</si>
  <si>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</si>
  <si>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</si>
  <si>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</si>
  <si>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</si>
  <si>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</si>
  <si>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</si>
  <si>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</si>
  <si>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</si>
  <si>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</si>
  <si>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</si>
  <si>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</si>
  <si>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</si>
  <si>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</si>
  <si>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</si>
  <si>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</si>
  <si>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</si>
  <si>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</si>
  <si>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</si>
  <si>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</si>
  <si>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</si>
  <si>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</si>
  <si>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</si>
  <si>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</si>
  <si>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</si>
  <si>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</si>
  <si>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</si>
  <si>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</si>
  <si>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</si>
  <si>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</si>
  <si>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</si>
  <si>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</si>
  <si>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</si>
  <si>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</si>
  <si>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</si>
  <si>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</si>
  <si>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</si>
  <si>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</si>
  <si>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</si>
  <si>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</si>
  <si>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</si>
  <si>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</si>
  <si>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</si>
  <si>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</si>
  <si>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</si>
  <si>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</si>
  <si>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</si>
  <si>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</si>
  <si>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</si>
  <si>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</si>
  <si>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</si>
  <si>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</si>
  <si>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</si>
  <si>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</si>
  <si>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</si>
  <si>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</si>
  <si>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</si>
  <si>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</si>
  <si>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</si>
  <si>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</si>
  <si>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</si>
  <si>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</si>
  <si>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</si>
  <si>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</si>
  <si>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</si>
  <si>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</si>
  <si>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</si>
  <si>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</si>
  <si>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</si>
  <si>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</si>
  <si>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</si>
  <si>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</si>
  <si>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</si>
  <si>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</si>
  <si>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</si>
  <si>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</si>
  <si>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</si>
  <si>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</si>
  <si>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</si>
  <si>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</si>
  <si>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</si>
  <si>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</si>
  <si>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</si>
  <si>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</si>
  <si>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</si>
  <si>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</si>
  <si>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</si>
  <si>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</si>
  <si>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</si>
  <si>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</si>
  <si>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</si>
  <si>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</si>
  <si>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</si>
  <si>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</si>
  <si>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</si>
  <si>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</si>
  <si>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</si>
  <si>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</si>
  <si>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</si>
  <si>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</si>
  <si>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</si>
  <si>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</si>
  <si>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</si>
  <si>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</si>
  <si>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</si>
  <si>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</si>
  <si>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</si>
  <si>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</si>
  <si>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</si>
  <si>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</si>
  <si>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</si>
  <si>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</si>
  <si>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</si>
  <si>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</si>
  <si>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</si>
  <si>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</si>
  <si>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</si>
  <si>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</si>
  <si>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</si>
  <si>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</si>
  <si>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</si>
  <si>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</si>
  <si>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</si>
  <si>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</si>
  <si>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</si>
  <si>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</si>
  <si>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</si>
  <si>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</si>
  <si>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</si>
  <si>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</si>
  <si>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</si>
  <si>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</si>
  <si>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</si>
  <si>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</si>
  <si>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</si>
  <si>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</si>
  <si>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FLORIAN HENRI OLIVIER Defrocour</t>
  </si>
  <si>
    <t>VIR SEPA Bitfinex Bitfinex</t>
  </si>
  <si>
    <t>CARTE 24/03/22 PAIN D ANNETTE CB*7911</t>
  </si>
  <si>
    <t>X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</si>
  <si>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</si>
  <si>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</si>
  <si>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</si>
  <si>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</si>
  <si>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</si>
  <si>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</si>
  <si>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</si>
  <si>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VIR SEPA M LORTHIOIS BRUNO</t>
  </si>
  <si>
    <t>VIR Remboursement pret</t>
  </si>
  <si>
    <t>PRLV SEPA MINT ENERGIE</t>
  </si>
  <si>
    <t>CARTE 27/02/22 PAIN D ANNETTE CB*7911</t>
  </si>
  <si>
    <t>CARTE 18/02/22 PAIN D ANNETTE CB*7911</t>
  </si>
  <si>
    <t>VIR INST UPHOLD</t>
  </si>
  <si>
    <t>VIR SEPA DEFROCOURT Florian</t>
  </si>
  <si>
    <t>RETRAIT DAB 08/02/22 PLOMODIERN CB*7911</t>
  </si>
  <si>
    <t>PRLV SEPA PRIXTEL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</si>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</sst>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44652</v>
      </c>
      <c r="B2" s="17">
        <f>IF($A2,-SUMIFS(Historic!$G:$G,Historic!$H:$H,"&lt;&gt;XXXXXX",Historic!$A:$A,"&lt;="&amp;$A2),)</f>
        <v>630677.06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-157.75</v>
      </c>
      <c r="H2" s="20">
        <f>IF($A2,Dashboard!$B$50,)</f>
        <v>631000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-157.75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44655</v>
      </c>
      <c r="B3" s="17">
        <f>IF($A3,-SUMIFS(Historic!$G:$G,Historic!$H:$H,"&lt;&gt;XXXXXX",Historic!$A:$A,"&lt;="&amp;$A3),)</f>
        <v>629024.16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-52.58333333</v>
      </c>
      <c r="H3" s="20">
        <f>IF($A3,Dashboard!$B$50,)</f>
        <v>631000</v>
      </c>
      <c r="I3" s="20" t="str">
        <f t="shared" si="6"/>
        <v/>
      </c>
      <c r="J3" s="17">
        <f t="shared" si="7"/>
        <v>-210.3333333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44656</v>
      </c>
      <c r="B4" s="17">
        <f>IF($A4,-SUMIFS(Historic!$G:$G,Historic!$H:$H,"&lt;&gt;XXXXXX",Historic!$A:$A,"&lt;="&amp;$A4),)</f>
        <v>629024.16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-52.58333333</v>
      </c>
      <c r="H4" s="20">
        <f>IF($A4,Dashboard!$B$50,)</f>
        <v>631000</v>
      </c>
      <c r="I4" s="20" t="str">
        <f t="shared" si="6"/>
        <v/>
      </c>
      <c r="J4" s="17">
        <f t="shared" si="7"/>
        <v>-262.9166667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44657</v>
      </c>
      <c r="B5" s="17">
        <f>IF($A5,-SUMIFS(Historic!$G:$G,Historic!$H:$H,"&lt;&gt;XXXXXX",Historic!$A:$A,"&lt;="&amp;$A5),)</f>
        <v>629024.16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-52.58333333</v>
      </c>
      <c r="H5" s="20">
        <f>IF($A5,Dashboard!$B$50,)</f>
        <v>631000</v>
      </c>
      <c r="I5" s="20" t="str">
        <f t="shared" si="6"/>
        <v/>
      </c>
      <c r="J5" s="17">
        <f t="shared" si="7"/>
        <v>-315.5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44658</v>
      </c>
      <c r="B6" s="17">
        <f>IF($A6,-SUMIFS(Historic!$G:$G,Historic!$H:$H,"&lt;&gt;XXXXXX",Historic!$A:$A,"&lt;="&amp;$A6),)</f>
        <v>629024.16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-52.58333333</v>
      </c>
      <c r="H6" s="20">
        <f>IF($A6,Dashboard!$B$50,)</f>
        <v>631000</v>
      </c>
      <c r="I6" s="20" t="str">
        <f t="shared" si="6"/>
        <v/>
      </c>
      <c r="J6" s="17">
        <f t="shared" si="7"/>
        <v>-368.0833333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44659</v>
      </c>
      <c r="B7" s="17">
        <f>IF($A7,-SUMIFS(Historic!$G:$G,Historic!$H:$H,"&lt;&gt;XXXXXX",Historic!$A:$A,"&lt;="&amp;$A7),)</f>
        <v>629024.16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-157.75</v>
      </c>
      <c r="H7" s="20">
        <f>IF($A7,Dashboard!$B$50,)</f>
        <v>631000</v>
      </c>
      <c r="I7" s="20" t="str">
        <f t="shared" si="6"/>
        <v/>
      </c>
      <c r="J7" s="17">
        <f t="shared" si="7"/>
        <v>-525.8333333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44662</v>
      </c>
      <c r="B8" s="17">
        <f>IF($A8,-SUMIFS(Historic!$G:$G,Historic!$H:$H,"&lt;&gt;XXXXXX",Historic!$A:$A,"&lt;="&amp;$A8),)</f>
        <v>629024.16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-52.58333333</v>
      </c>
      <c r="H8" s="20">
        <f>IF($A8,Dashboard!$B$50,)</f>
        <v>631000</v>
      </c>
      <c r="I8" s="20" t="str">
        <f t="shared" si="6"/>
        <v/>
      </c>
      <c r="J8" s="17">
        <f t="shared" si="7"/>
        <v>-578.4166667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44663</v>
      </c>
      <c r="B9" s="17">
        <f>IF($A9,-SUMIFS(Historic!$G:$G,Historic!$H:$H,"&lt;&gt;XXXXXX",Historic!$A:$A,"&lt;="&amp;$A9),)</f>
        <v>629024.16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-52.58333333</v>
      </c>
      <c r="H9" s="20">
        <f>IF($A9,Dashboard!$B$50,)</f>
        <v>631000</v>
      </c>
      <c r="I9" s="20" t="str">
        <f t="shared" si="6"/>
        <v/>
      </c>
      <c r="J9" s="17">
        <f t="shared" si="7"/>
        <v>-631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44664</v>
      </c>
      <c r="B10" s="17">
        <f>IF($A10,-SUMIFS(Historic!$G:$G,Historic!$H:$H,"&lt;&gt;XXXXXX",Historic!$A:$A,"&lt;="&amp;$A10),)</f>
        <v>629024.16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-52.58333333</v>
      </c>
      <c r="H10" s="20">
        <f>IF($A10,Dashboard!$B$50,)</f>
        <v>631000</v>
      </c>
      <c r="I10" s="20" t="str">
        <f t="shared" si="6"/>
        <v/>
      </c>
      <c r="J10" s="17">
        <f t="shared" si="7"/>
        <v>-683.5833333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44665</v>
      </c>
      <c r="B11" s="17">
        <f>IF($A11,-SUMIFS(Historic!$G:$G,Historic!$H:$H,"&lt;&gt;XXXXXX",Historic!$A:$A,"&lt;="&amp;$A11),)</f>
        <v>629024.16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-52.58333333</v>
      </c>
      <c r="H11" s="20">
        <f>IF($A11,Dashboard!$B$50,)</f>
        <v>631000</v>
      </c>
      <c r="I11" s="20" t="str">
        <f t="shared" si="6"/>
        <v/>
      </c>
      <c r="J11" s="17">
        <f t="shared" si="7"/>
        <v>-736.1666667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44666</v>
      </c>
      <c r="B12" s="17">
        <f>IF($A12,-SUMIFS(Historic!$G:$G,Historic!$H:$H,"&lt;&gt;XXXXXX",Historic!$A:$A,"&lt;="&amp;$A12),)</f>
        <v>629024.16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-157.75</v>
      </c>
      <c r="H12" s="20">
        <f>IF($A12,Dashboard!$B$50,)</f>
        <v>631000</v>
      </c>
      <c r="I12" s="20" t="str">
        <f t="shared" si="6"/>
        <v/>
      </c>
      <c r="J12" s="17">
        <f t="shared" si="7"/>
        <v>-893.9166667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44669</v>
      </c>
      <c r="B13" s="17">
        <f>IF($A13,-SUMIFS(Historic!$G:$G,Historic!$H:$H,"&lt;&gt;XXXXXX",Historic!$A:$A,"&lt;="&amp;$A13),)</f>
        <v>629024.16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-52.58333333</v>
      </c>
      <c r="H13" s="20">
        <f>IF($A13,Dashboard!$B$50,)</f>
        <v>631000</v>
      </c>
      <c r="I13" s="20" t="str">
        <f t="shared" si="6"/>
        <v/>
      </c>
      <c r="J13" s="17">
        <f t="shared" si="7"/>
        <v>-946.5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44670</v>
      </c>
      <c r="B14" s="17">
        <f>IF($A14,-SUMIFS(Historic!$G:$G,Historic!$H:$H,"&lt;&gt;XXXXXX",Historic!$A:$A,"&lt;="&amp;$A14),)</f>
        <v>629024.16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-52.58333333</v>
      </c>
      <c r="H14" s="20">
        <f>IF($A14,Dashboard!$B$50,)</f>
        <v>631000</v>
      </c>
      <c r="I14" s="20" t="str">
        <f t="shared" si="6"/>
        <v/>
      </c>
      <c r="J14" s="17">
        <f t="shared" si="7"/>
        <v>-999.0833333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44671</v>
      </c>
      <c r="B15" s="17">
        <f>IF($A15,-SUMIFS(Historic!$G:$G,Historic!$H:$H,"&lt;&gt;XXXXXX",Historic!$A:$A,"&lt;="&amp;$A15),)</f>
        <v>629024.16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-52.58333333</v>
      </c>
      <c r="H15" s="20">
        <f>IF($A15,Dashboard!$B$50,)</f>
        <v>631000</v>
      </c>
      <c r="I15" s="20" t="str">
        <f t="shared" si="6"/>
        <v/>
      </c>
      <c r="J15" s="17">
        <f t="shared" si="7"/>
        <v>-1051.666667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44672</v>
      </c>
      <c r="B16" s="17">
        <f>IF($A16,-SUMIFS(Historic!$G:$G,Historic!$H:$H,"&lt;&gt;XXXXXX",Historic!$A:$A,"&lt;="&amp;$A16),)</f>
        <v>629024.16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-52.58333333</v>
      </c>
      <c r="H16" s="20">
        <f>IF($A16,Dashboard!$B$50,)</f>
        <v>631000</v>
      </c>
      <c r="I16" s="20" t="str">
        <f t="shared" si="6"/>
        <v/>
      </c>
      <c r="J16" s="17">
        <f t="shared" si="7"/>
        <v>-1104.25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44673</v>
      </c>
      <c r="B17" s="17">
        <f>IF($A17,-SUMIFS(Historic!$G:$G,Historic!$H:$H,"&lt;&gt;XXXXXX",Historic!$A:$A,"&lt;="&amp;$A17),)</f>
        <v>629024.16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-157.75</v>
      </c>
      <c r="H17" s="20">
        <f>IF($A17,Dashboard!$B$50,)</f>
        <v>631000</v>
      </c>
      <c r="I17" s="20" t="str">
        <f t="shared" si="6"/>
        <v/>
      </c>
      <c r="J17" s="17">
        <f t="shared" si="7"/>
        <v>-1262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44676</v>
      </c>
      <c r="B18" s="17">
        <f>IF($A18,-SUMIFS(Historic!$G:$G,Historic!$H:$H,"&lt;&gt;XXXXXX",Historic!$A:$A,"&lt;="&amp;$A18),)</f>
        <v>629024.16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-52.58333333</v>
      </c>
      <c r="H18" s="20">
        <f>IF($A18,Dashboard!$B$50,)</f>
        <v>631000</v>
      </c>
      <c r="I18" s="20" t="str">
        <f t="shared" si="6"/>
        <v/>
      </c>
      <c r="J18" s="17">
        <f t="shared" si="7"/>
        <v>-1314.583333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44677</v>
      </c>
      <c r="B19" s="17">
        <f>IF($A19,-SUMIFS(Historic!$G:$G,Historic!$H:$H,"&lt;&gt;XXXXXX",Historic!$A:$A,"&lt;="&amp;$A19),)</f>
        <v>629024.16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-52.58333333</v>
      </c>
      <c r="H19" s="20">
        <f>IF($A19,Dashboard!$B$50,)</f>
        <v>631000</v>
      </c>
      <c r="I19" s="20" t="str">
        <f t="shared" si="6"/>
        <v/>
      </c>
      <c r="J19" s="17">
        <f t="shared" si="7"/>
        <v>-1367.166667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44678</v>
      </c>
      <c r="B20" s="17">
        <f>IF($A20,-SUMIFS(Historic!$G:$G,Historic!$H:$H,"&lt;&gt;XXXXXX",Historic!$A:$A,"&lt;="&amp;$A20),)</f>
        <v>629024.16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-52.58333333</v>
      </c>
      <c r="H20" s="20">
        <f>IF($A20,Dashboard!$B$50,)</f>
        <v>631000</v>
      </c>
      <c r="I20" s="20" t="str">
        <f t="shared" si="6"/>
        <v/>
      </c>
      <c r="J20" s="17">
        <f t="shared" si="7"/>
        <v>-1419.75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44679</v>
      </c>
      <c r="B21" s="17">
        <f>IF($A21,-SUMIFS(Historic!$G:$G,Historic!$H:$H,"&lt;&gt;XXXXXX",Historic!$A:$A,"&lt;="&amp;$A21),)</f>
        <v>629024.16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-52.58333333</v>
      </c>
      <c r="H21" s="20">
        <f>IF($A21,Dashboard!$B$50,)</f>
        <v>631000</v>
      </c>
      <c r="I21" s="20" t="str">
        <f t="shared" si="6"/>
        <v/>
      </c>
      <c r="J21" s="17">
        <f t="shared" si="7"/>
        <v>-1472.333333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44680</v>
      </c>
      <c r="B22" s="17">
        <f>IF($A22,-SUMIFS(Historic!$G:$G,Historic!$H:$H,"&lt;&gt;XXXXXX",Historic!$A:$A,"&lt;="&amp;$A22),)</f>
        <v>629024.16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-157.75</v>
      </c>
      <c r="H22" s="20">
        <f>IF($A22,Dashboard!$B$50,)</f>
        <v>631000</v>
      </c>
      <c r="I22" s="20" t="str">
        <f t="shared" si="6"/>
        <v/>
      </c>
      <c r="J22" s="17">
        <f t="shared" si="7"/>
        <v>-1630.083333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44655.55208</v>
      </c>
      <c r="P2" s="38">
        <f>IF(Account!$F2&lt;&gt;"", DATEVALUE(MID($C2,4,3) &amp; LEFT($C2,3) &amp; RIGHT($C2,4)), "")</f>
        <v>44655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IFERROR(__xludf.DUMMYFUNCTION("IFS(W3=""Achat"",IFERROR(VALUE(X3),VALUE(REGEXREPLACE(T(X3),""[^0-9]"",""""))),W3=""Vente"",-IFERROR(VALUE(X3),VALUE(REGEXREPLACE(T(X3),""[^0-9]"",""""))),Y3=""Change"",0,Y3&lt;&gt;""Change"","""")"),-10.0)</f>
        <v>-10</v>
      </c>
      <c r="N3" s="36">
        <f>IFERROR(__xludf.DUMMYFUNCTION("IF(Account!$F3&lt;&gt;"""", VALUE(REGEXREPLACE($I3, ""\,"", ""."")), """")"),1653.4)</f>
        <v>1653.4</v>
      </c>
      <c r="O3" s="37">
        <f>IF(Account!$F3&lt;&gt;"", DATEVALUE(MID($A3,4,3) &amp; LEFT($A3,3) &amp; RIGHT($A3,4)) + TIMEVALUE($B3), "")</f>
        <v>44655.55208</v>
      </c>
      <c r="P3" s="38">
        <f>IF(Account!$F3&lt;&gt;"", DATEVALUE(MID($C3,4,3) &amp; LEFT($C3,3) &amp; RIGHT($C3,4)), "")</f>
        <v>44655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SELL</v>
      </c>
      <c r="T3" s="41">
        <f t="shared" si="2"/>
        <v>-10</v>
      </c>
      <c r="U3" s="42">
        <f t="shared" si="3"/>
        <v>165.34</v>
      </c>
      <c r="V3" s="36">
        <f t="shared" si="4"/>
        <v>1653.4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IFERROR(__xludf.DUMMYFUNCTION("""COMPUTED_VALUE"""),10.0)</f>
        <v>10</v>
      </c>
      <c r="Y3" s="45" t="str">
        <f>IFERROR(__xludf.DUMMYFUNCTION("""COMPUTED_VALUE"""),"ETFS")</f>
        <v>ETFS</v>
      </c>
      <c r="Z3" s="45" t="str">
        <f>IFERROR(__xludf.DUMMYFUNCTION("""COMPUTED_VALUE"""),"PHYSICALGOLD@165,34")</f>
        <v>PHYSICALGOLD@165,34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85</v>
      </c>
      <c r="D4" s="22"/>
      <c r="E4" s="22"/>
      <c r="F4" s="23" t="s">
        <v>86</v>
      </c>
      <c r="G4" s="22"/>
      <c r="H4" s="22"/>
      <c r="I4" s="22"/>
      <c r="J4" s="22" t="s">
        <v>76</v>
      </c>
      <c r="K4" s="22" t="s">
        <v>87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44653.03264</v>
      </c>
      <c r="P4" s="38">
        <f>IF(Account!$F4&lt;&gt;"", DATEVALUE(MID($C4,4,3) &amp; LEFT($C4,3) &amp; RIGHT($C4,4)), "")</f>
        <v>44652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IFERROR(__xludf.DUMMYFUNCTION("""COMPUTED_VALUE"""),"0,1")</f>
        <v>0,1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83</v>
      </c>
      <c r="B5" s="22" t="s">
        <v>84</v>
      </c>
      <c r="C5" s="22" t="s">
        <v>85</v>
      </c>
      <c r="D5" s="22" t="s">
        <v>88</v>
      </c>
      <c r="E5" s="22" t="s">
        <v>89</v>
      </c>
      <c r="F5" s="23" t="s">
        <v>90</v>
      </c>
      <c r="G5" s="22"/>
      <c r="H5" s="22" t="s">
        <v>76</v>
      </c>
      <c r="I5" s="22" t="s">
        <v>91</v>
      </c>
      <c r="J5" s="22" t="s">
        <v>76</v>
      </c>
      <c r="K5" s="22" t="s">
        <v>92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"""")"),-0.1)</f>
        <v>-0.1</v>
      </c>
      <c r="O5" s="37">
        <f>IF(Account!$F5&lt;&gt;"", DATEVALUE(MID($A5,4,3) &amp; LEFT($A5,3) &amp; RIGHT($A5,4)) + TIMEVALUE($B5), "")</f>
        <v>44653.03264</v>
      </c>
      <c r="P5" s="38">
        <f>IF(Account!$F5&lt;&gt;"", DATEVALUE(MID($C5,4,3) &amp; LEFT($C5,3) &amp; RIGHT($C5,4)), "")</f>
        <v>44652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85</v>
      </c>
      <c r="B6" s="22" t="s">
        <v>93</v>
      </c>
      <c r="C6" s="22" t="s">
        <v>94</v>
      </c>
      <c r="D6" s="22"/>
      <c r="E6" s="22"/>
      <c r="F6" s="23" t="s">
        <v>95</v>
      </c>
      <c r="G6" s="22"/>
      <c r="H6" s="22"/>
      <c r="I6" s="22"/>
      <c r="J6" s="22" t="s">
        <v>76</v>
      </c>
      <c r="K6" s="22" t="s">
        <v>87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44652.55347</v>
      </c>
      <c r="P6" s="38">
        <f>IF(Account!$F6&lt;&gt;"", DATEVALUE(MID($C6,4,3) &amp; LEFT($C6,3) &amp; RIGHT($C6,4)), "")</f>
        <v>44651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IFERROR(__xludf.DUMMYFUNCTION("""COMPUTED_VALUE"""),"88 000")</f>
        <v>88 000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85</v>
      </c>
      <c r="B7" s="22" t="s">
        <v>93</v>
      </c>
      <c r="C7" s="22" t="s">
        <v>94</v>
      </c>
      <c r="D7" s="22" t="s">
        <v>88</v>
      </c>
      <c r="E7" s="22" t="s">
        <v>89</v>
      </c>
      <c r="F7" s="23" t="s">
        <v>90</v>
      </c>
      <c r="G7" s="22"/>
      <c r="H7" s="22" t="s">
        <v>76</v>
      </c>
      <c r="I7" s="22" t="s">
        <v>96</v>
      </c>
      <c r="J7" s="22" t="s">
        <v>76</v>
      </c>
      <c r="K7" s="22" t="s">
        <v>97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44652.55347</v>
      </c>
      <c r="P7" s="38">
        <f>IF(Account!$F7&lt;&gt;"", DATEVALUE(MID($C7,4,3) &amp; LEFT($C7,3) &amp; RIGHT($C7,4)), "")</f>
        <v>44651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85</v>
      </c>
      <c r="B8" s="22" t="s">
        <v>98</v>
      </c>
      <c r="C8" s="22" t="s">
        <v>94</v>
      </c>
      <c r="D8" s="22"/>
      <c r="E8" s="22"/>
      <c r="F8" s="23" t="s">
        <v>99</v>
      </c>
      <c r="G8" s="22"/>
      <c r="H8" s="22" t="s">
        <v>76</v>
      </c>
      <c r="I8" s="22" t="s">
        <v>91</v>
      </c>
      <c r="J8" s="22" t="s">
        <v>76</v>
      </c>
      <c r="K8" s="22" t="s">
        <v>87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"""")"),-0.1)</f>
        <v>-0.1</v>
      </c>
      <c r="O8" s="37">
        <f>IF(Account!$F8&lt;&gt;"", DATEVALUE(MID($A8,4,3) &amp; LEFT($A8,3) &amp; RIGHT($A8,4)) + TIMEVALUE($B8), "")</f>
        <v>44652.40278</v>
      </c>
      <c r="P8" s="38">
        <f>IF(Account!$F8&lt;&gt;"", DATEVALUE(MID($C8,4,3) &amp; LEFT($C8,3) &amp; RIGHT($C8,4)), "")</f>
        <v>44651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-0.1</v>
      </c>
      <c r="W8" s="43" t="str">
        <f>IFERROR(__xludf.DUMMYFUNCTION(" IF(Account!$F8&lt;&gt;"""", SPLIT(Account!$F8, "" ""), """")"),"Flatex")</f>
        <v>Flatex</v>
      </c>
      <c r="X8" s="46" t="str">
        <f>IFERROR(__xludf.DUMMYFUNCTION("""COMPUTED_VALUE"""),"Interest")</f>
        <v>Interest</v>
      </c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100</v>
      </c>
      <c r="C9" s="22" t="s">
        <v>94</v>
      </c>
      <c r="D9" s="22"/>
      <c r="E9" s="22"/>
      <c r="F9" s="23" t="s">
        <v>101</v>
      </c>
      <c r="G9" s="22"/>
      <c r="H9" s="22" t="s">
        <v>76</v>
      </c>
      <c r="I9" s="22" t="s">
        <v>96</v>
      </c>
      <c r="J9" s="22" t="s">
        <v>76</v>
      </c>
      <c r="K9" s="22" t="s">
        <v>102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"""")"),-88000.0)</f>
        <v>-88000</v>
      </c>
      <c r="O9" s="37">
        <f>IF(Account!$F9&lt;&gt;"", DATEVALUE(MID($A9,4,3) &amp; LEFT($A9,3) &amp; RIGHT($A9,4)) + TIMEVALUE($B9), "")</f>
        <v>44651.63125</v>
      </c>
      <c r="P9" s="38">
        <f>IF(Account!$F9&lt;&gt;"", DATEVALUE(MID($C9,4,3) &amp; LEFT($C9,3) &amp; RIGHT($C9,4)), "")</f>
        <v>44651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-88000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IFERROR(__xludf.DUMMYFUNCTION("""COMPUTED_VALUE"""),"de")</f>
        <v>de</v>
      </c>
      <c r="Y9" s="46" t="str">
        <f>IFERROR(__xludf.DUMMYFUNCTION("""COMPUTED_VALUE"""),"fonds")</f>
        <v>fonds</v>
      </c>
      <c r="Z9" s="46" t="str">
        <f>IFERROR(__xludf.DUMMYFUNCTION("""COMPUTED_VALUE"""),"en")</f>
        <v>en</v>
      </c>
      <c r="AA9" s="46" t="str">
        <f>IFERROR(__xludf.DUMMYFUNCTION("""COMPUTED_VALUE"""),"cours")</f>
        <v>cours</v>
      </c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94</v>
      </c>
      <c r="B10" s="22" t="s">
        <v>103</v>
      </c>
      <c r="C10" s="22" t="s">
        <v>94</v>
      </c>
      <c r="D10" s="22" t="s">
        <v>104</v>
      </c>
      <c r="E10" s="22" t="s">
        <v>105</v>
      </c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 t="s">
        <v>109</v>
      </c>
      <c r="M10" s="35">
        <f>IFERROR(__xludf.DUMMYFUNCTION("IFS(W10=""Achat"",IFERROR(VALUE(X10),VALUE(REGEXREPLACE(T(X10),""[^0-9]"",""""))),W10=""Vente"",-IFERROR(VALUE(X10),VALUE(REGEXREPLACE(T(X10),""[^0-9]"",""""))),Y10=""Change"",0,Y10&lt;&gt;""Change"","""")"),-457.0)</f>
        <v>-457</v>
      </c>
      <c r="N10" s="36">
        <f>IFERROR(__xludf.DUMMYFUNCTION("IF(Account!$F10&lt;&gt;"""", VALUE(REGEXREPLACE($I10, ""\,"", ""."")), """")"),8477.35)</f>
        <v>8477.35</v>
      </c>
      <c r="O10" s="37">
        <f>IF(Account!$F10&lt;&gt;"", DATEVALUE(MID($A10,4,3) &amp; LEFT($A10,3) &amp; RIGHT($A10,4)) + TIMEVALUE($B10), "")</f>
        <v>44651.49236</v>
      </c>
      <c r="P10" s="38">
        <f>IF(Account!$F10&lt;&gt;"", DATEVALUE(MID($C10,4,3) &amp; LEFT($C10,3) &amp; RIGHT($C10,4)), "")</f>
        <v>44651</v>
      </c>
      <c r="Q10" s="39" t="str">
        <f t="array" ref="Q10">IF($R10&lt;&gt;"",IFERROR(INDEX(ISIN!$B:$B,MATCH($R10,ISIN!$C:$C,0))),)</f>
        <v>Crypto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VanEck Vectors Ethereum ETN</v>
      </c>
      <c r="S10" s="39" t="str">
        <f t="shared" si="1"/>
        <v>SELL</v>
      </c>
      <c r="T10" s="41">
        <f t="shared" si="2"/>
        <v>-2879</v>
      </c>
      <c r="U10" s="42">
        <f t="shared" si="3"/>
        <v>18.55</v>
      </c>
      <c r="V10" s="36">
        <f t="shared" si="4"/>
        <v>53405.45</v>
      </c>
      <c r="W10" s="43" t="str">
        <f>IFERROR(__xludf.DUMMYFUNCTION(" IF(Account!$F10&lt;&gt;"""", SPLIT(Account!$F10, "" ""), """")"),"Vente")</f>
        <v>Vente</v>
      </c>
      <c r="X10" s="46">
        <f>IFERROR(__xludf.DUMMYFUNCTION("""COMPUTED_VALUE"""),457.0)</f>
        <v>457</v>
      </c>
      <c r="Y10" s="46" t="str">
        <f>IFERROR(__xludf.DUMMYFUNCTION("""COMPUTED_VALUE"""),"VanEck")</f>
        <v>VanEck</v>
      </c>
      <c r="Z10" s="46" t="str">
        <f>IFERROR(__xludf.DUMMYFUNCTION("""COMPUTED_VALUE"""),"Ethereum@18,55")</f>
        <v>Ethereum@18,55</v>
      </c>
      <c r="AA10" s="46" t="str">
        <f>IFERROR(__xludf.DUMMYFUNCTION("""COMPUTED_VALUE"""),"EUR")</f>
        <v>EUR</v>
      </c>
      <c r="AB10" s="46" t="str">
        <f>IFERROR(__xludf.DUMMYFUNCTION("""COMPUTED_VALUE"""),"(DE000A3GPSP7)")</f>
        <v>(DE000A3GPSP7)</v>
      </c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94</v>
      </c>
      <c r="B11" s="22" t="s">
        <v>103</v>
      </c>
      <c r="C11" s="22" t="s">
        <v>94</v>
      </c>
      <c r="D11" s="22" t="s">
        <v>104</v>
      </c>
      <c r="E11" s="22" t="s">
        <v>105</v>
      </c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 t="s">
        <v>109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IFERROR(__xludf.DUMMYFUNCTION("IFS(W11=""Achat"",IFERROR(VALUE(X11),VALUE(REGEXREPLACE(T(X11),""[^0-9]"",""""))),W11=""Vente"",-IFERROR(VALUE(X11),VALUE(REGEXREPLACE(T(X11),""[^0-9]"",""""))),Y11=""Change"",0,Y11&lt;&gt;""Change"","""")"),-2422.0)</f>
        <v>-2422</v>
      </c>
      <c r="N11" s="36">
        <f>IFERROR(__xludf.DUMMYFUNCTION("IF(Account!$F11&lt;&gt;"""", VALUE(REGEXREPLACE($I11, ""\,"", ""."")), """")"),44928.1)</f>
        <v>44928.1</v>
      </c>
      <c r="O11" s="37">
        <f>IF(Account!$F11&lt;&gt;"", DATEVALUE(MID($A11,4,3) &amp; LEFT($A11,3) &amp; RIGHT($A11,4)) + TIMEVALUE($B11), "")</f>
        <v>44651.49236</v>
      </c>
      <c r="P11" s="38">
        <f>IF(Account!$F11&lt;&gt;"", DATEVALUE(MID($C11,4,3) &amp; LEFT($C11,3) &amp; RIGHT($C11,4)), "")</f>
        <v>44651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SELL</v>
      </c>
      <c r="T11" s="41">
        <f t="shared" si="2"/>
        <v>-2879</v>
      </c>
      <c r="U11" s="42">
        <f t="shared" si="3"/>
        <v>18.55</v>
      </c>
      <c r="V11" s="36">
        <f t="shared" si="4"/>
        <v>53405.45</v>
      </c>
      <c r="W11" s="43" t="str">
        <f>IFERROR(__xludf.DUMMYFUNCTION(" IF(Account!$F11&lt;&gt;"""", SPLIT(Account!$F11, "" ""), """")"),"Vente")</f>
        <v>Vente</v>
      </c>
      <c r="X11" s="46" t="str">
        <f>IFERROR(__xludf.DUMMYFUNCTION("""COMPUTED_VALUE"""),"2 422")</f>
        <v>2 422</v>
      </c>
      <c r="Y11" s="46" t="str">
        <f>IFERROR(__xludf.DUMMYFUNCTION("""COMPUTED_VALUE"""),"VanEck")</f>
        <v>VanEck</v>
      </c>
      <c r="Z11" s="46" t="str">
        <f>IFERROR(__xludf.DUMMYFUNCTION("""COMPUTED_VALUE"""),"Ethereum@18,55")</f>
        <v>Ethereum@18,55</v>
      </c>
      <c r="AA11" s="46" t="str">
        <f>IFERROR(__xludf.DUMMYFUNCTION("""COMPUTED_VALUE"""),"EUR")</f>
        <v>EUR</v>
      </c>
      <c r="AB11" s="46" t="str">
        <f>IFERROR(__xludf.DUMMYFUNCTION("""COMPUTED_VALUE"""),"(DE000A3GPSP7)")</f>
        <v>(DE000A3GPSP7)</v>
      </c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94</v>
      </c>
      <c r="B12" s="22" t="s">
        <v>113</v>
      </c>
      <c r="C12" s="22" t="s">
        <v>94</v>
      </c>
      <c r="D12" s="22" t="s">
        <v>104</v>
      </c>
      <c r="E12" s="22" t="s">
        <v>105</v>
      </c>
      <c r="F12" s="23" t="s">
        <v>114</v>
      </c>
      <c r="G12" s="22"/>
      <c r="H12" s="22" t="s">
        <v>76</v>
      </c>
      <c r="I12" s="22" t="s">
        <v>115</v>
      </c>
      <c r="J12" s="22" t="s">
        <v>76</v>
      </c>
      <c r="K12" s="22" t="s">
        <v>116</v>
      </c>
      <c r="L12" s="23" t="s">
        <v>109</v>
      </c>
      <c r="M12" s="35">
        <f>IFERROR(__xludf.DUMMYFUNCTION("IFS(W12=""Achat"",IFERROR(VALUE(X12),VALUE(REGEXREPLACE(T(X12),""[^0-9]"",""""))),W12=""Vente"",-IFERROR(VALUE(X12),VALUE(REGEXREPLACE(T(X12),""[^0-9]"",""""))),Y12=""Change"",0,Y12&lt;&gt;""Change"","""")"),-350.0)</f>
        <v>-350</v>
      </c>
      <c r="N12" s="36">
        <f>IFERROR(__xludf.DUMMYFUNCTION("IF(Account!$F12&lt;&gt;"""", VALUE(REGEXREPLACE($I12, ""\,"", ""."")), """")"),6492.5)</f>
        <v>6492.5</v>
      </c>
      <c r="O12" s="37">
        <f>IF(Account!$F12&lt;&gt;"", DATEVALUE(MID($A12,4,3) &amp; LEFT($A12,3) &amp; RIGHT($A12,4)) + TIMEVALUE($B12), "")</f>
        <v>44651.49097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>Crypto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VanEck Vectors Ethereum ETN</v>
      </c>
      <c r="S12" s="39" t="str">
        <f t="shared" si="1"/>
        <v>SELL</v>
      </c>
      <c r="T12" s="41">
        <f t="shared" si="2"/>
        <v>-350</v>
      </c>
      <c r="U12" s="42">
        <f t="shared" si="3"/>
        <v>18.55</v>
      </c>
      <c r="V12" s="36">
        <f t="shared" si="4"/>
        <v>6492.5</v>
      </c>
      <c r="W12" s="43" t="str">
        <f>IFERROR(__xludf.DUMMYFUNCTION(" IF(Account!$F12&lt;&gt;"""", SPLIT(Account!$F12, "" ""), """")"),"Vente")</f>
        <v>Vente</v>
      </c>
      <c r="X12" s="46">
        <f>IFERROR(__xludf.DUMMYFUNCTION("""COMPUTED_VALUE"""),350.0)</f>
        <v>350</v>
      </c>
      <c r="Y12" s="46" t="str">
        <f>IFERROR(__xludf.DUMMYFUNCTION("""COMPUTED_VALUE"""),"VanEck")</f>
        <v>VanEck</v>
      </c>
      <c r="Z12" s="46" t="str">
        <f>IFERROR(__xludf.DUMMYFUNCTION("""COMPUTED_VALUE"""),"Ethereum@18,55")</f>
        <v>Ethereum@18,55</v>
      </c>
      <c r="AA12" s="46" t="str">
        <f>IFERROR(__xludf.DUMMYFUNCTION("""COMPUTED_VALUE"""),"EUR")</f>
        <v>EUR</v>
      </c>
      <c r="AB12" s="46" t="str">
        <f>IFERROR(__xludf.DUMMYFUNCTION("""COMPUTED_VALUE"""),"(DE000A3GPSP7)")</f>
        <v>(DE000A3GPSP7)</v>
      </c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94</v>
      </c>
      <c r="B13" s="22" t="s">
        <v>117</v>
      </c>
      <c r="C13" s="22" t="s">
        <v>94</v>
      </c>
      <c r="D13" s="22" t="s">
        <v>104</v>
      </c>
      <c r="E13" s="22" t="s">
        <v>105</v>
      </c>
      <c r="F13" s="23" t="s">
        <v>118</v>
      </c>
      <c r="G13" s="22"/>
      <c r="H13" s="22" t="s">
        <v>76</v>
      </c>
      <c r="I13" s="22" t="s">
        <v>119</v>
      </c>
      <c r="J13" s="22" t="s">
        <v>76</v>
      </c>
      <c r="K13" s="22" t="s">
        <v>120</v>
      </c>
      <c r="L13" s="23" t="s">
        <v>109</v>
      </c>
      <c r="M13" s="35">
        <f>IFERROR(__xludf.DUMMYFUNCTION("IFS(W13=""Achat"",IFERROR(VALUE(X13),VALUE(REGEXREPLACE(T(X13),""[^0-9]"",""""))),W13=""Vente"",-IFERROR(VALUE(X13),VALUE(REGEXREPLACE(T(X13),""[^0-9]"",""""))),Y13=""Change"",0,Y13&lt;&gt;""Change"","""")"),-1053.0)</f>
        <v>-1053</v>
      </c>
      <c r="N13" s="36">
        <f>IFERROR(__xludf.DUMMYFUNCTION("IF(Account!$F13&lt;&gt;"""", VALUE(REGEXREPLACE($I13, ""\,"", ""."")), """")"),19533.15)</f>
        <v>19533.15</v>
      </c>
      <c r="O13" s="37">
        <f>IF(Account!$F13&lt;&gt;"", DATEVALUE(MID($A13,4,3) &amp; LEFT($A13,3) &amp; RIGHT($A13,4)) + TIMEVALUE($B13), "")</f>
        <v>44651.48958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>Crypto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VanEck Vectors Ethereum ETN</v>
      </c>
      <c r="S13" s="39" t="str">
        <f t="shared" si="1"/>
        <v>SELL</v>
      </c>
      <c r="T13" s="41">
        <f t="shared" si="2"/>
        <v>-2106</v>
      </c>
      <c r="U13" s="42">
        <f t="shared" si="3"/>
        <v>18.55</v>
      </c>
      <c r="V13" s="36">
        <f t="shared" si="4"/>
        <v>39066.3</v>
      </c>
      <c r="W13" s="43" t="str">
        <f>IFERROR(__xludf.DUMMYFUNCTION(" IF(Account!$F13&lt;&gt;"""", SPLIT(Account!$F13, "" ""), """")"),"Vente")</f>
        <v>Vente</v>
      </c>
      <c r="X13" s="46" t="str">
        <f>IFERROR(__xludf.DUMMYFUNCTION("""COMPUTED_VALUE"""),"1 053")</f>
        <v>1 053</v>
      </c>
      <c r="Y13" s="46" t="str">
        <f>IFERROR(__xludf.DUMMYFUNCTION("""COMPUTED_VALUE"""),"VanEck")</f>
        <v>VanEck</v>
      </c>
      <c r="Z13" s="46" t="str">
        <f>IFERROR(__xludf.DUMMYFUNCTION("""COMPUTED_VALUE"""),"Ethereum@18,55")</f>
        <v>Ethereum@18,55</v>
      </c>
      <c r="AA13" s="46" t="str">
        <f>IFERROR(__xludf.DUMMYFUNCTION("""COMPUTED_VALUE"""),"EUR")</f>
        <v>EUR</v>
      </c>
      <c r="AB13" s="46" t="str">
        <f>IFERROR(__xludf.DUMMYFUNCTION("""COMPUTED_VALUE"""),"(DE000A3GPSP7)")</f>
        <v>(DE000A3GPSP7)</v>
      </c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94</v>
      </c>
      <c r="B14" s="22" t="s">
        <v>117</v>
      </c>
      <c r="C14" s="22" t="s">
        <v>94</v>
      </c>
      <c r="D14" s="22" t="s">
        <v>104</v>
      </c>
      <c r="E14" s="22" t="s">
        <v>105</v>
      </c>
      <c r="F14" s="23" t="s">
        <v>75</v>
      </c>
      <c r="G14" s="22"/>
      <c r="H14" s="22" t="s">
        <v>76</v>
      </c>
      <c r="I14" s="22" t="s">
        <v>77</v>
      </c>
      <c r="J14" s="22" t="s">
        <v>76</v>
      </c>
      <c r="K14" s="22" t="s">
        <v>121</v>
      </c>
      <c r="L14" s="23" t="s">
        <v>109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44651.48958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>Crypto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VanEck Vectors Ethereum ETN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94</v>
      </c>
      <c r="B15" s="22" t="s">
        <v>117</v>
      </c>
      <c r="C15" s="22" t="s">
        <v>94</v>
      </c>
      <c r="D15" s="22" t="s">
        <v>104</v>
      </c>
      <c r="E15" s="22" t="s">
        <v>105</v>
      </c>
      <c r="F15" s="23" t="s">
        <v>118</v>
      </c>
      <c r="G15" s="22"/>
      <c r="H15" s="22" t="s">
        <v>76</v>
      </c>
      <c r="I15" s="22" t="s">
        <v>119</v>
      </c>
      <c r="J15" s="22" t="s">
        <v>76</v>
      </c>
      <c r="K15" s="22" t="s">
        <v>122</v>
      </c>
      <c r="L15" s="23" t="s">
        <v>109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IFERROR(__xludf.DUMMYFUNCTION("IFS(W15=""Achat"",IFERROR(VALUE(X15),VALUE(REGEXREPLACE(T(X15),""[^0-9]"",""""))),W15=""Vente"",-IFERROR(VALUE(X15),VALUE(REGEXREPLACE(T(X15),""[^0-9]"",""""))),Y15=""Change"",0,Y15&lt;&gt;""Change"","""")"),-1053.0)</f>
        <v>-1053</v>
      </c>
      <c r="N15" s="36">
        <f>IFERROR(__xludf.DUMMYFUNCTION("IF(Account!$F15&lt;&gt;"""", VALUE(REGEXREPLACE($I15, ""\,"", ""."")), """")"),19533.15)</f>
        <v>19533.15</v>
      </c>
      <c r="O15" s="37">
        <f>IF(Account!$F15&lt;&gt;"", DATEVALUE(MID($A15,4,3) &amp; LEFT($A15,3) &amp; RIGHT($A15,4)) + TIMEVALUE($B15), "")</f>
        <v>44651.48958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>Crypto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VanEck Vectors Ethereum ETN</v>
      </c>
      <c r="S15" s="39" t="str">
        <f t="shared" si="1"/>
        <v>SELL</v>
      </c>
      <c r="T15" s="41">
        <f t="shared" si="2"/>
        <v>-2106</v>
      </c>
      <c r="U15" s="42">
        <f t="shared" si="3"/>
        <v>18.55</v>
      </c>
      <c r="V15" s="36">
        <f t="shared" si="4"/>
        <v>39066.3</v>
      </c>
      <c r="W15" s="43" t="str">
        <f>IFERROR(__xludf.DUMMYFUNCTION(" IF(Account!$F15&lt;&gt;"""", SPLIT(Account!$F15, "" ""), """")"),"Vente")</f>
        <v>Vente</v>
      </c>
      <c r="X15" s="46" t="str">
        <f>IFERROR(__xludf.DUMMYFUNCTION("""COMPUTED_VALUE"""),"1 053")</f>
        <v>1 053</v>
      </c>
      <c r="Y15" s="46" t="str">
        <f>IFERROR(__xludf.DUMMYFUNCTION("""COMPUTED_VALUE"""),"VanEck")</f>
        <v>VanEck</v>
      </c>
      <c r="Z15" s="46" t="str">
        <f>IFERROR(__xludf.DUMMYFUNCTION("""COMPUTED_VALUE"""),"Ethereum@18,55")</f>
        <v>Ethereum@18,55</v>
      </c>
      <c r="AA15" s="46" t="str">
        <f>IFERROR(__xludf.DUMMYFUNCTION("""COMPUTED_VALUE"""),"EUR")</f>
        <v>EUR</v>
      </c>
      <c r="AB15" s="46" t="str">
        <f>IFERROR(__xludf.DUMMYFUNCTION("""COMPUTED_VALUE"""),"(DE000A3GPSP7)")</f>
        <v>(DE000A3GPSP7)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123</v>
      </c>
      <c r="B16" s="22" t="s">
        <v>124</v>
      </c>
      <c r="C16" s="22" t="s">
        <v>123</v>
      </c>
      <c r="D16" s="22" t="s">
        <v>125</v>
      </c>
      <c r="E16" s="22" t="s">
        <v>126</v>
      </c>
      <c r="F16" s="23" t="s">
        <v>75</v>
      </c>
      <c r="G16" s="22"/>
      <c r="H16" s="22" t="s">
        <v>76</v>
      </c>
      <c r="I16" s="22" t="s">
        <v>77</v>
      </c>
      <c r="J16" s="22" t="s">
        <v>76</v>
      </c>
      <c r="K16" s="22" t="s">
        <v>127</v>
      </c>
      <c r="L16" s="23" t="s">
        <v>128</v>
      </c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"""")"),-0.5)</f>
        <v>-0.5</v>
      </c>
      <c r="O16" s="37">
        <f>IF(Account!$F16&lt;&gt;"", DATEVALUE(MID($A16,4,3) &amp; LEFT($A16,3) &amp; RIGHT($A16,4)) + TIMEVALUE($B16), "")</f>
        <v>44649.51875</v>
      </c>
      <c r="P16" s="38">
        <f>IF(Account!$F16&lt;&gt;"", DATEVALUE(MID($C16,4,3) &amp; LEFT($C16,3) &amp; RIGHT($C16,4)), "")</f>
        <v>44649</v>
      </c>
      <c r="Q16" s="39" t="str">
        <f t="array" ref="Q16">IF($R16&lt;&gt;"",IFERROR(INDEX(ISIN!$B:$B,MATCH($R16,ISIN!$C:$C,0))),)</f>
        <v>Intermediate US bonds (7-10 year)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$ TREASURY BOND 7-10YR UCITS ETF</v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-0.5</v>
      </c>
      <c r="W16" s="43" t="str">
        <f>IFERROR(__xludf.DUMMYFUNCTION(" IF(Account!$F16&lt;&gt;"""", SPLIT(Account!$F16, "" ""), """")"),"Frais")</f>
        <v>Frais</v>
      </c>
      <c r="X16" s="46" t="str">
        <f>IFERROR(__xludf.DUMMYFUNCTION("""COMPUTED_VALUE"""),"DEGIRO")</f>
        <v>DEGIRO</v>
      </c>
      <c r="Y16" s="46" t="str">
        <f>IFERROR(__xludf.DUMMYFUNCTION("""COMPUTED_VALUE"""),"de")</f>
        <v>de</v>
      </c>
      <c r="Z16" s="46" t="str">
        <f>IFERROR(__xludf.DUMMYFUNCTION("""COMPUTED_VALUE"""),"courtage")</f>
        <v>courtage</v>
      </c>
      <c r="AA16" s="46" t="str">
        <f>IFERROR(__xludf.DUMMYFUNCTION("""COMPUTED_VALUE"""),"et/ou")</f>
        <v>et/ou</v>
      </c>
      <c r="AB16" s="46" t="str">
        <f>IFERROR(__xludf.DUMMYFUNCTION("""COMPUTED_VALUE"""),"de")</f>
        <v>de</v>
      </c>
      <c r="AC16" s="46" t="str">
        <f>IFERROR(__xludf.DUMMYFUNCTION("""COMPUTED_VALUE"""),"parties")</f>
        <v>parties</v>
      </c>
      <c r="AD16" s="46" t="str">
        <f>IFERROR(__xludf.DUMMYFUNCTION("""COMPUTED_VALUE"""),"tierces")</f>
        <v>tierces</v>
      </c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124</v>
      </c>
      <c r="C17" s="22" t="s">
        <v>123</v>
      </c>
      <c r="D17" s="22" t="s">
        <v>125</v>
      </c>
      <c r="E17" s="22" t="s">
        <v>126</v>
      </c>
      <c r="F17" s="23" t="s">
        <v>129</v>
      </c>
      <c r="G17" s="22"/>
      <c r="H17" s="22" t="s">
        <v>76</v>
      </c>
      <c r="I17" s="22" t="s">
        <v>130</v>
      </c>
      <c r="J17" s="22" t="s">
        <v>76</v>
      </c>
      <c r="K17" s="22" t="s">
        <v>131</v>
      </c>
      <c r="L17" s="23" t="s">
        <v>128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IFERROR(__xludf.DUMMYFUNCTION("IFS(W17=""Achat"",IFERROR(VALUE(X17),VALUE(REGEXREPLACE(T(X17),""[^0-9]"",""""))),W17=""Vente"",-IFERROR(VALUE(X17),VALUE(REGEXREPLACE(T(X17),""[^0-9]"",""""))),Y17=""Change"",0,Y17&lt;&gt;""Change"","""")"),28.0)</f>
        <v>28</v>
      </c>
      <c r="N17" s="36">
        <f>IFERROR(__xludf.DUMMYFUNCTION("IF(Account!$F17&lt;&gt;"""", VALUE(REGEXREPLACE($I17, ""\,"", ""."")), """")"),-4902.8)</f>
        <v>-4902.8</v>
      </c>
      <c r="O17" s="37">
        <f>IF(Account!$F17&lt;&gt;"", DATEVALUE(MID($A17,4,3) &amp; LEFT($A17,3) &amp; RIGHT($A17,4)) + TIMEVALUE($B17), "")</f>
        <v>44649.51875</v>
      </c>
      <c r="P17" s="38">
        <f>IF(Account!$F17&lt;&gt;"", DATEVALUE(MID($C17,4,3) &amp; LEFT($C17,3) &amp; RIGHT($C17,4)), "")</f>
        <v>44649</v>
      </c>
      <c r="Q17" s="39" t="str">
        <f t="array" ref="Q17">IF($R17&lt;&gt;"",IFERROR(INDEX(ISIN!$B:$B,MATCH($R17,ISIN!$C:$C,0))),)</f>
        <v>Intermediate US bonds (7-10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$ TREASURY BOND 7-10YR UCITS ETF</v>
      </c>
      <c r="S17" s="39" t="str">
        <f t="shared" si="1"/>
        <v>BUY</v>
      </c>
      <c r="T17" s="41">
        <f t="shared" si="2"/>
        <v>28</v>
      </c>
      <c r="U17" s="42">
        <f t="shared" si="3"/>
        <v>175.1</v>
      </c>
      <c r="V17" s="36">
        <f t="shared" si="4"/>
        <v>-4902.8</v>
      </c>
      <c r="W17" s="43" t="str">
        <f>IFERROR(__xludf.DUMMYFUNCTION(" IF(Account!$F17&lt;&gt;"""", SPLIT(Account!$F17, "" ""), """")"),"Achat")</f>
        <v>Achat</v>
      </c>
      <c r="X17" s="46">
        <f>IFERROR(__xludf.DUMMYFUNCTION("""COMPUTED_VALUE"""),28.0)</f>
        <v>28</v>
      </c>
      <c r="Y17" s="46" t="str">
        <f>IFERROR(__xludf.DUMMYFUNCTION("""COMPUTED_VALUE"""),"ISHARES")</f>
        <v>ISHARES</v>
      </c>
      <c r="Z17" s="46" t="str">
        <f>IFERROR(__xludf.DUMMYFUNCTION("""COMPUTED_VALUE"""),"US")</f>
        <v>US</v>
      </c>
      <c r="AA17" s="46" t="str">
        <f>IFERROR(__xludf.DUMMYFUNCTION("""COMPUTED_VALUE"""),"T")</f>
        <v>T</v>
      </c>
      <c r="AB17" s="46" t="str">
        <f>IFERROR(__xludf.DUMMYFUNCTION("""COMPUTED_VALUE"""),"7-10@175,1")</f>
        <v>7-10@175,1</v>
      </c>
      <c r="AC17" s="46" t="str">
        <f>IFERROR(__xludf.DUMMYFUNCTION("""COMPUTED_VALUE"""),"EUR")</f>
        <v>EUR</v>
      </c>
      <c r="AD17" s="46" t="str">
        <f>IFERROR(__xludf.DUMMYFUNCTION("""COMPUTED_VALUE"""),"(IE00B1FZS798)")</f>
        <v>(IE00B1FZS798)</v>
      </c>
      <c r="AE17" s="46"/>
      <c r="AF17" s="46"/>
      <c r="AG17" s="46"/>
      <c r="AH17" s="46"/>
      <c r="AI17" s="46"/>
      <c r="AJ17" s="46"/>
      <c r="AK17" s="46"/>
    </row>
    <row r="18">
      <c r="A18" s="22" t="s">
        <v>123</v>
      </c>
      <c r="B18" s="22" t="s">
        <v>132</v>
      </c>
      <c r="C18" s="22" t="s">
        <v>123</v>
      </c>
      <c r="D18" s="22" t="s">
        <v>125</v>
      </c>
      <c r="E18" s="22" t="s">
        <v>126</v>
      </c>
      <c r="F18" s="23" t="s">
        <v>75</v>
      </c>
      <c r="G18" s="22"/>
      <c r="H18" s="22" t="s">
        <v>76</v>
      </c>
      <c r="I18" s="22" t="s">
        <v>77</v>
      </c>
      <c r="J18" s="22" t="s">
        <v>76</v>
      </c>
      <c r="K18" s="22" t="s">
        <v>133</v>
      </c>
      <c r="L18" s="23" t="s">
        <v>134</v>
      </c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"""")"),-0.5)</f>
        <v>-0.5</v>
      </c>
      <c r="O18" s="37">
        <f>IF(Account!$F18&lt;&gt;"", DATEVALUE(MID($A18,4,3) &amp; LEFT($A18,3) &amp; RIGHT($A18,4)) + TIMEVALUE($B18), "")</f>
        <v>44649.51389</v>
      </c>
      <c r="P18" s="38">
        <f>IF(Account!$F18&lt;&gt;"", DATEVALUE(MID($C18,4,3) &amp; LEFT($C18,3) &amp; RIGHT($C18,4)), "")</f>
        <v>44649</v>
      </c>
      <c r="Q18" s="39" t="str">
        <f t="array" ref="Q18">IF($R18&lt;&gt;"",IFERROR(INDEX(ISIN!$B:$B,MATCH($R18,ISIN!$C:$C,0))),)</f>
        <v>Intermediate US bonds (7-10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$ TREASURY BOND 7-10YR UCITS ETF</v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-0.5</v>
      </c>
      <c r="W18" s="43" t="str">
        <f>IFERROR(__xludf.DUMMYFUNCTION(" IF(Account!$F18&lt;&gt;"""", SPLIT(Account!$F18, "" ""), """")"),"Frais")</f>
        <v>Frais</v>
      </c>
      <c r="X18" s="46" t="str">
        <f>IFERROR(__xludf.DUMMYFUNCTION("""COMPUTED_VALUE"""),"DEGIRO")</f>
        <v>DEGIRO</v>
      </c>
      <c r="Y18" s="46" t="str">
        <f>IFERROR(__xludf.DUMMYFUNCTION("""COMPUTED_VALUE"""),"de")</f>
        <v>de</v>
      </c>
      <c r="Z18" s="46" t="str">
        <f>IFERROR(__xludf.DUMMYFUNCTION("""COMPUTED_VALUE"""),"courtage")</f>
        <v>courtage</v>
      </c>
      <c r="AA18" s="46" t="str">
        <f>IFERROR(__xludf.DUMMYFUNCTION("""COMPUTED_VALUE"""),"et/ou")</f>
        <v>et/ou</v>
      </c>
      <c r="AB18" s="46" t="str">
        <f>IFERROR(__xludf.DUMMYFUNCTION("""COMPUTED_VALUE"""),"de")</f>
        <v>de</v>
      </c>
      <c r="AC18" s="46" t="str">
        <f>IFERROR(__xludf.DUMMYFUNCTION("""COMPUTED_VALUE"""),"parties")</f>
        <v>parties</v>
      </c>
      <c r="AD18" s="46" t="str">
        <f>IFERROR(__xludf.DUMMYFUNCTION("""COMPUTED_VALUE"""),"tierces")</f>
        <v>tierces</v>
      </c>
      <c r="AE18" s="46"/>
      <c r="AF18" s="46"/>
      <c r="AG18" s="46"/>
      <c r="AH18" s="46"/>
      <c r="AI18" s="46"/>
      <c r="AJ18" s="46"/>
      <c r="AK18" s="46"/>
    </row>
    <row r="19">
      <c r="A19" s="22" t="s">
        <v>123</v>
      </c>
      <c r="B19" s="22" t="s">
        <v>132</v>
      </c>
      <c r="C19" s="22" t="s">
        <v>123</v>
      </c>
      <c r="D19" s="22" t="s">
        <v>125</v>
      </c>
      <c r="E19" s="22" t="s">
        <v>126</v>
      </c>
      <c r="F19" s="23" t="s">
        <v>135</v>
      </c>
      <c r="G19" s="22"/>
      <c r="H19" s="22" t="s">
        <v>76</v>
      </c>
      <c r="I19" s="22" t="s">
        <v>136</v>
      </c>
      <c r="J19" s="22" t="s">
        <v>76</v>
      </c>
      <c r="K19" s="22" t="s">
        <v>137</v>
      </c>
      <c r="L19" s="23" t="s">
        <v>134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IFERROR(__xludf.DUMMYFUNCTION("IFS(W19=""Achat"",IFERROR(VALUE(X19),VALUE(REGEXREPLACE(T(X19),""[^0-9]"",""""))),W19=""Vente"",-IFERROR(VALUE(X19),VALUE(REGEXREPLACE(T(X19),""[^0-9]"",""""))),Y19=""Change"",0,Y19&lt;&gt;""Change"","""")"),-14.0)</f>
        <v>-14</v>
      </c>
      <c r="N19" s="36">
        <f>IFERROR(__xludf.DUMMYFUNCTION("IF(Account!$F19&lt;&gt;"""", VALUE(REGEXREPLACE($I19, ""\,"", ""."")), """")"),2453.5)</f>
        <v>2453.5</v>
      </c>
      <c r="O19" s="37">
        <f>IF(Account!$F19&lt;&gt;"", DATEVALUE(MID($A19,4,3) &amp; LEFT($A19,3) &amp; RIGHT($A19,4)) + TIMEVALUE($B19), "")</f>
        <v>44649.51389</v>
      </c>
      <c r="P19" s="38">
        <f>IF(Account!$F19&lt;&gt;"", DATEVALUE(MID($C19,4,3) &amp; LEFT($C19,3) &amp; RIGHT($C19,4)), "")</f>
        <v>44649</v>
      </c>
      <c r="Q19" s="39" t="str">
        <f t="array" ref="Q19">IF($R19&lt;&gt;"",IFERROR(INDEX(ISIN!$B:$B,MATCH($R19,ISIN!$C:$C,0))),)</f>
        <v>Intermediate US bonds (7-10 year)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$ TREASURY BOND 7-10YR UCITS ETF</v>
      </c>
      <c r="S19" s="39" t="str">
        <f t="shared" si="1"/>
        <v>SELL</v>
      </c>
      <c r="T19" s="41">
        <f t="shared" si="2"/>
        <v>-14</v>
      </c>
      <c r="U19" s="42">
        <f t="shared" si="3"/>
        <v>175.25</v>
      </c>
      <c r="V19" s="36">
        <f t="shared" si="4"/>
        <v>2453.5</v>
      </c>
      <c r="W19" s="43" t="str">
        <f>IFERROR(__xludf.DUMMYFUNCTION(" IF(Account!$F19&lt;&gt;"""", SPLIT(Account!$F19, "" ""), """")"),"Vente")</f>
        <v>Vente</v>
      </c>
      <c r="X19" s="46">
        <f>IFERROR(__xludf.DUMMYFUNCTION("""COMPUTED_VALUE"""),14.0)</f>
        <v>14</v>
      </c>
      <c r="Y19" s="46" t="str">
        <f>IFERROR(__xludf.DUMMYFUNCTION("""COMPUTED_VALUE"""),"ISHARES")</f>
        <v>ISHARES</v>
      </c>
      <c r="Z19" s="46" t="str">
        <f>IFERROR(__xludf.DUMMYFUNCTION("""COMPUTED_VALUE"""),"US")</f>
        <v>US</v>
      </c>
      <c r="AA19" s="46" t="str">
        <f>IFERROR(__xludf.DUMMYFUNCTION("""COMPUTED_VALUE"""),"T")</f>
        <v>T</v>
      </c>
      <c r="AB19" s="46" t="str">
        <f>IFERROR(__xludf.DUMMYFUNCTION("""COMPUTED_VALUE"""),"7-10@175,25")</f>
        <v>7-10@175,25</v>
      </c>
      <c r="AC19" s="46" t="str">
        <f>IFERROR(__xludf.DUMMYFUNCTION("""COMPUTED_VALUE"""),"EUR")</f>
        <v>EUR</v>
      </c>
      <c r="AD19" s="46" t="str">
        <f>IFERROR(__xludf.DUMMYFUNCTION("""COMPUTED_VALUE"""),"(IE00B1FZS798)")</f>
        <v>(IE00B1FZS798)</v>
      </c>
      <c r="AE19" s="46"/>
      <c r="AF19" s="46"/>
      <c r="AG19" s="46"/>
      <c r="AH19" s="46"/>
      <c r="AI19" s="46"/>
      <c r="AJ19" s="46"/>
      <c r="AK19" s="46"/>
    </row>
    <row r="20">
      <c r="A20" s="22" t="s">
        <v>123</v>
      </c>
      <c r="B20" s="22" t="s">
        <v>138</v>
      </c>
      <c r="C20" s="22" t="s">
        <v>123</v>
      </c>
      <c r="D20" s="22" t="s">
        <v>125</v>
      </c>
      <c r="E20" s="22" t="s">
        <v>126</v>
      </c>
      <c r="F20" s="23" t="s">
        <v>75</v>
      </c>
      <c r="G20" s="22"/>
      <c r="H20" s="22" t="s">
        <v>76</v>
      </c>
      <c r="I20" s="22" t="s">
        <v>77</v>
      </c>
      <c r="J20" s="22" t="s">
        <v>76</v>
      </c>
      <c r="K20" s="22" t="s">
        <v>139</v>
      </c>
      <c r="L20" s="23" t="s">
        <v>140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44649.51042</v>
      </c>
      <c r="P20" s="38">
        <f>IF(Account!$F20&lt;&gt;"", DATEVALUE(MID($C20,4,3) &amp; LEFT($C20,3) &amp; RIGHT($C20,4)), "")</f>
        <v>44649</v>
      </c>
      <c r="Q20" s="39" t="str">
        <f t="array" ref="Q20">IF($R20&lt;&gt;"",IFERROR(INDEX(ISIN!$B:$B,MATCH($R20,ISIN!$C:$C,0))),)</f>
        <v>Intermediate US bonds (7-10 year)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$ TREASURY BOND 7-10YR UCITS ETF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123</v>
      </c>
      <c r="B21" s="22" t="s">
        <v>138</v>
      </c>
      <c r="C21" s="22" t="s">
        <v>123</v>
      </c>
      <c r="D21" s="22" t="s">
        <v>125</v>
      </c>
      <c r="E21" s="22" t="s">
        <v>126</v>
      </c>
      <c r="F21" s="23" t="s">
        <v>141</v>
      </c>
      <c r="G21" s="22"/>
      <c r="H21" s="22" t="s">
        <v>76</v>
      </c>
      <c r="I21" s="22" t="s">
        <v>142</v>
      </c>
      <c r="J21" s="22" t="s">
        <v>76</v>
      </c>
      <c r="K21" s="22" t="s">
        <v>143</v>
      </c>
      <c r="L21" s="23" t="s">
        <v>140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IFERROR(__xludf.DUMMYFUNCTION("IFS(W21=""Achat"",IFERROR(VALUE(X21),VALUE(REGEXREPLACE(T(X21),""[^0-9]"",""""))),W21=""Vente"",-IFERROR(VALUE(X21),VALUE(REGEXREPLACE(T(X21),""[^0-9]"",""""))),Y21=""Change"",0,Y21&lt;&gt;""Change"","""")"),-7.0)</f>
        <v>-7</v>
      </c>
      <c r="N21" s="36">
        <f>IFERROR(__xludf.DUMMYFUNCTION("IF(Account!$F21&lt;&gt;"""", VALUE(REGEXREPLACE($I21, ""\,"", ""."")), """")"),1227.52)</f>
        <v>1227.52</v>
      </c>
      <c r="O21" s="37">
        <f>IF(Account!$F21&lt;&gt;"", DATEVALUE(MID($A21,4,3) &amp; LEFT($A21,3) &amp; RIGHT($A21,4)) + TIMEVALUE($B21), "")</f>
        <v>44649.51042</v>
      </c>
      <c r="P21" s="38">
        <f>IF(Account!$F21&lt;&gt;"", DATEVALUE(MID($C21,4,3) &amp; LEFT($C21,3) &amp; RIGHT($C21,4)), "")</f>
        <v>44649</v>
      </c>
      <c r="Q21" s="39" t="str">
        <f t="array" ref="Q21">IF($R21&lt;&gt;"",IFERROR(INDEX(ISIN!$B:$B,MATCH($R21,ISIN!$C:$C,0))),)</f>
        <v>Intermediate US bonds (7-10 year)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$ TREASURY BOND 7-10YR UCITS ETF</v>
      </c>
      <c r="S21" s="39" t="str">
        <f t="shared" si="1"/>
        <v>SELL</v>
      </c>
      <c r="T21" s="41">
        <f t="shared" si="2"/>
        <v>-7</v>
      </c>
      <c r="U21" s="42">
        <f t="shared" si="3"/>
        <v>175.36</v>
      </c>
      <c r="V21" s="36">
        <f t="shared" si="4"/>
        <v>1227.52</v>
      </c>
      <c r="W21" s="43" t="str">
        <f>IFERROR(__xludf.DUMMYFUNCTION(" IF(Account!$F21&lt;&gt;"""", SPLIT(Account!$F21, "" ""), """")"),"Vente")</f>
        <v>Vente</v>
      </c>
      <c r="X21" s="46">
        <f>IFERROR(__xludf.DUMMYFUNCTION("""COMPUTED_VALUE"""),7.0)</f>
        <v>7</v>
      </c>
      <c r="Y21" s="46" t="str">
        <f>IFERROR(__xludf.DUMMYFUNCTION("""COMPUTED_VALUE"""),"ISHARES")</f>
        <v>ISHARES</v>
      </c>
      <c r="Z21" s="46" t="str">
        <f>IFERROR(__xludf.DUMMYFUNCTION("""COMPUTED_VALUE"""),"US")</f>
        <v>US</v>
      </c>
      <c r="AA21" s="46" t="str">
        <f>IFERROR(__xludf.DUMMYFUNCTION("""COMPUTED_VALUE"""),"T")</f>
        <v>T</v>
      </c>
      <c r="AB21" s="46" t="str">
        <f>IFERROR(__xludf.DUMMYFUNCTION("""COMPUTED_VALUE"""),"7-10@175,36")</f>
        <v>7-10@175,36</v>
      </c>
      <c r="AC21" s="46" t="str">
        <f>IFERROR(__xludf.DUMMYFUNCTION("""COMPUTED_VALUE"""),"EUR")</f>
        <v>EUR</v>
      </c>
      <c r="AD21" s="46" t="str">
        <f>IFERROR(__xludf.DUMMYFUNCTION("""COMPUTED_VALUE"""),"(IE00B1FZS798)")</f>
        <v>(IE00B1FZS798)</v>
      </c>
      <c r="AE21" s="46"/>
      <c r="AF21" s="46"/>
      <c r="AG21" s="46"/>
      <c r="AH21" s="46"/>
      <c r="AI21" s="46"/>
      <c r="AJ21" s="46"/>
      <c r="AK21" s="46"/>
    </row>
    <row r="22">
      <c r="A22" s="22" t="s">
        <v>144</v>
      </c>
      <c r="B22" s="22" t="s">
        <v>145</v>
      </c>
      <c r="C22" s="22" t="s">
        <v>144</v>
      </c>
      <c r="D22" s="22" t="s">
        <v>125</v>
      </c>
      <c r="E22" s="22" t="s">
        <v>126</v>
      </c>
      <c r="F22" s="23" t="s">
        <v>75</v>
      </c>
      <c r="G22" s="22"/>
      <c r="H22" s="22" t="s">
        <v>76</v>
      </c>
      <c r="I22" s="22" t="s">
        <v>77</v>
      </c>
      <c r="J22" s="22" t="s">
        <v>76</v>
      </c>
      <c r="K22" s="22" t="s">
        <v>146</v>
      </c>
      <c r="L22" s="23" t="s">
        <v>147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44645.48333</v>
      </c>
      <c r="P22" s="38">
        <f>IF(Account!$F22&lt;&gt;"", DATEVALUE(MID($C22,4,3) &amp; LEFT($C22,3) &amp; RIGHT($C22,4)), "")</f>
        <v>44645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144</v>
      </c>
      <c r="B23" s="22" t="s">
        <v>145</v>
      </c>
      <c r="C23" s="22" t="s">
        <v>144</v>
      </c>
      <c r="D23" s="22" t="s">
        <v>125</v>
      </c>
      <c r="E23" s="22" t="s">
        <v>126</v>
      </c>
      <c r="F23" s="23" t="s">
        <v>148</v>
      </c>
      <c r="G23" s="22"/>
      <c r="H23" s="22" t="s">
        <v>76</v>
      </c>
      <c r="I23" s="22" t="s">
        <v>149</v>
      </c>
      <c r="J23" s="22" t="s">
        <v>76</v>
      </c>
      <c r="K23" s="22" t="s">
        <v>150</v>
      </c>
      <c r="L23" s="23" t="s">
        <v>147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IFERROR(__xludf.DUMMYFUNCTION("IFS(W23=""Achat"",IFERROR(VALUE(X23),VALUE(REGEXREPLACE(T(X23),""[^0-9]"",""""))),W23=""Vente"",-IFERROR(VALUE(X23),VALUE(REGEXREPLACE(T(X23),""[^0-9]"",""""))),Y23=""Change"",0,Y23&lt;&gt;""Change"","""")"),5.0)</f>
        <v>5</v>
      </c>
      <c r="N23" s="36">
        <f>IFERROR(__xludf.DUMMYFUNCTION("IF(Account!$F23&lt;&gt;"""", VALUE(REGEXREPLACE($I23, ""\,"", ""."")), """")"),-890.25)</f>
        <v>-890.25</v>
      </c>
      <c r="O23" s="37">
        <f>IF(Account!$F23&lt;&gt;"", DATEVALUE(MID($A23,4,3) &amp; LEFT($A23,3) &amp; RIGHT($A23,4)) + TIMEVALUE($B23), "")</f>
        <v>44645.48333</v>
      </c>
      <c r="P23" s="38">
        <f>IF(Account!$F23&lt;&gt;"", DATEVALUE(MID($C23,4,3) &amp; LEFT($C23,3) &amp; RIGHT($C23,4)), "")</f>
        <v>44645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5</v>
      </c>
      <c r="U23" s="42">
        <f t="shared" si="3"/>
        <v>178.05</v>
      </c>
      <c r="V23" s="36">
        <f t="shared" si="4"/>
        <v>-890.25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IFERROR(__xludf.DUMMYFUNCTION("""COMPUTED_VALUE"""),5.0)</f>
        <v>5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IFERROR(__xludf.DUMMYFUNCTION("""COMPUTED_VALUE"""),"7-10@178,05")</f>
        <v>7-10@178,05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151</v>
      </c>
      <c r="B24" s="22" t="s">
        <v>152</v>
      </c>
      <c r="C24" s="22" t="s">
        <v>151</v>
      </c>
      <c r="D24" s="22" t="s">
        <v>125</v>
      </c>
      <c r="E24" s="22" t="s">
        <v>126</v>
      </c>
      <c r="F24" s="23" t="s">
        <v>75</v>
      </c>
      <c r="G24" s="22"/>
      <c r="H24" s="22" t="s">
        <v>76</v>
      </c>
      <c r="I24" s="22" t="s">
        <v>77</v>
      </c>
      <c r="J24" s="22" t="s">
        <v>76</v>
      </c>
      <c r="K24" s="22" t="s">
        <v>153</v>
      </c>
      <c r="L24" s="23" t="s">
        <v>154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44644.39583</v>
      </c>
      <c r="P24" s="38">
        <f>IF(Account!$F24&lt;&gt;"", DATEVALUE(MID($C24,4,3) &amp; LEFT($C24,3) &amp; RIGHT($C24,4)), "")</f>
        <v>44644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151</v>
      </c>
      <c r="B25" s="22" t="s">
        <v>152</v>
      </c>
      <c r="C25" s="22" t="s">
        <v>151</v>
      </c>
      <c r="D25" s="22" t="s">
        <v>125</v>
      </c>
      <c r="E25" s="22" t="s">
        <v>126</v>
      </c>
      <c r="F25" s="23" t="s">
        <v>155</v>
      </c>
      <c r="G25" s="22"/>
      <c r="H25" s="22" t="s">
        <v>76</v>
      </c>
      <c r="I25" s="22" t="s">
        <v>156</v>
      </c>
      <c r="J25" s="22" t="s">
        <v>76</v>
      </c>
      <c r="K25" s="22" t="s">
        <v>157</v>
      </c>
      <c r="L25" s="23" t="s">
        <v>154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6">
        <f>IFERROR(__xludf.DUMMYFUNCTION("IF(Account!$F25&lt;&gt;"""", VALUE(REGEXREPLACE($I25, ""\,"", ""."")), """")"),-1073.1)</f>
        <v>-1073.1</v>
      </c>
      <c r="O25" s="37">
        <f>IF(Account!$F25&lt;&gt;"", DATEVALUE(MID($A25,4,3) &amp; LEFT($A25,3) &amp; RIGHT($A25,4)) + TIMEVALUE($B25), "")</f>
        <v>44644.39583</v>
      </c>
      <c r="P25" s="38">
        <f>IF(Account!$F25&lt;&gt;"", DATEVALUE(MID($C25,4,3) &amp; LEFT($C25,3) &amp; RIGHT($C25,4)), "")</f>
        <v>44644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BUY</v>
      </c>
      <c r="T25" s="41">
        <f t="shared" si="2"/>
        <v>6</v>
      </c>
      <c r="U25" s="42">
        <f t="shared" si="3"/>
        <v>178.85</v>
      </c>
      <c r="V25" s="36">
        <f t="shared" si="4"/>
        <v>-1073.1</v>
      </c>
      <c r="W25" s="43" t="str">
        <f>IFERROR(__xludf.DUMMYFUNCTION(" IF(Account!$F25&lt;&gt;"""", SPLIT(Account!$F25, "" ""), """")"),"Achat")</f>
        <v>Achat</v>
      </c>
      <c r="X25" s="46">
        <f>IFERROR(__xludf.DUMMYFUNCTION("""COMPUTED_VALUE"""),6.0)</f>
        <v>6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IFERROR(__xludf.DUMMYFUNCTION("""COMPUTED_VALUE"""),"7-10@178,85")</f>
        <v>7-10@178,85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158</v>
      </c>
      <c r="B26" s="22" t="s">
        <v>159</v>
      </c>
      <c r="C26" s="22" t="s">
        <v>158</v>
      </c>
      <c r="D26" s="22" t="s">
        <v>125</v>
      </c>
      <c r="E26" s="22" t="s">
        <v>126</v>
      </c>
      <c r="F26" s="23" t="s">
        <v>75</v>
      </c>
      <c r="G26" s="22"/>
      <c r="H26" s="22" t="s">
        <v>76</v>
      </c>
      <c r="I26" s="22" t="s">
        <v>77</v>
      </c>
      <c r="J26" s="22" t="s">
        <v>76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44641.66597</v>
      </c>
      <c r="P26" s="38">
        <f>IF(Account!$F26&lt;&gt;"", DATEVALUE(MID($C26,4,3) &amp; LEFT($C26,3) &amp; RIGHT($C26,4)), "")</f>
        <v>44641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158</v>
      </c>
      <c r="B27" s="22" t="s">
        <v>159</v>
      </c>
      <c r="C27" s="22" t="s">
        <v>158</v>
      </c>
      <c r="D27" s="22" t="s">
        <v>125</v>
      </c>
      <c r="E27" s="22" t="s">
        <v>126</v>
      </c>
      <c r="F27" s="23" t="s">
        <v>162</v>
      </c>
      <c r="G27" s="22"/>
      <c r="H27" s="22" t="s">
        <v>76</v>
      </c>
      <c r="I27" s="22" t="s">
        <v>163</v>
      </c>
      <c r="J27" s="22" t="s">
        <v>76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IFERROR(__xludf.DUMMYFUNCTION("IFS(W27=""Achat"",IFERROR(VALUE(X27),VALUE(REGEXREPLACE(T(X27),""[^0-9]"",""""))),W27=""Vente"",-IFERROR(VALUE(X27),VALUE(REGEXREPLACE(T(X27),""[^0-9]"",""""))),Y27=""Change"",0,Y27&lt;&gt;""Change"","""")"),87.0)</f>
        <v>87</v>
      </c>
      <c r="N27" s="36">
        <f>IFERROR(__xludf.DUMMYFUNCTION("IF(Account!$F27&lt;&gt;"""", VALUE(REGEXREPLACE($I27, ""\,"", ""."")), """")"),-15595.62)</f>
        <v>-15595.62</v>
      </c>
      <c r="O27" s="37">
        <f>IF(Account!$F27&lt;&gt;"", DATEVALUE(MID($A27,4,3) &amp; LEFT($A27,3) &amp; RIGHT($A27,4)) + TIMEVALUE($B27), "")</f>
        <v>44641.66597</v>
      </c>
      <c r="P27" s="38">
        <f>IF(Account!$F27&lt;&gt;"", DATEVALUE(MID($C27,4,3) &amp; LEFT($C27,3) &amp; RIGHT($C27,4)), "")</f>
        <v>44641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BUY</v>
      </c>
      <c r="T27" s="41">
        <f t="shared" si="2"/>
        <v>87</v>
      </c>
      <c r="U27" s="42">
        <f t="shared" si="3"/>
        <v>179.26</v>
      </c>
      <c r="V27" s="36">
        <f t="shared" si="4"/>
        <v>-15595.62</v>
      </c>
      <c r="W27" s="43" t="str">
        <f>IFERROR(__xludf.DUMMYFUNCTION(" IF(Account!$F27&lt;&gt;"""", SPLIT(Account!$F27, "" ""), """")"),"Achat")</f>
        <v>Achat</v>
      </c>
      <c r="X27" s="46">
        <f>IFERROR(__xludf.DUMMYFUNCTION("""COMPUTED_VALUE"""),87.0)</f>
        <v>87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IFERROR(__xludf.DUMMYFUNCTION("""COMPUTED_VALUE"""),"7-10@179,26")</f>
        <v>7-10@179,26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125</v>
      </c>
      <c r="E28" s="22" t="s">
        <v>126</v>
      </c>
      <c r="F28" s="23" t="s">
        <v>75</v>
      </c>
      <c r="G28" s="22"/>
      <c r="H28" s="22" t="s">
        <v>76</v>
      </c>
      <c r="I28" s="22" t="s">
        <v>77</v>
      </c>
      <c r="J28" s="22" t="s">
        <v>76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44627.47778</v>
      </c>
      <c r="P28" s="38">
        <f>IF(Account!$F28&lt;&gt;"", DATEVALUE(MID($C28,4,3) &amp; LEFT($C28,3) &amp; RIGHT($C28,4)), "")</f>
        <v>44627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125</v>
      </c>
      <c r="E29" s="22" t="s">
        <v>126</v>
      </c>
      <c r="F29" s="23" t="s">
        <v>169</v>
      </c>
      <c r="G29" s="22"/>
      <c r="H29" s="22" t="s">
        <v>76</v>
      </c>
      <c r="I29" s="22" t="s">
        <v>170</v>
      </c>
      <c r="J29" s="22" t="s">
        <v>76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IFERROR(__xludf.DUMMYFUNCTION("IFS(W29=""Achat"",IFERROR(VALUE(X29),VALUE(REGEXREPLACE(T(X29),""[^0-9]"",""""))),W29=""Vente"",-IFERROR(VALUE(X29),VALUE(REGEXREPLACE(T(X29),""[^0-9]"",""""))),Y29=""Change"",0,Y29&lt;&gt;""Change"","""")"),-321.0)</f>
        <v>-321</v>
      </c>
      <c r="N29" s="36">
        <f>IFERROR(__xludf.DUMMYFUNCTION("IF(Account!$F29&lt;&gt;"""", VALUE(REGEXREPLACE($I29, ""\,"", ""."")), """")"),61227.54)</f>
        <v>61227.54</v>
      </c>
      <c r="O29" s="37">
        <f>IF(Account!$F29&lt;&gt;"", DATEVALUE(MID($A29,4,3) &amp; LEFT($A29,3) &amp; RIGHT($A29,4)) + TIMEVALUE($B29), "")</f>
        <v>44627.47778</v>
      </c>
      <c r="P29" s="38">
        <f>IF(Account!$F29&lt;&gt;"", DATEVALUE(MID($C29,4,3) &amp; LEFT($C29,3) &amp; RIGHT($C29,4)), "")</f>
        <v>44627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SELL</v>
      </c>
      <c r="T29" s="41">
        <f t="shared" si="2"/>
        <v>-321</v>
      </c>
      <c r="U29" s="42">
        <f t="shared" si="3"/>
        <v>190.74</v>
      </c>
      <c r="V29" s="36">
        <f t="shared" si="4"/>
        <v>61227.54</v>
      </c>
      <c r="W29" s="43" t="str">
        <f>IFERROR(__xludf.DUMMYFUNCTION(" IF(Account!$F29&lt;&gt;"""", SPLIT(Account!$F29, "" ""), """")"),"Vente")</f>
        <v>Vente</v>
      </c>
      <c r="X29" s="46">
        <f>IFERROR(__xludf.DUMMYFUNCTION("""COMPUTED_VALUE"""),321.0)</f>
        <v>321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IFERROR(__xludf.DUMMYFUNCTION("""COMPUTED_VALUE"""),"7-10@190,74")</f>
        <v>7-10@190,74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165</v>
      </c>
      <c r="B30" s="22" t="s">
        <v>172</v>
      </c>
      <c r="C30" s="22" t="s">
        <v>165</v>
      </c>
      <c r="D30" s="22" t="s">
        <v>173</v>
      </c>
      <c r="E30" s="22" t="s">
        <v>174</v>
      </c>
      <c r="F30" s="23" t="s">
        <v>75</v>
      </c>
      <c r="G30" s="22"/>
      <c r="H30" s="22" t="s">
        <v>76</v>
      </c>
      <c r="I30" s="22" t="s">
        <v>77</v>
      </c>
      <c r="J30" s="22" t="s">
        <v>76</v>
      </c>
      <c r="K30" s="22" t="s">
        <v>175</v>
      </c>
      <c r="L30" s="23" t="s">
        <v>176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44627.46597</v>
      </c>
      <c r="P30" s="38">
        <f>IF(Account!$F30&lt;&gt;"", DATEVALUE(MID($C30,4,3) &amp; LEFT($C30,3) &amp; RIGHT($C30,4)), "")</f>
        <v>44627</v>
      </c>
      <c r="Q30" s="39" t="str">
        <f t="array" ref="Q30">IF($R30&lt;&gt;"",IFERROR(INDEX(ISIN!$B:$B,MATCH($R30,ISIN!$C:$C,0))),)</f>
        <v>Long term US bonds (20-25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20+YR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165</v>
      </c>
      <c r="B31" s="22" t="s">
        <v>172</v>
      </c>
      <c r="C31" s="22" t="s">
        <v>165</v>
      </c>
      <c r="D31" s="22" t="s">
        <v>173</v>
      </c>
      <c r="E31" s="22" t="s">
        <v>174</v>
      </c>
      <c r="F31" s="23" t="s">
        <v>177</v>
      </c>
      <c r="G31" s="22"/>
      <c r="H31" s="22" t="s">
        <v>76</v>
      </c>
      <c r="I31" s="22" t="s">
        <v>178</v>
      </c>
      <c r="J31" s="22" t="s">
        <v>76</v>
      </c>
      <c r="K31" s="22" t="s">
        <v>179</v>
      </c>
      <c r="L31" s="23" t="s">
        <v>176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IFERROR(__xludf.DUMMYFUNCTION("IFS(W31=""Achat"",IFERROR(VALUE(X31),VALUE(REGEXREPLACE(T(X31),""[^0-9]"",""""))),W31=""Vente"",-IFERROR(VALUE(X31),VALUE(REGEXREPLACE(T(X31),""[^0-9]"",""""))),Y31=""Change"",0,Y31&lt;&gt;""Change"","""")"),-171.0)</f>
        <v>-171</v>
      </c>
      <c r="N31" s="36">
        <f>IFERROR(__xludf.DUMMYFUNCTION("IF(Account!$F31&lt;&gt;"""", VALUE(REGEXREPLACE($I31, ""\,"", ""."")), """")"),822.68)</f>
        <v>822.68</v>
      </c>
      <c r="O31" s="37">
        <f>IF(Account!$F31&lt;&gt;"", DATEVALUE(MID($A31,4,3) &amp; LEFT($A31,3) &amp; RIGHT($A31,4)) + TIMEVALUE($B31), "")</f>
        <v>44627.46597</v>
      </c>
      <c r="P31" s="38">
        <f>IF(Account!$F31&lt;&gt;"", DATEVALUE(MID($C31,4,3) &amp; LEFT($C31,3) &amp; RIGHT($C31,4)), "")</f>
        <v>44627</v>
      </c>
      <c r="Q31" s="39" t="str">
        <f t="array" ref="Q31">IF($R31&lt;&gt;"",IFERROR(INDEX(ISIN!$B:$B,MATCH($R31,ISIN!$C:$C,0))),)</f>
        <v>Long term US bonds (20-25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20+YR UCITS ETF</v>
      </c>
      <c r="S31" s="39" t="str">
        <f t="shared" si="1"/>
        <v>SELL</v>
      </c>
      <c r="T31" s="41">
        <f t="shared" si="2"/>
        <v>-171</v>
      </c>
      <c r="U31" s="42">
        <f t="shared" si="3"/>
        <v>4.810994152</v>
      </c>
      <c r="V31" s="36">
        <f t="shared" si="4"/>
        <v>822.68</v>
      </c>
      <c r="W31" s="43" t="str">
        <f>IFERROR(__xludf.DUMMYFUNCTION(" IF(Account!$F31&lt;&gt;"""", SPLIT(Account!$F31, "" ""), """")"),"Vente")</f>
        <v>Vente</v>
      </c>
      <c r="X31" s="46">
        <f>IFERROR(__xludf.DUMMYFUNCTION("""COMPUTED_VALUE"""),171.0)</f>
        <v>171</v>
      </c>
      <c r="Y31" s="46" t="str">
        <f>IFERROR(__xludf.DUMMYFUNCTION("""COMPUTED_VALUE"""),"iShares")</f>
        <v>iShares</v>
      </c>
      <c r="Z31" s="46" t="str">
        <f>IFERROR(__xludf.DUMMYFUNCTION("""COMPUTED_VALUE"""),"$")</f>
        <v>$</v>
      </c>
      <c r="AA31" s="46" t="str">
        <f>IFERROR(__xludf.DUMMYFUNCTION("""COMPUTED_VALUE"""),"Treasury")</f>
        <v>Treasury</v>
      </c>
      <c r="AB31" s="46" t="str">
        <f>IFERROR(__xludf.DUMMYFUNCTION("""COMPUTED_VALUE"""),"Bond")</f>
        <v>Bond</v>
      </c>
      <c r="AC31" s="46" t="str">
        <f>IFERROR(__xludf.DUMMYFUNCTION("""COMPUTED_VALUE"""),"20+yr")</f>
        <v>20+yr</v>
      </c>
      <c r="AD31" s="46" t="str">
        <f>IFERROR(__xludf.DUMMYFUNCTION("""COMPUTED_VALUE"""),"UCITS")</f>
        <v>UCITS</v>
      </c>
      <c r="AE31" s="46" t="str">
        <f>IFERROR(__xludf.DUMMYFUNCTION("""COMPUTED_VALUE"""),"ETF")</f>
        <v>ETF</v>
      </c>
      <c r="AF31" s="46" t="str">
        <f>IFERROR(__xludf.DUMMYFUNCTION("""COMPUTED_VALUE"""),"USD")</f>
        <v>USD</v>
      </c>
      <c r="AG31" s="46" t="str">
        <f>IFERROR(__xludf.DUMMYFUNCTION("""COMPUTED_VALUE"""),"(Dist)@4,811")</f>
        <v>(Dist)@4,811</v>
      </c>
      <c r="AH31" s="46" t="str">
        <f>IFERROR(__xludf.DUMMYFUNCTION("""COMPUTED_VALUE"""),"EUR")</f>
        <v>EUR</v>
      </c>
      <c r="AI31" s="46" t="str">
        <f>IFERROR(__xludf.DUMMYFUNCTION("""COMPUTED_VALUE"""),"(IE00BSKRJZ44)")</f>
        <v>(IE00BSKRJZ44)</v>
      </c>
      <c r="AJ31" s="46"/>
      <c r="AK31" s="46"/>
    </row>
    <row r="32">
      <c r="A32" s="22" t="s">
        <v>165</v>
      </c>
      <c r="B32" s="22" t="s">
        <v>172</v>
      </c>
      <c r="C32" s="22" t="s">
        <v>165</v>
      </c>
      <c r="D32" s="22" t="s">
        <v>73</v>
      </c>
      <c r="E32" s="22" t="s">
        <v>74</v>
      </c>
      <c r="F32" s="23" t="s">
        <v>75</v>
      </c>
      <c r="G32" s="22"/>
      <c r="H32" s="22" t="s">
        <v>76</v>
      </c>
      <c r="I32" s="22" t="s">
        <v>77</v>
      </c>
      <c r="J32" s="22" t="s">
        <v>76</v>
      </c>
      <c r="K32" s="22" t="s">
        <v>180</v>
      </c>
      <c r="L32" s="23" t="s">
        <v>181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44627.46597</v>
      </c>
      <c r="P32" s="38">
        <f>IF(Account!$F32&lt;&gt;"", DATEVALUE(MID($C32,4,3) &amp; LEFT($C32,3) &amp; RIGHT($C32,4)), "")</f>
        <v>44627</v>
      </c>
      <c r="Q32" s="39" t="str">
        <f t="array" ref="Q32">IF($R32&lt;&gt;"",IFERROR(INDEX(ISIN!$B:$B,MATCH($R32,ISIN!$C:$C,0))),)</f>
        <v>Gold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WISDOMTREE PHYSICAL GOLD ETC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165</v>
      </c>
      <c r="B33" s="22" t="s">
        <v>172</v>
      </c>
      <c r="C33" s="22" t="s">
        <v>165</v>
      </c>
      <c r="D33" s="22" t="s">
        <v>73</v>
      </c>
      <c r="E33" s="22" t="s">
        <v>74</v>
      </c>
      <c r="F33" s="23" t="s">
        <v>182</v>
      </c>
      <c r="G33" s="22"/>
      <c r="H33" s="22" t="s">
        <v>76</v>
      </c>
      <c r="I33" s="22" t="s">
        <v>183</v>
      </c>
      <c r="J33" s="22" t="s">
        <v>76</v>
      </c>
      <c r="K33" s="22" t="s">
        <v>184</v>
      </c>
      <c r="L33" s="23" t="s">
        <v>185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IFERROR(__xludf.DUMMYFUNCTION("IFS(W33=""Achat"",IFERROR(VALUE(X33),VALUE(REGEXREPLACE(T(X33),""[^0-9]"",""""))),W33=""Vente"",-IFERROR(VALUE(X33),VALUE(REGEXREPLACE(T(X33),""[^0-9]"",""""))),Y33=""Change"",0,Y33&lt;&gt;""Change"","""")"),-25.0)</f>
        <v>-25</v>
      </c>
      <c r="N33" s="36">
        <f>IFERROR(__xludf.DUMMYFUNCTION("IF(Account!$F33&lt;&gt;"""", VALUE(REGEXREPLACE($I33, ""\,"", ""."")), """")"),4344.75)</f>
        <v>4344.75</v>
      </c>
      <c r="O33" s="37">
        <f>IF(Account!$F33&lt;&gt;"", DATEVALUE(MID($A33,4,3) &amp; LEFT($A33,3) &amp; RIGHT($A33,4)) + TIMEVALUE($B33), "")</f>
        <v>44627.46597</v>
      </c>
      <c r="P33" s="38">
        <f>IF(Account!$F33&lt;&gt;"", DATEVALUE(MID($C33,4,3) &amp; LEFT($C33,3) &amp; RIGHT($C33,4)), "")</f>
        <v>44627</v>
      </c>
      <c r="Q33" s="39" t="str">
        <f t="array" ref="Q33">IF($R33&lt;&gt;"",IFERROR(INDEX(ISIN!$B:$B,MATCH($R33,ISIN!$C:$C,0))),)</f>
        <v>Gold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WISDOMTREE PHYSICAL GOLD ETC</v>
      </c>
      <c r="S33" s="39" t="str">
        <f t="shared" si="1"/>
        <v>SELL</v>
      </c>
      <c r="T33" s="41">
        <f t="shared" si="2"/>
        <v>-25</v>
      </c>
      <c r="U33" s="42">
        <f t="shared" si="3"/>
        <v>173.79</v>
      </c>
      <c r="V33" s="36">
        <f t="shared" si="4"/>
        <v>4344.75</v>
      </c>
      <c r="W33" s="43" t="str">
        <f>IFERROR(__xludf.DUMMYFUNCTION(" IF(Account!$F33&lt;&gt;"""", SPLIT(Account!$F33, "" ""), """")"),"Vente")</f>
        <v>Vente</v>
      </c>
      <c r="X33" s="46">
        <f>IFERROR(__xludf.DUMMYFUNCTION("""COMPUTED_VALUE"""),25.0)</f>
        <v>25</v>
      </c>
      <c r="Y33" s="46" t="str">
        <f>IFERROR(__xludf.DUMMYFUNCTION("""COMPUTED_VALUE"""),"ETFS")</f>
        <v>ETFS</v>
      </c>
      <c r="Z33" s="46" t="str">
        <f>IFERROR(__xludf.DUMMYFUNCTION("""COMPUTED_VALUE"""),"PHYSICALGOLD@173,79")</f>
        <v>PHYSICALGOLD@173,79</v>
      </c>
      <c r="AA33" s="46" t="str">
        <f>IFERROR(__xludf.DUMMYFUNCTION("""COMPUTED_VALUE"""),"EUR")</f>
        <v>EUR</v>
      </c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 t="s">
        <v>186</v>
      </c>
      <c r="G34" s="22"/>
      <c r="H34" s="22"/>
      <c r="I34" s="22"/>
      <c r="J34" s="22"/>
      <c r="K34" s="22"/>
      <c r="L34" s="23" t="s">
        <v>187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"""")"),0.0)</f>
        <v>0</v>
      </c>
      <c r="O34" s="37" t="str">
        <f>IF(Account!$F34&lt;&gt;"", DATEVALUE(MID($A34,4,3) &amp; LEFT($A34,3) &amp; RIGHT($A34,4)) + TIMEVALUE($B34), "")</f>
        <v>#VALUE!</v>
      </c>
      <c r="P34" s="38" t="str">
        <f>IF(Account!$F34&lt;&gt;"", DATEVALUE(MID($C34,4,3) &amp; LEFT($C34,3) &amp; RIGHT($C34,4)), "")</f>
        <v>#VALUE!</v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>#VALUE!</v>
      </c>
      <c r="T34" s="41" t="str">
        <f t="shared" si="2"/>
        <v/>
      </c>
      <c r="U34" s="42" t="str">
        <f t="shared" si="3"/>
        <v/>
      </c>
      <c r="V34" s="36" t="str">
        <f t="shared" si="4"/>
        <v>#VALUE!</v>
      </c>
      <c r="W34" s="43" t="str">
        <f>IFERROR(__xludf.DUMMYFUNCTION(" IF(Account!$F34&lt;&gt;"""", SPLIT(Account!$F34, "" ""), """")"),"(JE00B1VS3770)")</f>
        <v>(JE00B1VS3770)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 t="s">
        <v>165</v>
      </c>
      <c r="B35" s="22" t="s">
        <v>172</v>
      </c>
      <c r="C35" s="22" t="s">
        <v>165</v>
      </c>
      <c r="D35" s="22" t="s">
        <v>125</v>
      </c>
      <c r="E35" s="22" t="s">
        <v>126</v>
      </c>
      <c r="F35" s="23" t="s">
        <v>75</v>
      </c>
      <c r="G35" s="22"/>
      <c r="H35" s="22" t="s">
        <v>76</v>
      </c>
      <c r="I35" s="22" t="s">
        <v>77</v>
      </c>
      <c r="J35" s="22" t="s">
        <v>76</v>
      </c>
      <c r="K35" s="22" t="s">
        <v>188</v>
      </c>
      <c r="L35" s="23" t="s">
        <v>189</v>
      </c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>
        <f>IFERROR(__xludf.DUMMYFUNCTION("IF(Account!$F35&lt;&gt;"""", VALUE(REGEXREPLACE($I35, ""\,"", ""."")), """")"),-0.5)</f>
        <v>-0.5</v>
      </c>
      <c r="O35" s="37">
        <f>IF(Account!$F35&lt;&gt;"", DATEVALUE(MID($A35,4,3) &amp; LEFT($A35,3) &amp; RIGHT($A35,4)) + TIMEVALUE($B35), "")</f>
        <v>44627.46597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COST</v>
      </c>
      <c r="T35" s="41" t="str">
        <f t="shared" si="2"/>
        <v/>
      </c>
      <c r="U35" s="42" t="str">
        <f t="shared" si="3"/>
        <v/>
      </c>
      <c r="V35" s="36">
        <f t="shared" si="4"/>
        <v>-0.5</v>
      </c>
      <c r="W35" s="43" t="str">
        <f>IFERROR(__xludf.DUMMYFUNCTION(" IF(Account!$F35&lt;&gt;"""", SPLIT(Account!$F35, "" ""), """")"),"Frais")</f>
        <v>Frais</v>
      </c>
      <c r="X35" s="46" t="str">
        <f>IFERROR(__xludf.DUMMYFUNCTION("""COMPUTED_VALUE"""),"DEGIRO")</f>
        <v>DEGIRO</v>
      </c>
      <c r="Y35" s="46" t="str">
        <f>IFERROR(__xludf.DUMMYFUNCTION("""COMPUTED_VALUE"""),"de")</f>
        <v>de</v>
      </c>
      <c r="Z35" s="46" t="str">
        <f>IFERROR(__xludf.DUMMYFUNCTION("""COMPUTED_VALUE"""),"courtage")</f>
        <v>courtage</v>
      </c>
      <c r="AA35" s="46" t="str">
        <f>IFERROR(__xludf.DUMMYFUNCTION("""COMPUTED_VALUE"""),"et/ou")</f>
        <v>et/ou</v>
      </c>
      <c r="AB35" s="46" t="str">
        <f>IFERROR(__xludf.DUMMYFUNCTION("""COMPUTED_VALUE"""),"de")</f>
        <v>de</v>
      </c>
      <c r="AC35" s="46" t="str">
        <f>IFERROR(__xludf.DUMMYFUNCTION("""COMPUTED_VALUE"""),"parties")</f>
        <v>parties</v>
      </c>
      <c r="AD35" s="46" t="str">
        <f>IFERROR(__xludf.DUMMYFUNCTION("""COMPUTED_VALUE"""),"tierces")</f>
        <v>tierces</v>
      </c>
      <c r="AE35" s="46"/>
      <c r="AF35" s="46"/>
      <c r="AG35" s="46"/>
      <c r="AH35" s="46"/>
      <c r="AI35" s="46"/>
      <c r="AJ35" s="46"/>
      <c r="AK35" s="46"/>
    </row>
    <row r="36">
      <c r="A36" s="22" t="s">
        <v>165</v>
      </c>
      <c r="B36" s="22" t="s">
        <v>172</v>
      </c>
      <c r="C36" s="22" t="s">
        <v>165</v>
      </c>
      <c r="D36" s="22" t="s">
        <v>125</v>
      </c>
      <c r="E36" s="22" t="s">
        <v>126</v>
      </c>
      <c r="F36" s="23" t="s">
        <v>190</v>
      </c>
      <c r="G36" s="22"/>
      <c r="H36" s="22" t="s">
        <v>76</v>
      </c>
      <c r="I36" s="22" t="s">
        <v>191</v>
      </c>
      <c r="J36" s="22" t="s">
        <v>76</v>
      </c>
      <c r="K36" s="22" t="s">
        <v>192</v>
      </c>
      <c r="L36" s="23" t="s">
        <v>189</v>
      </c>
      <c r="M36" s="35">
        <f>IFERROR(__xludf.DUMMYFUNCTION("IFS(W36=""Achat"",IFERROR(VALUE(X36),VALUE(REGEXREPLACE(T(X36),""[^0-9]"",""""))),W36=""Vente"",-IFERROR(VALUE(X36),VALUE(REGEXREPLACE(T(X36),""[^0-9]"",""""))),Y36=""Change"",0,Y36&lt;&gt;""Change"","""")"),-184.0)</f>
        <v>-184</v>
      </c>
      <c r="N36" s="36">
        <f>IFERROR(__xludf.DUMMYFUNCTION("IF(Account!$F36&lt;&gt;"""", VALUE(REGEXREPLACE($I36, ""\,"", ""."")), """")"),35026.24)</f>
        <v>35026.24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Intermediate US bonds (7-10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7-10YR UCITS ETF</v>
      </c>
      <c r="S36" s="39" t="str">
        <f t="shared" si="1"/>
        <v>SELL</v>
      </c>
      <c r="T36" s="41">
        <f t="shared" si="2"/>
        <v>-184</v>
      </c>
      <c r="U36" s="42">
        <f t="shared" si="3"/>
        <v>190.36</v>
      </c>
      <c r="V36" s="36">
        <f t="shared" si="4"/>
        <v>35026.24</v>
      </c>
      <c r="W36" s="43" t="str">
        <f>IFERROR(__xludf.DUMMYFUNCTION(" IF(Account!$F36&lt;&gt;"""", SPLIT(Account!$F36, "" ""), """")"),"Vente")</f>
        <v>Vente</v>
      </c>
      <c r="X36" s="46">
        <f>IFERROR(__xludf.DUMMYFUNCTION("""COMPUTED_VALUE"""),184.0)</f>
        <v>184</v>
      </c>
      <c r="Y36" s="46" t="str">
        <f>IFERROR(__xludf.DUMMYFUNCTION("""COMPUTED_VALUE"""),"ISHARES")</f>
        <v>ISHARES</v>
      </c>
      <c r="Z36" s="46" t="str">
        <f>IFERROR(__xludf.DUMMYFUNCTION("""COMPUTED_VALUE"""),"US")</f>
        <v>US</v>
      </c>
      <c r="AA36" s="46" t="str">
        <f>IFERROR(__xludf.DUMMYFUNCTION("""COMPUTED_VALUE"""),"T")</f>
        <v>T</v>
      </c>
      <c r="AB36" s="46" t="str">
        <f>IFERROR(__xludf.DUMMYFUNCTION("""COMPUTED_VALUE"""),"7-10@190,36")</f>
        <v>7-10@190,36</v>
      </c>
      <c r="AC36" s="46" t="str">
        <f>IFERROR(__xludf.DUMMYFUNCTION("""COMPUTED_VALUE"""),"EUR")</f>
        <v>EUR</v>
      </c>
      <c r="AD36" s="46" t="str">
        <f>IFERROR(__xludf.DUMMYFUNCTION("""COMPUTED_VALUE"""),"(IE00B1FZS798)")</f>
        <v>(IE00B1FZS798)</v>
      </c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193</v>
      </c>
    </row>
    <row r="2">
      <c r="A2" s="58">
        <f>IFERROR(__xludf.DUMMYFUNCTION("""COMPUTED_VALUE"""),44655.0)</f>
        <v>44655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€"",""""),"""")"),"WISDOMTREE PHYSICAL GOLD ETC@COST@@-0.50")</f>
        <v>WISDOMTREE PHYSICAL GOLD ETC@COST@@-0.50</v>
      </c>
    </row>
    <row r="3">
      <c r="A3" s="58">
        <f>IFERROR(__xludf.DUMMYFUNCTION("""COMPUTED_VALUE"""),44655.0)</f>
        <v>44655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IFERROR(__xludf.DUMMYFUNCTION("""COMPUTED_VALUE"""),"SELL")</f>
        <v>SELL</v>
      </c>
      <c r="E3" s="52">
        <f>IFERROR(__xludf.DUMMYFUNCTION("""COMPUTED_VALUE"""),-10.0)</f>
        <v>-10</v>
      </c>
      <c r="F3" s="62">
        <f>IFERROR(__xludf.DUMMYFUNCTION("""COMPUTED_VALUE"""),165.34)</f>
        <v>165.34</v>
      </c>
      <c r="G3" s="63">
        <f>IFERROR(__xludf.DUMMYFUNCTION("""COMPUTED_VALUE"""),1653.4)</f>
        <v>1653.4</v>
      </c>
      <c r="H3" s="64" t="str">
        <f>IFERROR(__xludf.DUMMYFUNCTION("IF(D3&lt;&gt;"""",C3 &amp; ""@"" &amp; D3 &amp; ""@"" &amp; E3 &amp; ""@"" &amp; SUBSTITUTE(SUBSTITUTE(TO_TEXT(G3),"","",""""),"" €"",""""),"""")"),"WISDOMTREE PHYSICAL GOLD ETC@SELL@-10@1653.40")</f>
        <v>WISDOMTREE PHYSICAL GOLD ETC@SELL@-10@1653.40</v>
      </c>
    </row>
    <row r="4">
      <c r="A4" s="58">
        <f>IFERROR(__xludf.DUMMYFUNCTION("""COMPUTED_VALUE"""),44652.0)</f>
        <v>44652</v>
      </c>
      <c r="B4" s="59"/>
      <c r="C4" s="60"/>
      <c r="D4" s="61" t="str">
        <f>IFERROR(__xludf.DUMMYFUNCTION("""COMPUTED_VALUE"""),"COST")</f>
        <v>COST</v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>
        <f>IFERROR(__xludf.DUMMYFUNCTION("""COMPUTED_VALUE"""),0.0)</f>
        <v>0</v>
      </c>
      <c r="H4" s="64" t="str">
        <f>IFERROR(__xludf.DUMMYFUNCTION("IF(D4&lt;&gt;"""",C4 &amp; ""@"" &amp; D4 &amp; ""@"" &amp; E4 &amp; ""@"" &amp; SUBSTITUTE(SUBSTITUTE(TO_TEXT(G4),"","",""""),"" €"",""""),"""")"),"@COST@@0.00")</f>
        <v>@COST@@0.00</v>
      </c>
    </row>
    <row r="5">
      <c r="A5" s="58">
        <f>IFERROR(__xludf.DUMMYFUNCTION("""COMPUTED_VALUE"""),44652.0)</f>
        <v>44652</v>
      </c>
      <c r="B5" s="59"/>
      <c r="C5" s="60"/>
      <c r="D5" s="61" t="str">
        <f>IFERROR(__xludf.DUMMYFUNCTION("""COMPUTED_VALUE"""),"")</f>
        <v/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 t="str">
        <f>IFERROR(__xludf.DUMMYFUNCTION("""COMPUTED_VALUE"""),"")</f>
        <v/>
      </c>
      <c r="H5" s="64" t="str">
        <f>IFERROR(__xludf.DUMMYFUNCTION("IF(D5&lt;&gt;"""",C5 &amp; ""@"" &amp; D5 &amp; ""@"" &amp; E5 &amp; ""@"" &amp; SUBSTITUTE(SUBSTITUTE(TO_TEXT(G5),"","",""""),"" €"",""""),"""")"),"")</f>
        <v/>
      </c>
    </row>
    <row r="6">
      <c r="A6" s="58">
        <f>IFERROR(__xludf.DUMMYFUNCTION("""COMPUTED_VALUE"""),44651.0)</f>
        <v>44651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IFERROR(__xludf.DUMMYFUNCTION("""COMPUTED_VALUE"""),44651.0)</f>
        <v>44651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IFERROR(__xludf.DUMMYFUNCTION("""COMPUTED_VALUE"""),44651.0)</f>
        <v>44651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IFERROR(__xludf.DUMMYFUNCTION("""COMPUTED_VALUE"""),-0.1)</f>
        <v>-0.1</v>
      </c>
      <c r="H8" s="64" t="str">
        <f>IFERROR(__xludf.DUMMYFUNCTION("IF(D8&lt;&gt;"""",C8 &amp; ""@"" &amp; D8 &amp; ""@"" &amp; E8 &amp; ""@"" &amp; SUBSTITUTE(SUBSTITUTE(TO_TEXT(G8),"","",""""),"" €"",""""),"""")"),"@COST@@-0.10")</f>
        <v>@COST@@-0.10</v>
      </c>
    </row>
    <row r="9">
      <c r="A9" s="58">
        <f>IFERROR(__xludf.DUMMYFUNCTION("""COMPUTED_VALUE"""),44651.0)</f>
        <v>44651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IFERROR(__xludf.DUMMYFUNCTION("""COMPUTED_VALUE"""),-88000.0)</f>
        <v>-88000</v>
      </c>
      <c r="H9" s="64" t="str">
        <f>IFERROR(__xludf.DUMMYFUNCTION("IF(D9&lt;&gt;"""",C9 &amp; ""@"" &amp; D9 &amp; ""@"" &amp; E9 &amp; ""@"" &amp; SUBSTITUTE(SUBSTITUTE(TO_TEXT(G9),"","",""""),"" €"",""""),"""")"),"@APPROVISIONNEMENT@@-88000.00")</f>
        <v>@APPROVISIONNEMENT@@-88000.00</v>
      </c>
    </row>
    <row r="10">
      <c r="A10" s="58">
        <f>IFERROR(__xludf.DUMMYFUNCTION("""COMPUTED_VALUE"""),44651.0)</f>
        <v>44651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IFERROR(__xludf.DUMMYFUNCTION("""COMPUTED_VALUE"""),"SELL")</f>
        <v>SELL</v>
      </c>
      <c r="E10" s="52">
        <f>IFERROR(__xludf.DUMMYFUNCTION("""COMPUTED_VALUE"""),-2879.0)</f>
        <v>-2879</v>
      </c>
      <c r="F10" s="62">
        <f>IFERROR(__xludf.DUMMYFUNCTION("""COMPUTED_VALUE"""),18.55)</f>
        <v>18.55</v>
      </c>
      <c r="G10" s="63">
        <f>IFERROR(__xludf.DUMMYFUNCTION("""COMPUTED_VALUE"""),53405.45)</f>
        <v>53405.45</v>
      </c>
      <c r="H10" s="64" t="str">
        <f>IFERROR(__xludf.DUMMYFUNCTION("IF(D10&lt;&gt;"""",C10 &amp; ""@"" &amp; D10 &amp; ""@"" &amp; E10 &amp; ""@"" &amp; SUBSTITUTE(SUBSTITUTE(TO_TEXT(G10),"","",""""),"" €"",""""),"""")"),"VanEck Vectors Ethereum ETN@SELL@-2879@53405.45")</f>
        <v>VanEck Vectors Ethereum ETN@SELL@-2879@53405.45</v>
      </c>
    </row>
    <row r="11">
      <c r="A11" s="58">
        <f>IFERROR(__xludf.DUMMYFUNCTION("""COMPUTED_VALUE"""),44651.0)</f>
        <v>44651</v>
      </c>
      <c r="B11" s="59" t="str">
        <f>IFERROR(__xludf.DUMMYFUNCTION("""COMPUTED_VALUE"""),"Crypto")</f>
        <v>Crypto</v>
      </c>
      <c r="C11" s="60" t="str">
        <f>IFERROR(__xludf.DUMMYFUNCTION("""COMPUTED_VALUE"""),"VanEck Vectors Ethereum ETN")</f>
        <v>VanEck Vectors Ethereum ETN</v>
      </c>
      <c r="D11" s="61" t="str">
        <f>IFERROR(__xludf.DUMMYFUNCTION("""COMPUTED_VALUE"""),"SELL")</f>
        <v>SELL</v>
      </c>
      <c r="E11" s="52">
        <f>IFERROR(__xludf.DUMMYFUNCTION("""COMPUTED_VALUE"""),-350.0)</f>
        <v>-350</v>
      </c>
      <c r="F11" s="62">
        <f>IFERROR(__xludf.DUMMYFUNCTION("""COMPUTED_VALUE"""),18.55)</f>
        <v>18.55</v>
      </c>
      <c r="G11" s="63">
        <f>IFERROR(__xludf.DUMMYFUNCTION("""COMPUTED_VALUE"""),6492.5)</f>
        <v>6492.5</v>
      </c>
      <c r="H11" s="64" t="str">
        <f>IFERROR(__xludf.DUMMYFUNCTION("IF(D11&lt;&gt;"""",C11 &amp; ""@"" &amp; D11 &amp; ""@"" &amp; E11 &amp; ""@"" &amp; SUBSTITUTE(SUBSTITUTE(TO_TEXT(G11),"","",""""),"" €"",""""),"""")"),"VanEck Vectors Ethereum ETN@SELL@-350@6492.50")</f>
        <v>VanEck Vectors Ethereum ETN@SELL@-350@6492.50</v>
      </c>
    </row>
    <row r="12">
      <c r="A12" s="58">
        <f>IFERROR(__xludf.DUMMYFUNCTION("""COMPUTED_VALUE"""),44651.0)</f>
        <v>44651</v>
      </c>
      <c r="B12" s="59" t="str">
        <f>IFERROR(__xludf.DUMMYFUNCTION("""COMPUTED_VALUE"""),"Crypto")</f>
        <v>Crypto</v>
      </c>
      <c r="C12" s="60" t="str">
        <f>IFERROR(__xludf.DUMMYFUNCTION("""COMPUTED_VALUE"""),"VanEck Vectors Ethereum ETN")</f>
        <v>VanEck Vectors Ethereum ETN</v>
      </c>
      <c r="D12" s="61" t="str">
        <f>IFERROR(__xludf.DUMMYFUNCTION("""COMPUTED_VALUE"""),"SELL")</f>
        <v>SELL</v>
      </c>
      <c r="E12" s="52">
        <f>IFERROR(__xludf.DUMMYFUNCTION("""COMPUTED_VALUE"""),-2106.0)</f>
        <v>-2106</v>
      </c>
      <c r="F12" s="62">
        <f>IFERROR(__xludf.DUMMYFUNCTION("""COMPUTED_VALUE"""),18.55)</f>
        <v>18.55</v>
      </c>
      <c r="G12" s="63">
        <f>IFERROR(__xludf.DUMMYFUNCTION("""COMPUTED_VALUE"""),39066.3)</f>
        <v>39066.3</v>
      </c>
      <c r="H12" s="64" t="str">
        <f>IFERROR(__xludf.DUMMYFUNCTION("IF(D12&lt;&gt;"""",C12 &amp; ""@"" &amp; D12 &amp; ""@"" &amp; E12 &amp; ""@"" &amp; SUBSTITUTE(SUBSTITUTE(TO_TEXT(G12),"","",""""),"" €"",""""),"""")"),"VanEck Vectors Ethereum ETN@SELL@-2106@39066.30")</f>
        <v>VanEck Vectors Ethereum ETN@SELL@-2106@39066.30</v>
      </c>
    </row>
    <row r="13">
      <c r="A13" s="58">
        <f>IFERROR(__xludf.DUMMYFUNCTION("""COMPUTED_VALUE"""),44651.0)</f>
        <v>44651</v>
      </c>
      <c r="B13" s="59" t="str">
        <f>IFERROR(__xludf.DUMMYFUNCTION("""COMPUTED_VALUE"""),"Crypto")</f>
        <v>Crypto</v>
      </c>
      <c r="C13" s="60" t="str">
        <f>IFERROR(__xludf.DUMMYFUNCTION("""COMPUTED_VALUE"""),"VanEck Vectors Ethereum ETN")</f>
        <v>VanEck Vectors Ethereum ETN</v>
      </c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IFERROR(__xludf.DUMMYFUNCTION("""COMPUTED_VALUE"""),-0.5)</f>
        <v>-0.5</v>
      </c>
      <c r="H13" s="64" t="str">
        <f>IFERROR(__xludf.DUMMYFUNCTION("IF(D13&lt;&gt;"""",C13 &amp; ""@"" &amp; D13 &amp; ""@"" &amp; E13 &amp; ""@"" &amp; SUBSTITUTE(SUBSTITUTE(TO_TEXT(G13),"","",""""),"" €"",""""),"""")"),"VanEck Vectors Ethereum ETN@COST@@-0.50")</f>
        <v>VanEck Vectors Ethereum ETN@COST@@-0.50</v>
      </c>
    </row>
    <row r="14">
      <c r="A14" s="58">
        <f>IFERROR(__xludf.DUMMYFUNCTION("""COMPUTED_VALUE"""),44649.0)</f>
        <v>44649</v>
      </c>
      <c r="B14" s="59" t="str">
        <f>IFERROR(__xludf.DUMMYFUNCTION("""COMPUTED_VALUE"""),"Intermediate US bonds (7-10 year)")</f>
        <v>Intermediate US bonds (7-10 year)</v>
      </c>
      <c r="C14" s="60" t="str">
        <f>IFERROR(__xludf.DUMMYFUNCTION("""COMPUTED_VALUE"""),"ISHARES $ TREASURY BOND 7-10YR UCITS ETF")</f>
        <v>ISHARES $ TREASURY BOND 7-10YR UCITS ETF</v>
      </c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IFERROR(__xludf.DUMMYFUNCTION("""COMPUTED_VALUE"""),-0.5)</f>
        <v>-0.5</v>
      </c>
      <c r="H14" s="64" t="str">
        <f>IFERROR(__xludf.DUMMYFUNCTION("IF(D14&lt;&gt;"""",C14 &amp; ""@"" &amp; D14 &amp; ""@"" &amp; E14 &amp; ""@"" &amp; SUBSTITUTE(SUBSTITUTE(TO_TEXT(G14),"","",""""),"" €"",""""),"""")"),"ISHARES $ TREASURY BOND 7-10YR UCITS ETF@COST@@-0.50")</f>
        <v>ISHARES $ TREASURY BOND 7-10YR UCITS ETF@COST@@-0.50</v>
      </c>
    </row>
    <row r="15">
      <c r="A15" s="58">
        <f>IFERROR(__xludf.DUMMYFUNCTION("""COMPUTED_VALUE"""),44649.0)</f>
        <v>44649</v>
      </c>
      <c r="B15" s="59" t="str">
        <f>IFERROR(__xludf.DUMMYFUNCTION("""COMPUTED_VALUE"""),"Intermediate US bonds (7-10 year)")</f>
        <v>Intermediate US bonds (7-10 year)</v>
      </c>
      <c r="C15" s="60" t="str">
        <f>IFERROR(__xludf.DUMMYFUNCTION("""COMPUTED_VALUE"""),"ISHARES $ TREASURY BOND 7-10YR UCITS ETF")</f>
        <v>ISHARES $ TREASURY BOND 7-10YR UCITS ETF</v>
      </c>
      <c r="D15" s="61" t="str">
        <f>IFERROR(__xludf.DUMMYFUNCTION("""COMPUTED_VALUE"""),"BUY")</f>
        <v>BUY</v>
      </c>
      <c r="E15" s="52">
        <f>IFERROR(__xludf.DUMMYFUNCTION("""COMPUTED_VALUE"""),28.0)</f>
        <v>28</v>
      </c>
      <c r="F15" s="62">
        <f>IFERROR(__xludf.DUMMYFUNCTION("""COMPUTED_VALUE"""),175.1)</f>
        <v>175.1</v>
      </c>
      <c r="G15" s="63">
        <f>IFERROR(__xludf.DUMMYFUNCTION("""COMPUTED_VALUE"""),-4902.8)</f>
        <v>-4902.8</v>
      </c>
      <c r="H15" s="64" t="str">
        <f>IFERROR(__xludf.DUMMYFUNCTION("IF(D15&lt;&gt;"""",C15 &amp; ""@"" &amp; D15 &amp; ""@"" &amp; E15 &amp; ""@"" &amp; SUBSTITUTE(SUBSTITUTE(TO_TEXT(G15),"","",""""),"" €"",""""),"""")"),"ISHARES $ TREASURY BOND 7-10YR UCITS ETF@BUY@28@-4902.80")</f>
        <v>ISHARES $ TREASURY BOND 7-10YR UCITS ETF@BUY@28@-4902.80</v>
      </c>
    </row>
    <row r="16">
      <c r="A16" s="58">
        <f>IFERROR(__xludf.DUMMYFUNCTION("""COMPUTED_VALUE"""),44649.0)</f>
        <v>44649</v>
      </c>
      <c r="B16" s="59" t="str">
        <f>IFERROR(__xludf.DUMMYFUNCTION("""COMPUTED_VALUE"""),"Intermediate US bonds (7-10 year)")</f>
        <v>Intermediate US bonds (7-10 year)</v>
      </c>
      <c r="C16" s="60" t="str">
        <f>IFERROR(__xludf.DUMMYFUNCTION("""COMPUTED_VALUE"""),"ISHARES $ TREASURY BOND 7-10YR UCITS ETF")</f>
        <v>ISHARES $ TREASURY BOND 7-10YR UCITS ETF</v>
      </c>
      <c r="D16" s="61" t="str">
        <f>IFERROR(__xludf.DUMMYFUNCTION("""COMPUTED_VALUE"""),"SELL")</f>
        <v>SELL</v>
      </c>
      <c r="E16" s="52">
        <f>IFERROR(__xludf.DUMMYFUNCTION("""COMPUTED_VALUE"""),-14.0)</f>
        <v>-14</v>
      </c>
      <c r="F16" s="62">
        <f>IFERROR(__xludf.DUMMYFUNCTION("""COMPUTED_VALUE"""),175.25)</f>
        <v>175.25</v>
      </c>
      <c r="G16" s="63">
        <f>IFERROR(__xludf.DUMMYFUNCTION("""COMPUTED_VALUE"""),2453.5)</f>
        <v>2453.5</v>
      </c>
      <c r="H16" s="64" t="str">
        <f>IFERROR(__xludf.DUMMYFUNCTION("IF(D16&lt;&gt;"""",C16 &amp; ""@"" &amp; D16 &amp; ""@"" &amp; E16 &amp; ""@"" &amp; SUBSTITUTE(SUBSTITUTE(TO_TEXT(G16),"","",""""),"" €"",""""),"""")"),"ISHARES $ TREASURY BOND 7-10YR UCITS ETF@SELL@-14@2453.50")</f>
        <v>ISHARES $ TREASURY BOND 7-10YR UCITS ETF@SELL@-14@2453.50</v>
      </c>
    </row>
    <row r="17">
      <c r="A17" s="58">
        <f>IFERROR(__xludf.DUMMYFUNCTION("""COMPUTED_VALUE"""),44649.0)</f>
        <v>44649</v>
      </c>
      <c r="B17" s="59" t="str">
        <f>IFERROR(__xludf.DUMMYFUNCTION("""COMPUTED_VALUE"""),"Intermediate US bonds (7-10 year)")</f>
        <v>Intermediate US bonds (7-10 year)</v>
      </c>
      <c r="C17" s="60" t="str">
        <f>IFERROR(__xludf.DUMMYFUNCTION("""COMPUTED_VALUE"""),"ISHARES $ TREASURY BOND 7-10YR UCITS ETF")</f>
        <v>ISHARES $ TREASURY BOND 7-10YR UCITS ETF</v>
      </c>
      <c r="D17" s="61" t="str">
        <f>IFERROR(__xludf.DUMMYFUNCTION("""COMPUTED_VALUE"""),"SELL")</f>
        <v>SELL</v>
      </c>
      <c r="E17" s="52">
        <f>IFERROR(__xludf.DUMMYFUNCTION("""COMPUTED_VALUE"""),-7.0)</f>
        <v>-7</v>
      </c>
      <c r="F17" s="62">
        <f>IFERROR(__xludf.DUMMYFUNCTION("""COMPUTED_VALUE"""),175.35999999999999)</f>
        <v>175.36</v>
      </c>
      <c r="G17" s="63">
        <f>IFERROR(__xludf.DUMMYFUNCTION("""COMPUTED_VALUE"""),1227.52)</f>
        <v>1227.52</v>
      </c>
      <c r="H17" s="64" t="str">
        <f>IFERROR(__xludf.DUMMYFUNCTION("IF(D17&lt;&gt;"""",C17 &amp; ""@"" &amp; D17 &amp; ""@"" &amp; E17 &amp; ""@"" &amp; SUBSTITUTE(SUBSTITUTE(TO_TEXT(G17),"","",""""),"" €"",""""),"""")"),"ISHARES $ TREASURY BOND 7-10YR UCITS ETF@SELL@-7@1227.52")</f>
        <v>ISHARES $ TREASURY BOND 7-10YR UCITS ETF@SELL@-7@1227.52</v>
      </c>
    </row>
    <row r="18">
      <c r="A18" s="58">
        <f>IFERROR(__xludf.DUMMYFUNCTION("""COMPUTED_VALUE"""),44645.0)</f>
        <v>44645</v>
      </c>
      <c r="B18" s="59" t="str">
        <f>IFERROR(__xludf.DUMMYFUNCTION("""COMPUTED_VALUE"""),"Intermediate US bonds (7-10 year)")</f>
        <v>Intermediate US bonds (7-10 year)</v>
      </c>
      <c r="C18" s="60" t="str">
        <f>IFERROR(__xludf.DUMMYFUNCTION("""COMPUTED_VALUE"""),"ISHARES $ TREASURY BOND 7-10YR UCITS ETF")</f>
        <v>ISHARES $ TREASURY BOND 7-10YR UCITS ETF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€"",""""),"""")"),"ISHARES $ TREASURY BOND 7-10YR UCITS ETF@COST@@-0.50")</f>
        <v>ISHARES $ TREASURY BOND 7-10YR UCITS ETF@COST@@-0.50</v>
      </c>
    </row>
    <row r="19">
      <c r="A19" s="58">
        <f>IFERROR(__xludf.DUMMYFUNCTION("""COMPUTED_VALUE"""),44645.0)</f>
        <v>44645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IFERROR(__xludf.DUMMYFUNCTION("""COMPUTED_VALUE"""),"BUY")</f>
        <v>BUY</v>
      </c>
      <c r="E19" s="52">
        <f>IFERROR(__xludf.DUMMYFUNCTION("""COMPUTED_VALUE"""),5.0)</f>
        <v>5</v>
      </c>
      <c r="F19" s="62">
        <f>IFERROR(__xludf.DUMMYFUNCTION("""COMPUTED_VALUE"""),178.05)</f>
        <v>178.05</v>
      </c>
      <c r="G19" s="63">
        <f>IFERROR(__xludf.DUMMYFUNCTION("""COMPUTED_VALUE"""),-890.25)</f>
        <v>-890.25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ETF@BUY@5@-890.25")</f>
        <v>ISHARES $ TREASURY BOND 7-10YR UCITS ETF@BUY@5@-890.25</v>
      </c>
    </row>
    <row r="20">
      <c r="A20" s="58">
        <f>IFERROR(__xludf.DUMMYFUNCTION("""COMPUTED_VALUE"""),44644.0)</f>
        <v>44644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IFERROR(__xludf.DUMMYFUNCTION("""COMPUTED_VALUE"""),"COST")</f>
        <v>COST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IFERROR(__xludf.DUMMYFUNCTION("""COMPUTED_VALUE"""),-0.5)</f>
        <v>-0.5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ETF@COST@@-0.50")</f>
        <v>ISHARES $ TREASURY BOND 7-10YR UCITS ETF@COST@@-0.50</v>
      </c>
    </row>
    <row r="21">
      <c r="A21" s="58">
        <f>IFERROR(__xludf.DUMMYFUNCTION("""COMPUTED_VALUE"""),44644.0)</f>
        <v>44644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IFERROR(__xludf.DUMMYFUNCTION("""COMPUTED_VALUE"""),"BUY")</f>
        <v>BUY</v>
      </c>
      <c r="E21" s="52">
        <f>IFERROR(__xludf.DUMMYFUNCTION("""COMPUTED_VALUE"""),6.0)</f>
        <v>6</v>
      </c>
      <c r="F21" s="62">
        <f>IFERROR(__xludf.DUMMYFUNCTION("""COMPUTED_VALUE"""),178.85)</f>
        <v>178.85</v>
      </c>
      <c r="G21" s="63">
        <f>IFERROR(__xludf.DUMMYFUNCTION("""COMPUTED_VALUE"""),-1073.1)</f>
        <v>-1073.1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ETF@BUY@6@-1073.10")</f>
        <v>ISHARES $ TREASURY BOND 7-10YR UCITS ETF@BUY@6@-1073.10</v>
      </c>
    </row>
    <row r="22">
      <c r="A22" s="58">
        <f>IFERROR(__xludf.DUMMYFUNCTION("""COMPUTED_VALUE"""),44641.0)</f>
        <v>44641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IFERROR(__xludf.DUMMYFUNCTION("""COMPUTED_VALUE"""),"COST")</f>
        <v>COST</v>
      </c>
      <c r="E22" s="52" t="str">
        <f>IFERROR(__xludf.DUMMYFUNCTION("""COMPUTED_VALUE"""),"")</f>
        <v/>
      </c>
      <c r="F22" s="62" t="str">
        <f>IFERROR(__xludf.DUMMYFUNCTION("""COMPUTED_VALUE"""),"")</f>
        <v/>
      </c>
      <c r="G22" s="63">
        <f>IFERROR(__xludf.DUMMYFUNCTION("""COMPUTED_VALUE"""),-0.5)</f>
        <v>-0.5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ETF@COST@@-0.50")</f>
        <v>ISHARES $ TREASURY BOND 7-10YR UCITS ETF@COST@@-0.50</v>
      </c>
    </row>
    <row r="23">
      <c r="A23" s="58">
        <f>IFERROR(__xludf.DUMMYFUNCTION("""COMPUTED_VALUE"""),44641.0)</f>
        <v>44641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IFERROR(__xludf.DUMMYFUNCTION("""COMPUTED_VALUE"""),"BUY")</f>
        <v>BUY</v>
      </c>
      <c r="E23" s="52">
        <f>IFERROR(__xludf.DUMMYFUNCTION("""COMPUTED_VALUE"""),87.0)</f>
        <v>87</v>
      </c>
      <c r="F23" s="62">
        <f>IFERROR(__xludf.DUMMYFUNCTION("""COMPUTED_VALUE"""),179.26000000000002)</f>
        <v>179.26</v>
      </c>
      <c r="G23" s="63">
        <f>IFERROR(__xludf.DUMMYFUNCTION("""COMPUTED_VALUE"""),-15595.62)</f>
        <v>-15595.62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ETF@BUY@87@-15595.62")</f>
        <v>ISHARES $ TREASURY BOND 7-10YR UCITS ETF@BUY@87@-15595.62</v>
      </c>
    </row>
    <row r="24">
      <c r="A24" s="58">
        <f>IFERROR(__xludf.DUMMYFUNCTION("""COMPUTED_VALUE"""),44627.0)</f>
        <v>44627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IFERROR(__xludf.DUMMYFUNCTION("""COMPUTED_VALUE"""),"COST")</f>
        <v>COST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IFERROR(__xludf.DUMMYFUNCTION("""COMPUTED_VALUE"""),-0.5)</f>
        <v>-0.5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ETF@COST@@-0.50")</f>
        <v>ISHARES $ TREASURY BOND 7-10YR UCITS ETF@COST@@-0.50</v>
      </c>
    </row>
    <row r="25">
      <c r="A25" s="58">
        <f>IFERROR(__xludf.DUMMYFUNCTION("""COMPUTED_VALUE"""),44627.0)</f>
        <v>44627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IFERROR(__xludf.DUMMYFUNCTION("""COMPUTED_VALUE"""),"SELL")</f>
        <v>SELL</v>
      </c>
      <c r="E25" s="52">
        <f>IFERROR(__xludf.DUMMYFUNCTION("""COMPUTED_VALUE"""),-321.0)</f>
        <v>-321</v>
      </c>
      <c r="F25" s="62">
        <f>IFERROR(__xludf.DUMMYFUNCTION("""COMPUTED_VALUE"""),190.74)</f>
        <v>190.74</v>
      </c>
      <c r="G25" s="63">
        <f>IFERROR(__xludf.DUMMYFUNCTION("""COMPUTED_VALUE"""),61227.54)</f>
        <v>61227.54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ETF@SELL@-321@61227.54")</f>
        <v>ISHARES $ TREASURY BOND 7-10YR UCITS ETF@SELL@-321@61227.54</v>
      </c>
    </row>
    <row r="26">
      <c r="A26" s="58">
        <f>IFERROR(__xludf.DUMMYFUNCTION("""COMPUTED_VALUE"""),44627.0)</f>
        <v>44627</v>
      </c>
      <c r="B26" s="59" t="str">
        <f>IFERROR(__xludf.DUMMYFUNCTION("""COMPUTED_VALUE"""),"Long term US bonds (20-25 year)")</f>
        <v>Long term US bonds (20-25 year)</v>
      </c>
      <c r="C26" s="60" t="str">
        <f>IFERROR(__xludf.DUMMYFUNCTION("""COMPUTED_VALUE"""),"ISHARES $ TREASURY BOND 20+YR UCITS ETF")</f>
        <v>ISHARES $ TREASURY BOND 20+YR UCITS ETF</v>
      </c>
      <c r="D26" s="61" t="str">
        <f>IFERROR(__xludf.DUMMYFUNCTION("""COMPUTED_VALUE"""),"COST")</f>
        <v>COST</v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>
        <f>IFERROR(__xludf.DUMMYFUNCTION("""COMPUTED_VALUE"""),-0.5)</f>
        <v>-0.5</v>
      </c>
      <c r="H26" s="64" t="str">
        <f>IFERROR(__xludf.DUMMYFUNCTION("IF(D26&lt;&gt;"""",C26 &amp; ""@"" &amp; D26 &amp; ""@"" &amp; E26 &amp; ""@"" &amp; SUBSTITUTE(SUBSTITUTE(TO_TEXT(G26),"","",""""),"" €"",""""),"""")"),"ISHARES $ TREASURY BOND 20+YR UCITS ETF@COST@@-0.50")</f>
        <v>ISHARES $ TREASURY BOND 20+YR UCITS ETF@COST@@-0.50</v>
      </c>
    </row>
    <row r="27">
      <c r="A27" s="58">
        <f>IFERROR(__xludf.DUMMYFUNCTION("""COMPUTED_VALUE"""),44627.0)</f>
        <v>44627</v>
      </c>
      <c r="B27" s="59" t="str">
        <f>IFERROR(__xludf.DUMMYFUNCTION("""COMPUTED_VALUE"""),"Long term US bonds (20-25 year)")</f>
        <v>Long term US bonds (20-25 year)</v>
      </c>
      <c r="C27" s="60" t="str">
        <f>IFERROR(__xludf.DUMMYFUNCTION("""COMPUTED_VALUE"""),"ISHARES $ TREASURY BOND 20+YR UCITS ETF")</f>
        <v>ISHARES $ TREASURY BOND 20+YR UCITS ETF</v>
      </c>
      <c r="D27" s="61" t="str">
        <f>IFERROR(__xludf.DUMMYFUNCTION("""COMPUTED_VALUE"""),"SELL")</f>
        <v>SELL</v>
      </c>
      <c r="E27" s="52">
        <f>IFERROR(__xludf.DUMMYFUNCTION("""COMPUTED_VALUE"""),-171.0)</f>
        <v>-171</v>
      </c>
      <c r="F27" s="62">
        <f>IFERROR(__xludf.DUMMYFUNCTION("""COMPUTED_VALUE"""),4.810994152046783)</f>
        <v>4.810994152</v>
      </c>
      <c r="G27" s="63">
        <f>IFERROR(__xludf.DUMMYFUNCTION("""COMPUTED_VALUE"""),822.68)</f>
        <v>822.68</v>
      </c>
      <c r="H27" s="64" t="str">
        <f>IFERROR(__xludf.DUMMYFUNCTION("IF(D27&lt;&gt;"""",C27 &amp; ""@"" &amp; D27 &amp; ""@"" &amp; E27 &amp; ""@"" &amp; SUBSTITUTE(SUBSTITUTE(TO_TEXT(G27),"","",""""),"" €"",""""),"""")"),"ISHARES $ TREASURY BOND 20+YR UCITS ETF@SELL@-171@822.68")</f>
        <v>ISHARES $ TREASURY BOND 20+YR UCITS ETF@SELL@-171@822.68</v>
      </c>
    </row>
    <row r="28">
      <c r="A28" s="58">
        <f>IFERROR(__xludf.DUMMYFUNCTION("""COMPUTED_VALUE"""),44627.0)</f>
        <v>44627</v>
      </c>
      <c r="B28" s="59" t="str">
        <f>IFERROR(__xludf.DUMMYFUNCTION("""COMPUTED_VALUE"""),"Gold")</f>
        <v>Gold</v>
      </c>
      <c r="C28" s="60" t="str">
        <f>IFERROR(__xludf.DUMMYFUNCTION("""COMPUTED_VALUE"""),"WISDOMTREE PHYSICAL GOLD ETC")</f>
        <v>WISDOMTREE PHYSICAL GOLD ETC</v>
      </c>
      <c r="D28" s="61" t="str">
        <f>IFERROR(__xludf.DUMMYFUNCTION("""COMPUTED_VALUE"""),"COST")</f>
        <v>COST</v>
      </c>
      <c r="E28" s="52" t="str">
        <f>IFERROR(__xludf.DUMMYFUNCTION("""COMPUTED_VALUE"""),"")</f>
        <v/>
      </c>
      <c r="F28" s="62" t="str">
        <f>IFERROR(__xludf.DUMMYFUNCTION("""COMPUTED_VALUE"""),"")</f>
        <v/>
      </c>
      <c r="G28" s="63">
        <f>IFERROR(__xludf.DUMMYFUNCTION("""COMPUTED_VALUE"""),-0.5)</f>
        <v>-0.5</v>
      </c>
      <c r="H28" s="64" t="str">
        <f>IFERROR(__xludf.DUMMYFUNCTION("IF(D28&lt;&gt;"""",C28 &amp; ""@"" &amp; D28 &amp; ""@"" &amp; E28 &amp; ""@"" &amp; SUBSTITUTE(SUBSTITUTE(TO_TEXT(G28),"","",""""),"" €"",""""),"""")"),"WISDOMTREE PHYSICAL GOLD ETC@COST@@-0.50")</f>
        <v>WISDOMTREE PHYSICAL GOLD ETC@COST@@-0.50</v>
      </c>
    </row>
    <row r="29">
      <c r="A29" s="58">
        <f>IFERROR(__xludf.DUMMYFUNCTION("""COMPUTED_VALUE"""),44627.0)</f>
        <v>44627</v>
      </c>
      <c r="B29" s="59" t="str">
        <f>IFERROR(__xludf.DUMMYFUNCTION("""COMPUTED_VALUE"""),"Gold")</f>
        <v>Gold</v>
      </c>
      <c r="C29" s="60" t="str">
        <f>IFERROR(__xludf.DUMMYFUNCTION("""COMPUTED_VALUE"""),"WISDOMTREE PHYSICAL GOLD ETC")</f>
        <v>WISDOMTREE PHYSICAL GOLD ETC</v>
      </c>
      <c r="D29" s="61" t="str">
        <f>IFERROR(__xludf.DUMMYFUNCTION("""COMPUTED_VALUE"""),"SELL")</f>
        <v>SELL</v>
      </c>
      <c r="E29" s="52">
        <f>IFERROR(__xludf.DUMMYFUNCTION("""COMPUTED_VALUE"""),-25.0)</f>
        <v>-25</v>
      </c>
      <c r="F29" s="62">
        <f>IFERROR(__xludf.DUMMYFUNCTION("""COMPUTED_VALUE"""),173.79)</f>
        <v>173.79</v>
      </c>
      <c r="G29" s="63">
        <f>IFERROR(__xludf.DUMMYFUNCTION("""COMPUTED_VALUE"""),4344.75)</f>
        <v>4344.75</v>
      </c>
      <c r="H29" s="64" t="str">
        <f>IFERROR(__xludf.DUMMYFUNCTION("IF(D29&lt;&gt;"""",C29 &amp; ""@"" &amp; D29 &amp; ""@"" &amp; E29 &amp; ""@"" &amp; SUBSTITUTE(SUBSTITUTE(TO_TEXT(G29),"","",""""),"" €"",""""),"""")"),"WISDOMTREE PHYSICAL GOLD ETC@SELL@-25@4344.75")</f>
        <v>WISDOMTREE PHYSICAL GOLD ETC@SELL@-25@4344.75</v>
      </c>
    </row>
    <row r="30">
      <c r="A30" s="58" t="str">
        <f>IFERROR(__xludf.DUMMYFUNCTION("""COMPUTED_VALUE"""),"#VALUE!")</f>
        <v>#VALUE!</v>
      </c>
      <c r="B30" s="59"/>
      <c r="C30" s="60"/>
      <c r="D30" s="61" t="str">
        <f>IFERROR(__xludf.DUMMYFUNCTION("""COMPUTED_VALUE"""),"#VALUE!")</f>
        <v>#VALUE!</v>
      </c>
      <c r="E30" s="52" t="str">
        <f>IFERROR(__xludf.DUMMYFUNCTION("""COMPUTED_VALUE"""),"")</f>
        <v/>
      </c>
      <c r="F30" s="62" t="str">
        <f>IFERROR(__xludf.DUMMYFUNCTION("""COMPUTED_VALUE"""),"")</f>
        <v/>
      </c>
      <c r="G30" s="63" t="str">
        <f>IFERROR(__xludf.DUMMYFUNCTION("""COMPUTED_VALUE"""),"#VALUE!")</f>
        <v>#VALUE!</v>
      </c>
      <c r="H30" s="64" t="str">
        <f>IFERROR(__xludf.DUMMYFUNCTION("IF(D30&lt;&gt;"""",C30 &amp; ""@"" &amp; D30 &amp; ""@"" &amp; E30 &amp; ""@"" &amp; SUBSTITUTE(SUBSTITUTE(TO_TEXT(G30),"","",""""),"" €"",""""),"""")"),"#VALUE!")</f>
        <v>#VALUE!</v>
      </c>
    </row>
    <row r="31">
      <c r="A31" s="58">
        <f>IFERROR(__xludf.DUMMYFUNCTION("""COMPUTED_VALUE"""),44627.0)</f>
        <v>44627</v>
      </c>
      <c r="B31" s="59" t="str">
        <f>IFERROR(__xludf.DUMMYFUNCTION("""COMPUTED_VALUE"""),"Intermediate US bonds (7-10 year)")</f>
        <v>Intermediate US bonds (7-10 year)</v>
      </c>
      <c r="C31" s="60" t="str">
        <f>IFERROR(__xludf.DUMMYFUNCTION("""COMPUTED_VALUE"""),"ISHARES $ TREASURY BOND 7-10YR UCITS ETF")</f>
        <v>ISHARES $ TREASURY BOND 7-10YR UCITS ETF</v>
      </c>
      <c r="D31" s="61" t="str">
        <f>IFERROR(__xludf.DUMMYFUNCTION("""COMPUTED_VALUE"""),"SELL")</f>
        <v>SELL</v>
      </c>
      <c r="E31" s="52">
        <f>IFERROR(__xludf.DUMMYFUNCTION("""COMPUTED_VALUE"""),-184.0)</f>
        <v>-184</v>
      </c>
      <c r="F31" s="62">
        <f>IFERROR(__xludf.DUMMYFUNCTION("""COMPUTED_VALUE"""),190.35999999999999)</f>
        <v>190.36</v>
      </c>
      <c r="G31" s="63">
        <f>IFERROR(__xludf.DUMMYFUNCTION("""COMPUTED_VALUE"""),35026.24)</f>
        <v>35026.24</v>
      </c>
      <c r="H31" s="64" t="str">
        <f>IFERROR(__xludf.DUMMYFUNCTION("IF(D31&lt;&gt;"""",C31 &amp; ""@"" &amp; D31 &amp; ""@"" &amp; E31 &amp; ""@"" &amp; SUBSTITUTE(SUBSTITUTE(TO_TEXT(G31),"","",""""),"" €"",""""),"""")"),"ISHARES $ TREASURY BOND 7-10YR UCITS ETF@SELL@-184@35026.24")</f>
        <v>ISHARES $ TREASURY BOND 7-10YR UCITS ETF@SELL@-184@35026.24</v>
      </c>
    </row>
    <row r="32">
      <c r="A32" s="58" t="str">
        <f>IFERROR(__xludf.DUMMYFUNCTION("""COMPUTED_VALUE"""),"")</f>
        <v/>
      </c>
      <c r="B32" s="59"/>
      <c r="C32" s="60"/>
      <c r="D32" s="61" t="str">
        <f>IFERROR(__xludf.DUMMYFUNCTION("""COMPUTED_VALUE"""),"")</f>
        <v/>
      </c>
      <c r="E32" s="52" t="str">
        <f>IFERROR(__xludf.DUMMYFUNCTION("""COMPUTED_VALUE"""),"")</f>
        <v/>
      </c>
      <c r="F32" s="62" t="str">
        <f>IFERROR(__xludf.DUMMYFUNCTION("""COMPUTED_VALUE"""),"")</f>
        <v/>
      </c>
      <c r="G32" s="63" t="str">
        <f>IFERROR(__xludf.DUMMYFUNCTION("""COMPUTED_VALUE"""),"")</f>
        <v/>
      </c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194</v>
      </c>
      <c r="B1" s="11" t="s">
        <v>65</v>
      </c>
      <c r="C1" s="11" t="s">
        <v>66</v>
      </c>
    </row>
    <row r="2">
      <c r="A2" s="65" t="s">
        <v>195</v>
      </c>
      <c r="B2" s="19" t="s">
        <v>196</v>
      </c>
      <c r="C2" s="19" t="s">
        <v>197</v>
      </c>
    </row>
    <row r="3">
      <c r="A3" s="65" t="s">
        <v>198</v>
      </c>
      <c r="B3" s="59" t="s">
        <v>196</v>
      </c>
      <c r="C3" s="21" t="s">
        <v>199</v>
      </c>
    </row>
    <row r="4">
      <c r="A4" s="65" t="s">
        <v>74</v>
      </c>
      <c r="B4" s="59" t="s">
        <v>200</v>
      </c>
      <c r="C4" s="21" t="s">
        <v>201</v>
      </c>
    </row>
    <row r="5">
      <c r="A5" s="65" t="s">
        <v>202</v>
      </c>
      <c r="B5" s="19" t="s">
        <v>200</v>
      </c>
      <c r="C5" s="19" t="s">
        <v>203</v>
      </c>
    </row>
    <row r="6">
      <c r="A6" s="65" t="s">
        <v>126</v>
      </c>
      <c r="B6" s="59" t="s">
        <v>204</v>
      </c>
      <c r="C6" s="21" t="s">
        <v>205</v>
      </c>
    </row>
    <row r="7">
      <c r="A7" s="65" t="s">
        <v>206</v>
      </c>
      <c r="B7" s="19" t="s">
        <v>204</v>
      </c>
      <c r="C7" s="19" t="s">
        <v>207</v>
      </c>
    </row>
    <row r="8">
      <c r="A8" s="65" t="s">
        <v>208</v>
      </c>
      <c r="B8" s="19" t="s">
        <v>204</v>
      </c>
      <c r="C8" s="19" t="s">
        <v>209</v>
      </c>
    </row>
    <row r="9">
      <c r="A9" s="65" t="s">
        <v>174</v>
      </c>
      <c r="B9" s="59" t="s">
        <v>210</v>
      </c>
      <c r="C9" s="21" t="s">
        <v>211</v>
      </c>
    </row>
    <row r="10">
      <c r="A10" s="65" t="s">
        <v>212</v>
      </c>
      <c r="B10" s="19" t="s">
        <v>210</v>
      </c>
      <c r="C10" s="19" t="s">
        <v>213</v>
      </c>
    </row>
    <row r="11">
      <c r="A11" s="65" t="s">
        <v>214</v>
      </c>
      <c r="B11" s="59" t="s">
        <v>215</v>
      </c>
      <c r="C11" s="21" t="s">
        <v>216</v>
      </c>
    </row>
    <row r="12">
      <c r="A12" s="65" t="s">
        <v>217</v>
      </c>
      <c r="B12" s="19" t="s">
        <v>215</v>
      </c>
      <c r="C12" s="19" t="s">
        <v>218</v>
      </c>
    </row>
    <row r="13">
      <c r="A13" s="22" t="s">
        <v>105</v>
      </c>
      <c r="B13" s="21" t="s">
        <v>219</v>
      </c>
      <c r="C13" s="47" t="s">
        <v>220</v>
      </c>
    </row>
    <row r="14">
      <c r="A14" s="47" t="s">
        <v>221</v>
      </c>
      <c r="B14" s="21" t="s">
        <v>219</v>
      </c>
      <c r="C14" s="22" t="s">
        <v>222</v>
      </c>
    </row>
    <row r="15">
      <c r="A15" s="47" t="s">
        <v>223</v>
      </c>
      <c r="B15" s="21" t="s">
        <v>219</v>
      </c>
      <c r="C15" s="47" t="s">
        <v>224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225</v>
      </c>
      <c r="B1" s="66" t="s">
        <v>226</v>
      </c>
      <c r="C1" s="66" t="s">
        <v>227</v>
      </c>
      <c r="D1" s="66" t="s">
        <v>228</v>
      </c>
      <c r="E1" s="66" t="s">
        <v>229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230</v>
      </c>
      <c r="E2" s="21" t="s">
        <v>231</v>
      </c>
    </row>
    <row r="3">
      <c r="A3" s="67">
        <f>IF(DateTime!$B$12,COUNTIFS(Investment!$AM2:$AM6,"&gt;"&amp;DateTime!B1-TIME(0,30,0),Investment!$AM2:$AM6,"&lt;"&amp;DateTime!B1-TIME(0,15,0)),0)</f>
        <v>0</v>
      </c>
      <c r="B3" s="68"/>
      <c r="C3" s="69"/>
      <c r="D3" s="21" t="s">
        <v>232</v>
      </c>
      <c r="E3" s="21" t="s">
        <v>233</v>
      </c>
    </row>
    <row r="4">
      <c r="A4" s="67">
        <f>COUNTIFS(Historic!$H:$H,"XXXXXX")</f>
        <v>0</v>
      </c>
      <c r="B4" s="68"/>
      <c r="C4" s="69"/>
      <c r="D4" s="21" t="s">
        <v>234</v>
      </c>
      <c r="E4" s="21" t="s">
        <v>235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236</v>
      </c>
      <c r="E5" s="21" t="s">
        <v>237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238</v>
      </c>
      <c r="B1" s="71">
        <f>NOW()</f>
        <v>44656.70827</v>
      </c>
    </row>
    <row r="2">
      <c r="A2" s="70" t="s">
        <v>46</v>
      </c>
      <c r="B2" s="72">
        <f>DATEVALUE($B$1)</f>
        <v>44656</v>
      </c>
    </row>
    <row r="3">
      <c r="A3" s="70" t="s">
        <v>239</v>
      </c>
      <c r="B3" s="73">
        <f>TIMEVALUE($B$1)</f>
        <v>0.708275463</v>
      </c>
    </row>
    <row r="4">
      <c r="A4" s="70" t="s">
        <v>240</v>
      </c>
      <c r="B4" s="59">
        <f>YEAR($B$1)</f>
        <v>2022</v>
      </c>
    </row>
    <row r="5">
      <c r="A5" s="70" t="s">
        <v>241</v>
      </c>
      <c r="B5" s="59">
        <f>MONTH($B$1)</f>
        <v>4</v>
      </c>
    </row>
    <row r="6">
      <c r="A6" s="70" t="s">
        <v>242</v>
      </c>
      <c r="B6" s="59">
        <f>DAY($B$1)</f>
        <v>5</v>
      </c>
    </row>
    <row r="7">
      <c r="A7" s="70" t="s">
        <v>243</v>
      </c>
      <c r="B7" s="59">
        <f>WEEKDAY($B$1,2)</f>
        <v>2</v>
      </c>
    </row>
    <row r="8">
      <c r="A8" s="74" t="s">
        <v>244</v>
      </c>
      <c r="B8" s="75">
        <v>1.0</v>
      </c>
    </row>
    <row r="9">
      <c r="A9" s="70" t="s">
        <v>245</v>
      </c>
      <c r="B9" s="21">
        <v>5.0</v>
      </c>
    </row>
    <row r="10">
      <c r="A10" s="70" t="s">
        <v>246</v>
      </c>
      <c r="B10" s="76">
        <f>TIME(9,0,0)</f>
        <v>0.375</v>
      </c>
    </row>
    <row r="11">
      <c r="A11" s="70" t="s">
        <v>247</v>
      </c>
      <c r="B11" s="76">
        <f>TIME(17,35,0)</f>
        <v>0.7326388889</v>
      </c>
    </row>
    <row r="12">
      <c r="A12" s="70" t="s">
        <v>248</v>
      </c>
      <c r="B12" s="21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249</v>
      </c>
      <c r="E1" s="11" t="s">
        <v>250</v>
      </c>
    </row>
    <row r="2">
      <c r="A2" s="59"/>
      <c r="B2" s="78" t="str">
        <f>IF($A2&lt;&gt;"",SUMIFS(Historic!E:E,Historic!$C:$C,$A2),)</f>
        <v/>
      </c>
      <c r="C2" s="79" t="str">
        <f>IF($A2&lt;&gt;"",SUMIFS(Historic!G:G,Historic!$C:$C,$A2)+IF($B2&lt;&gt;0,MAXIFS(Investment!$L:$L,Investment!$G:$G,LEFT($A2,30)&amp;"*"),),)</f>
        <v/>
      </c>
      <c r="D2" s="80" t="str">
        <f>IF(AND($A2&lt;&gt;"",MAXIFS(Investment!$J:$J,Investment!$G:$G,LEFT($A2,30)&amp;"*")),MAXIFS(Investment!$J:$J,Investment!$G:$G,LEFT($A2,30)&amp;"*"),IF($A2&lt;&gt;"","tot",))</f>
        <v/>
      </c>
      <c r="E2" s="81" t="str">
        <f>IF(AND($A2&lt;&gt;"",MAXIFS(Investment!$AD:$AD,Investment!$G:$G,LEFT($A2,30)&amp;"*")),MAXIFS(Investment!$AD:$AD,Investment!$G:$G,LEFT($A2,30)&amp;"*"),)</f>
        <v/>
      </c>
    </row>
    <row r="3">
      <c r="A3" s="59" t="str">
        <f>IFERROR(__xludf.DUMMYFUNCTION("""COMPUTED_VALUE"""),"WISDOMTREE PHYSICAL GOLD ETC")</f>
        <v>WISDOMTREE PHYSICAL GOLD ETC</v>
      </c>
      <c r="B3" s="59">
        <f>IF($A3&lt;&gt;"",SUMIFS(Historic!E:E,Historic!$C:$C,$A3),)</f>
        <v>329</v>
      </c>
      <c r="C3" s="82">
        <f>IF($A3&lt;&gt;"",SUMIFS(Historic!G:G,Historic!$C:$C,$A3)+IF($B3&lt;&gt;0,MAXIFS(Investment!$L:$L,Investment!$G:$G,LEFT($A3,30)&amp;"*"),),)</f>
        <v>34001.66</v>
      </c>
      <c r="D3" s="80">
        <f>IF(AND($A3&lt;&gt;"",MAXIFS(Investment!$J:$J,Investment!$G:$G,LEFT($A3,30)&amp;"*")),MAXIFS(Investment!$J:$J,Investment!$G:$G,LEFT($A3,30)&amp;"*"),)</f>
        <v>166.52</v>
      </c>
      <c r="E3" s="81">
        <f>IF(AND($A3&lt;&gt;"",MAXIFS(Investment!$AD:$AD,Investment!$G:$G,LEFT($A3,30)&amp;"*")),MAXIFS(Investment!$AD:$AD,Investment!$G:$G,LEFT($A3,30)&amp;"*"),)</f>
        <v>148.319272</v>
      </c>
    </row>
    <row r="4">
      <c r="A4" s="59" t="str">
        <f>IFERROR(__xludf.DUMMYFUNCTION("""COMPUTED_VALUE"""),"VanEck Vectors Ethereum ETN")</f>
        <v>VanEck Vectors Ethereum ETN</v>
      </c>
      <c r="B4" s="59">
        <f>IF($A4&lt;&gt;"",SUMIFS(Historic!E:E,Historic!$C:$C,$A4),)</f>
        <v>0</v>
      </c>
      <c r="C4" s="82">
        <f>IF($A4&lt;&gt;"",SUMIFS(Historic!G:G,Historic!$C:$C,$A4)+IF($B4&lt;&gt;0,MAXIFS(Investment!$L:$L,Investment!$G:$G,LEFT($A4,30)&amp;"*"),),)</f>
        <v>9499.75</v>
      </c>
      <c r="D4" s="80" t="str">
        <f>IF(AND($A4&lt;&gt;"",MAXIFS(Investment!$J:$J,Investment!$G:$G,LEFT($A4,30)&amp;"*")),MAXIFS(Investment!$J:$J,Investment!$G:$G,LEFT($A4,30)&amp;"*"),)</f>
        <v/>
      </c>
      <c r="E4" s="81" t="str">
        <f>IF(AND($A4&lt;&gt;"",MAXIFS(Investment!$AD:$AD,Investment!$G:$G,LEFT($A4,30)&amp;"*")),MAXIFS(Investment!$AD:$AD,Investment!$G:$G,LEFT($A4,30)&amp;"*"),)</f>
        <v/>
      </c>
    </row>
    <row r="5">
      <c r="A5" s="59" t="str">
        <f>IFERROR(__xludf.DUMMYFUNCTION("""COMPUTED_VALUE"""),"VANGUARD S&amp;P 500 UCITS ETF DISTRIBUTING ETF DISTRIBUTING")</f>
        <v>VANGUARD S&amp;P 500 UCITS ETF DISTRIBUTING ETF DISTRIBUTING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121890.4</v>
      </c>
      <c r="D5" s="80">
        <f>IF(AND($A5&lt;&gt;"",MAXIFS(Investment!$J:$J,Investment!$G:$G,LEFT($A5,30)&amp;"*")),MAXIFS(Investment!$J:$J,Investment!$G:$G,LEFT($A5,30)&amp;"*"),)</f>
        <v>79.14</v>
      </c>
      <c r="E5" s="81">
        <f>IF(AND($A5&lt;&gt;"",MAXIFS(Investment!$AD:$AD,Investment!$G:$G,LEFT($A5,30)&amp;"*")),MAXIFS(Investment!$AD:$AD,Investment!$G:$G,LEFT($A5,30)&amp;"*"),)</f>
        <v>72.40170115</v>
      </c>
    </row>
    <row r="6">
      <c r="A6" s="59" t="str">
        <f>IFERROR(__xludf.DUMMYFUNCTION("""COMPUTED_VALUE"""),"ISHARES $ TREASURY BOND 7-10YR UCITS ETF")</f>
        <v>ISHARES $ TREASURY BOND 7-10YR UCITS ETF</v>
      </c>
      <c r="B6" s="59">
        <f>IF($A6&lt;&gt;"",SUMIFS(Historic!E:E,Historic!$C:$C,$A6),)</f>
        <v>1032</v>
      </c>
      <c r="C6" s="82">
        <f>IF($A6&lt;&gt;"",SUMIFS(Historic!G:G,Historic!$C:$C,$A6)+IF($B6&lt;&gt;0,MAXIFS(Investment!$L:$L,Investment!$G:$G,LEFT($A6,30)&amp;"*"),),)</f>
        <v>20762.19</v>
      </c>
      <c r="D6" s="80">
        <f>IF(AND($A6&lt;&gt;"",MAXIFS(Investment!$J:$J,Investment!$G:$G,LEFT($A6,30)&amp;"*")),MAXIFS(Investment!$J:$J,Investment!$G:$G,LEFT($A6,30)&amp;"*"),)</f>
        <v>176.5</v>
      </c>
      <c r="E6" s="81">
        <f>IF(AND($A6&lt;&gt;"",MAXIFS(Investment!$AD:$AD,Investment!$G:$G,LEFT($A6,30)&amp;"*")),MAXIFS(Investment!$AD:$AD,Investment!$G:$G,LEFT($A6,30)&amp;"*"),)</f>
        <v>179.8946743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7949.7</v>
      </c>
      <c r="D7" s="80">
        <f>IF(AND($A7&lt;&gt;"",MAXIFS(Investment!$J:$J,Investment!$G:$G,LEFT($A7,30)&amp;"*")),MAXIFS(Investment!$J:$J,Investment!$G:$G,LEFT($A7,30)&amp;"*"),)</f>
        <v>4.4</v>
      </c>
      <c r="E7" s="81">
        <f>IF(AND($A7&lt;&gt;"",MAXIFS(Investment!$AD:$AD,Investment!$G:$G,LEFT($A7,30)&amp;"*")),MAXIFS(Investment!$AD:$AD,Investment!$G:$G,LEFT($A7,30)&amp;"*"),)</f>
        <v>4.604621839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11.81</v>
      </c>
      <c r="E8" s="81">
        <f>IF(AND($A8&lt;&gt;"",MAXIFS(Investment!$AD:$AD,Investment!$G:$G,LEFT($A8,30)&amp;"*")),MAXIFS(Investment!$AD:$AD,Investment!$G:$G,LEFT($A8,30)&amp;"*"),)</f>
        <v>8.948697318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4.4</v>
      </c>
      <c r="E10" s="81">
        <f>IF(AND($A10&lt;&gt;"",MAXIFS(Investment!$AD:$AD,Investment!$G:$G,LEFT($A10,30)&amp;"*")),MAXIFS(Investment!$AD:$AD,Investment!$G:$G,LEFT($A10,30)&amp;"*"),)</f>
        <v>4.604621839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B$38+B$30+SUM(BankAccount!B:B)</f>
        <v>198736.8831</v>
      </c>
    </row>
    <row r="2" ht="14.25" customHeight="1">
      <c r="A2" s="87" t="s">
        <v>251</v>
      </c>
      <c r="B2" s="88">
        <f>$B$3/$B$7</f>
        <v>0.7408140923</v>
      </c>
    </row>
    <row r="3" ht="14.25" customHeight="1">
      <c r="A3" s="89" t="s">
        <v>252</v>
      </c>
      <c r="B3" s="90">
        <f>B$38-B$47</f>
        <v>166082.073</v>
      </c>
    </row>
    <row r="4" ht="14.25" customHeight="1">
      <c r="A4" s="89" t="s">
        <v>253</v>
      </c>
      <c r="B4" s="91">
        <f>B3/B$7/B$8</f>
        <v>0.06735930974</v>
      </c>
    </row>
    <row r="5" ht="14.25" customHeight="1">
      <c r="A5" s="89" t="s">
        <v>254</v>
      </c>
      <c r="B5" s="90">
        <f>SUMIF(Historic!D:D,"=DIVIDEND",Historic!G:G)</f>
        <v>61678.93</v>
      </c>
    </row>
    <row r="6" ht="14.25" customHeight="1">
      <c r="A6" s="89" t="s">
        <v>255</v>
      </c>
      <c r="B6" s="91">
        <f>B5/B$7/B$8</f>
        <v>0.02501564483</v>
      </c>
    </row>
    <row r="7" ht="14.25" customHeight="1">
      <c r="A7" s="89" t="s">
        <v>256</v>
      </c>
      <c r="B7" s="92">
        <f>AVERAGE(Evolution!K:K)</f>
        <v>224188.5984</v>
      </c>
    </row>
    <row r="8" ht="14.25" hidden="1" customHeight="1">
      <c r="A8" s="89" t="s">
        <v>257</v>
      </c>
      <c r="B8" s="93">
        <f t="array" ref="B8">(DateTime!$B$2-INDEX(Historic!A:A, ROWS(Historic!A:A)))/365.25</f>
        <v>10.99794661</v>
      </c>
    </row>
    <row r="9" ht="14.25" customHeight="1">
      <c r="A9" s="89" t="s">
        <v>257</v>
      </c>
      <c r="B9" s="94" t="str">
        <f>ROUNDUP(B8*12) &amp; " months (" &amp; ROUNDUP(B8,1) &amp;  " years)"</f>
        <v>132 months (11 years)</v>
      </c>
    </row>
    <row r="10" ht="14.25" customHeight="1">
      <c r="A10" s="89" t="s">
        <v>258</v>
      </c>
      <c r="B10" s="95" t="str">
        <f>ROUNDUP(B1/-B14) &amp; " months (" &amp; ROUNDUP(B1/-B14/12,1) &amp;  " years)"</f>
        <v>298 months (24.8 years)</v>
      </c>
    </row>
    <row r="11" ht="14.25" customHeight="1">
      <c r="A11" s="89" t="s">
        <v>259</v>
      </c>
      <c r="B11" s="95" t="str">
        <f>ROUNDUP(B12/(B13+B14)) &amp; " months (" &amp; ROUNDUP(B12/(B13+B14)/12,1) &amp;  " years)"</f>
        <v>387 months (32.2 years)</v>
      </c>
    </row>
    <row r="12" ht="14.25" customHeight="1">
      <c r="A12" s="89" t="s">
        <v>260</v>
      </c>
      <c r="B12" s="90">
        <f>B$1+B$14*12/$B6</f>
        <v>-121867.8861</v>
      </c>
    </row>
    <row r="13" ht="14.25" customHeight="1">
      <c r="A13" s="96" t="s">
        <v>261</v>
      </c>
      <c r="B13" s="97">
        <f>(B47+B30+B18)/(12*B8)</f>
        <v>352.7121066</v>
      </c>
    </row>
    <row r="14" ht="14.25" customHeight="1">
      <c r="A14" s="98" t="s">
        <v>8</v>
      </c>
      <c r="B14" s="99">
        <f>AVERAGE(Expenses!B:B)</f>
        <v>-668.3445865</v>
      </c>
    </row>
    <row r="15" ht="14.25" customHeight="1">
      <c r="A15" s="100" t="s">
        <v>262</v>
      </c>
      <c r="B15" s="101">
        <f>-B$14/B$13</f>
        <v>1.894872827</v>
      </c>
    </row>
    <row r="16" ht="14.25" customHeight="1">
      <c r="A16" s="100" t="s">
        <v>7</v>
      </c>
      <c r="B16" s="102">
        <f t="array" ref="B16">INDEX(Expenses!B:B,2)</f>
        <v>0</v>
      </c>
    </row>
    <row r="17" ht="14.25" customHeight="1">
      <c r="A17" s="100" t="s">
        <v>9</v>
      </c>
      <c r="B17" s="102">
        <f>B$21+B$14</f>
        <v>-470.5879492</v>
      </c>
    </row>
    <row r="18" ht="14.25" customHeight="1">
      <c r="A18" s="100" t="s">
        <v>2</v>
      </c>
      <c r="B18" s="103">
        <f t="array" ref="B18">INDEX(BankAccount!B:B,2)</f>
        <v>87992.72</v>
      </c>
    </row>
    <row r="19" ht="14.25" customHeight="1">
      <c r="A19" s="100" t="s">
        <v>10</v>
      </c>
      <c r="B19" s="103">
        <f>IFERROR(__xludf.DUMMYFUNCTION("MIN(ROUNDUP(SUM(Budget!$B:$B,IFERROR(IMPORTRANGE(""https://docs.google.com/spreadsheets/d/1pMnJel8OYtwk1Zu4YgTG3JwmTA-WLIMf6OnCQlSgprU/edit"",""Associate!$C:$C""),0),$B$18)/100)*100,0)"),0.0)</f>
        <v>0</v>
      </c>
    </row>
    <row r="20" ht="14.25" customHeight="1">
      <c r="A20" s="100" t="s">
        <v>34</v>
      </c>
      <c r="B20" s="104">
        <f t="array" ref="B20">INDEX(Investment!$AR:$AR,ROWS(Investment!$AR:$AR))+$B$58</f>
        <v>-283.5250659</v>
      </c>
    </row>
    <row r="21" ht="14.25" customHeight="1">
      <c r="A21" s="100" t="s">
        <v>263</v>
      </c>
      <c r="B21" s="104">
        <f t="array" ref="B21">INDEX(AllocationHistoric!O:O,2)</f>
        <v>197.7566373</v>
      </c>
    </row>
    <row r="22" ht="14.25" customHeight="1">
      <c r="A22" s="100" t="s">
        <v>264</v>
      </c>
      <c r="B22" s="103">
        <f>AVERAGE(OFFSET(AllocationHistoric!$P:$P,1,0,12,1))</f>
        <v>0.03746520959</v>
      </c>
    </row>
    <row r="23" ht="14.25" customHeight="1">
      <c r="A23" s="100" t="s">
        <v>37</v>
      </c>
      <c r="B23" s="104">
        <f>AVERAGE(AllocationHistoric!$I:$I)</f>
        <v>2449.421923</v>
      </c>
    </row>
    <row r="24" ht="14.25" customHeight="1">
      <c r="A24" s="100" t="s">
        <v>265</v>
      </c>
      <c r="B24" s="103">
        <f>AVERAGE(OFFSET(AllocationHistoric!$I:$I,1,0,12,1))</f>
        <v>4925.379167</v>
      </c>
    </row>
    <row r="25" ht="14.25" customHeight="1">
      <c r="A25" s="100" t="s">
        <v>38</v>
      </c>
      <c r="B25" s="105">
        <f>$B$28+$B$24</f>
        <v>-8502.097</v>
      </c>
    </row>
    <row r="26" ht="14.25" customHeight="1">
      <c r="A26" s="100" t="s">
        <v>39</v>
      </c>
      <c r="B26" s="106">
        <f>$B$25/($B$27-$B$24)</f>
        <v>-0.02660803806</v>
      </c>
    </row>
    <row r="27" ht="14.25" customHeight="1">
      <c r="A27" s="100" t="s">
        <v>40</v>
      </c>
      <c r="B27" s="105">
        <f t="array" ref="B27">INDEX(AllocationHistoric!$C:$C,2)+$B$24+SUMIFS(Historic!G:G,Historic!D:D,"APPROVISIONNEMENT",Historic!A:A,"&gt;"&amp;EOMONTH(DateTime!B2,-1))</f>
        <v>324456.5292</v>
      </c>
    </row>
    <row r="28" ht="14.25" customHeight="1">
      <c r="A28" s="100" t="s">
        <v>41</v>
      </c>
      <c r="B28" s="105">
        <f>$B$38-$B$27</f>
        <v>-13427.47617</v>
      </c>
    </row>
    <row r="29" ht="14.25" customHeight="1">
      <c r="A29" s="107" t="s">
        <v>266</v>
      </c>
      <c r="B29" s="108">
        <f t="array" ref="B29">INDEX(Evolution!$L:$L,2)</f>
        <v>0.9530310054</v>
      </c>
    </row>
    <row r="30" ht="14.25" customHeight="1">
      <c r="A30" s="109" t="s">
        <v>267</v>
      </c>
      <c r="B30" s="110">
        <f>SUM(B$31:B$33)</f>
        <v>-186390.393</v>
      </c>
    </row>
    <row r="31" ht="14.25" customHeight="1">
      <c r="A31" s="109" t="s">
        <v>3</v>
      </c>
      <c r="B31" s="110">
        <f>SUMIF(Budget!J:J,"&gt;0")</f>
        <v>7600</v>
      </c>
    </row>
    <row r="32" ht="14.25" customHeight="1">
      <c r="A32" s="109" t="s">
        <v>4</v>
      </c>
      <c r="B32" s="110">
        <f>SUMIF(Budget!J:J,"&lt;0")</f>
        <v>-13380.15</v>
      </c>
    </row>
    <row r="33" ht="14.25" customHeight="1">
      <c r="A33" s="111" t="s">
        <v>5</v>
      </c>
      <c r="B33" s="112">
        <f>IFERROR(__xludf.DUMMYFUNCTION("-SUM(IMPORTRANGE(""https://docs.google.com/spreadsheets/d/1pMnJel8OYtwk1Zu4YgTG3JwmTA-WLIMf6OnCQlSgprU/edit"",""Associate!$N3:$N""))"),-180610.24298686243)</f>
        <v>-180610.243</v>
      </c>
    </row>
    <row r="34" ht="14.25" hidden="1" customHeight="1">
      <c r="A34" s="113" t="s">
        <v>268</v>
      </c>
      <c r="B34" s="114">
        <f t="array" ref="B34">(DateTime!$B$2-INDEX(Evolution!A:A, ROWS(Evolution!A:A)))/365.25</f>
        <v>6.442162902</v>
      </c>
    </row>
    <row r="35" ht="14.25" customHeight="1">
      <c r="A35" s="115" t="s">
        <v>268</v>
      </c>
      <c r="B35" s="116" t="str">
        <f>ROUNDUP(B34*12) &amp; " months (" &amp; ROUNDUP(B34,1) &amp;  " years)"</f>
        <v>78 months (6.5 years)</v>
      </c>
    </row>
    <row r="36" ht="14.25" customHeight="1">
      <c r="A36" s="117" t="s">
        <v>19</v>
      </c>
      <c r="B36" s="118">
        <f t="array" ref="B36">INDEX(Investment!L:L,ROWS(Investment!L:L))+INDEX(Investment!AI:AI,ROWS(Investment!AI:AI))</f>
        <v>940053.213</v>
      </c>
    </row>
    <row r="37" ht="14.25" customHeight="1">
      <c r="A37" s="117" t="s">
        <v>20</v>
      </c>
      <c r="B37" s="118">
        <f>SUMIFS(Historic!G:G,Historic!$H:$H,"&lt;&gt;XXXXXX")</f>
        <v>-629024.16</v>
      </c>
    </row>
    <row r="38" ht="14.25" customHeight="1">
      <c r="A38" s="117" t="s">
        <v>21</v>
      </c>
      <c r="B38" s="118">
        <f>B36+B37</f>
        <v>311029.053</v>
      </c>
    </row>
    <row r="39" ht="14.25" customHeight="1">
      <c r="A39" s="117" t="s">
        <v>22</v>
      </c>
      <c r="B39" s="119">
        <f>$B$38+$B45-SUMIFS(Historic!G:G,Historic!$A:$A,"&gt;" &amp; DATE(2017,4,20),Historic!$B:$B,"")</f>
        <v>177542.323</v>
      </c>
    </row>
    <row r="40" ht="14.25" customHeight="1">
      <c r="A40" s="117" t="s">
        <v>23</v>
      </c>
      <c r="B40" s="120">
        <f>B39/B$7/B$34</f>
        <v>0.1229296581</v>
      </c>
    </row>
    <row r="41" ht="14.25" customHeight="1">
      <c r="A41" s="117" t="s">
        <v>269</v>
      </c>
      <c r="B41" s="118">
        <f>B39-B43-B45</f>
        <v>153815.613</v>
      </c>
    </row>
    <row r="42" ht="14.25" customHeight="1">
      <c r="A42" s="117" t="s">
        <v>270</v>
      </c>
      <c r="B42" s="120">
        <f>B41/B$7/B$34</f>
        <v>0.1065013705</v>
      </c>
    </row>
    <row r="43" ht="14.25" customHeight="1">
      <c r="A43" s="117" t="s">
        <v>271</v>
      </c>
      <c r="B43" s="118">
        <f>SUMIFS(Historic!G:G,Historic!D:D,"=DIVIDEND",Historic!B:B,"&lt;&gt;",Historic!H:H,"&lt;&gt;XXXXXX")</f>
        <v>58276.84</v>
      </c>
    </row>
    <row r="44" ht="14.25" customHeight="1">
      <c r="A44" s="121" t="s">
        <v>272</v>
      </c>
      <c r="B44" s="120">
        <f>B43/B$7/B$34</f>
        <v>0.04035067185</v>
      </c>
    </row>
    <row r="45" ht="14.25" customHeight="1">
      <c r="A45" s="121" t="s">
        <v>273</v>
      </c>
      <c r="B45" s="118">
        <f t="array" ref="B45">SUMIFS(Historic!G:G,Historic!D:D,"=COST",Historic!A:A,"&gt;="&amp;INDEX(Evolution!A:A, ROWS(Evolution!A:A)))</f>
        <v>-34550.13</v>
      </c>
    </row>
    <row r="46" ht="14.25" customHeight="1">
      <c r="A46" s="121" t="s">
        <v>274</v>
      </c>
      <c r="B46" s="120">
        <f>B45/B$7/B$34</f>
        <v>-0.02392238423</v>
      </c>
    </row>
    <row r="47" ht="14.25" customHeight="1">
      <c r="A47" s="122" t="s">
        <v>13</v>
      </c>
      <c r="B47" s="123">
        <f>SUMIF(Historic!D:D,"=APPROVISIONNEMENT",Historic!G:G)</f>
        <v>144946.98</v>
      </c>
    </row>
    <row r="48" ht="14.25" customHeight="1">
      <c r="A48" s="124" t="s">
        <v>15</v>
      </c>
      <c r="B48" s="125">
        <f>B38-B39</f>
        <v>133486.73</v>
      </c>
    </row>
    <row r="49" ht="14.25" customHeight="1">
      <c r="A49" s="124" t="s">
        <v>14</v>
      </c>
      <c r="B49" s="125">
        <f t="array" ref="B49">SUM(HistoricSummary!C:C)-INDEX(Investment!$Z:$Z,ROWS(Investment!$Z:$Z))</f>
        <v>137247.29</v>
      </c>
    </row>
    <row r="50" ht="14.25" customHeight="1">
      <c r="A50" s="124" t="s">
        <v>25</v>
      </c>
      <c r="B50" s="125">
        <f>Allocation!B12</f>
        <v>631000</v>
      </c>
    </row>
    <row r="51" ht="14.25" customHeight="1">
      <c r="A51" s="124" t="s">
        <v>28</v>
      </c>
      <c r="B51" s="126" t="str">
        <f>ROUND($B$38/($B$38+$B$50)*100,1)&amp;"% ("&amp;ROUND($B$38/($B$38-$B$37)*100,1)&amp;"%)"</f>
        <v>33% (33.1%)</v>
      </c>
    </row>
    <row r="52" ht="14.25" customHeight="1">
      <c r="A52" s="124" t="s">
        <v>26</v>
      </c>
      <c r="B52" s="125">
        <f>Allocation!B11</f>
        <v>29012.996</v>
      </c>
    </row>
    <row r="53" ht="14.25" customHeight="1">
      <c r="A53" s="124" t="s">
        <v>27</v>
      </c>
      <c r="B53" s="125">
        <f>Allocation!B13</f>
        <v>631000</v>
      </c>
    </row>
    <row r="54" ht="14.25" hidden="1" customHeight="1">
      <c r="A54" s="124" t="s">
        <v>275</v>
      </c>
      <c r="B54" s="125" t="str">
        <f>Allocation!B14</f>
        <v/>
      </c>
    </row>
    <row r="55" ht="14.25" customHeight="1">
      <c r="A55" s="127" t="s">
        <v>276</v>
      </c>
      <c r="B55" s="128">
        <f>$B$56/$B$33*12</f>
        <v>0.01116694226</v>
      </c>
    </row>
    <row r="56" ht="14.25" customHeight="1">
      <c r="A56" s="129" t="s">
        <v>11</v>
      </c>
      <c r="B56" s="130">
        <f>IFERROR(__xludf.DUMMYFUNCTION("-SUM(IMPORTRANGE(""https://docs.google.com/spreadsheets/d/1pMnJel8OYtwk1Zu4YgTG3JwmTA-WLIMf6OnCQlSgprU/edit"",""Associate!$H3:$H""))"),-168.0720129868625)</f>
        <v>-168.072013</v>
      </c>
    </row>
    <row r="57" ht="14.25" customHeight="1">
      <c r="A57" s="129" t="s">
        <v>277</v>
      </c>
      <c r="B57" s="131">
        <f>ROUND(MAX(Interest!D:D),2)</f>
        <v>0.03</v>
      </c>
    </row>
    <row r="58" ht="14.25" customHeight="1">
      <c r="A58" s="129" t="s">
        <v>29</v>
      </c>
      <c r="B58" s="130">
        <f>ROUND(MIN(Interest!J:J),2)</f>
        <v>-1630.08</v>
      </c>
    </row>
    <row r="59" ht="14.25" customHeight="1">
      <c r="A59" s="132" t="s">
        <v>278</v>
      </c>
      <c r="B59" s="133">
        <f>Allocation!$B$17-$B$36</f>
        <v>99281.9402</v>
      </c>
    </row>
    <row r="60" ht="14.25" customHeight="1">
      <c r="A60" s="134" t="s">
        <v>279</v>
      </c>
      <c r="B60" s="135">
        <f>$B$59/$B$36</f>
        <v>0.1056131066</v>
      </c>
    </row>
    <row r="61" ht="14.25" customHeight="1">
      <c r="A61" s="134" t="s">
        <v>16</v>
      </c>
      <c r="B61" s="136">
        <f t="array" ref="B61">INDEX(Investment!T:T,ROWS(Investment!T:T))</f>
        <v>-8796.56</v>
      </c>
    </row>
    <row r="62" ht="14.25" customHeight="1">
      <c r="A62" s="100" t="s">
        <v>17</v>
      </c>
      <c r="B62" s="136">
        <f>AVERAGEIFS(Evolution!$G:$G,Evolution!$G:$G,"&lt;&gt;0",Evolution!$A:$A,"&gt;=" &amp; DATE(DateTime!$B$4-1,DateTime!$B$5,DateTime!$B$6))</f>
        <v>-259.2178306</v>
      </c>
    </row>
    <row r="63" ht="14.25" customHeight="1">
      <c r="A63" s="134" t="s">
        <v>32</v>
      </c>
      <c r="B63" s="137">
        <f>(COUNTIFS(Historic!$J:$J,"&lt;&gt;",Historic!$D:$D,"&lt;&gt;COST")-1)/(DateTime!$B$2-MINIFS(Historic!$A:$A,Historic!$J:$J,"&lt;&gt;'"))*365.25/12</f>
        <v>11.6177677</v>
      </c>
    </row>
    <row r="64" ht="14.25" customHeight="1">
      <c r="A64" s="134" t="s">
        <v>31</v>
      </c>
      <c r="B64" s="105">
        <f>AVERAGE(Historic!$J:$J)</f>
        <v>243.8380684</v>
      </c>
    </row>
    <row r="65" ht="14.25" customHeight="1">
      <c r="A65" s="134" t="s">
        <v>33</v>
      </c>
      <c r="B65" s="138">
        <f>B63*B64</f>
        <v>2832.854036</v>
      </c>
    </row>
    <row r="66" ht="14.25" customHeight="1">
      <c r="A66" s="134" t="s">
        <v>35</v>
      </c>
      <c r="B66" s="138">
        <f>B65+B20</f>
        <v>2549.32897</v>
      </c>
    </row>
    <row r="67" ht="14.25" customHeight="1">
      <c r="A67" s="134" t="s">
        <v>280</v>
      </c>
      <c r="B67" s="105">
        <f>SUM(Historic!$I:$I)/(COUNT(Evolution!A:A)-1)</f>
        <v>94.53570563</v>
      </c>
    </row>
    <row r="68" ht="14.25" customHeight="1">
      <c r="A68" s="134" t="s">
        <v>281</v>
      </c>
      <c r="B68" s="105">
        <f>AVERAGE(Historic!$I:$I)</f>
        <v>204.2911649</v>
      </c>
    </row>
    <row r="69" ht="14.25" customHeight="1">
      <c r="A69" s="134" t="s">
        <v>282</v>
      </c>
      <c r="B69" s="138">
        <f>B68*B63</f>
        <v>2373.407298</v>
      </c>
    </row>
    <row r="70" ht="14.25" customHeight="1">
      <c r="A70" s="134" t="s">
        <v>283</v>
      </c>
      <c r="B70" s="135">
        <f t="array" ref="B70">INDEX(Investment!AG:AG,ROWS(Investment!AG:AG))</f>
        <v>0.003241895324</v>
      </c>
    </row>
    <row r="71" ht="14.25" customHeight="1">
      <c r="A71" s="134" t="s">
        <v>284</v>
      </c>
      <c r="B71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7 days (0.2 months)</v>
      </c>
    </row>
    <row r="72" ht="14.25" customHeight="1">
      <c r="A72" s="134" t="s">
        <v>285</v>
      </c>
      <c r="B72" s="140">
        <f t="array" ref="B72">INDEX(Investment!AM:AM,ROWS(Investment!AM:AM))</f>
        <v>0.0001334606495</v>
      </c>
    </row>
    <row r="73" ht="14.25" customHeight="1">
      <c r="A73" s="134" t="s">
        <v>286</v>
      </c>
      <c r="B73" s="141" t="s">
        <v>287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288</v>
      </c>
      <c r="C1" s="144" t="s">
        <v>289</v>
      </c>
      <c r="D1" s="145" t="s">
        <v>290</v>
      </c>
      <c r="E1" s="143" t="s">
        <v>194</v>
      </c>
      <c r="F1" s="143" t="s">
        <v>291</v>
      </c>
      <c r="G1" s="143" t="s">
        <v>66</v>
      </c>
      <c r="H1" s="146" t="s">
        <v>292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293</v>
      </c>
      <c r="L1" s="148" t="s">
        <v>294</v>
      </c>
      <c r="M1" s="149" t="s">
        <v>295</v>
      </c>
      <c r="N1" s="66" t="s">
        <v>296</v>
      </c>
      <c r="O1" s="66" t="s">
        <v>297</v>
      </c>
      <c r="P1" s="150" t="s">
        <v>298</v>
      </c>
      <c r="Q1" s="150" t="s">
        <v>299</v>
      </c>
      <c r="R1" s="150" t="s">
        <v>300</v>
      </c>
      <c r="S1" s="151" t="s">
        <v>301</v>
      </c>
      <c r="T1" s="152" t="s">
        <v>302</v>
      </c>
      <c r="U1" s="153" t="s">
        <v>303</v>
      </c>
      <c r="V1" s="154" t="s">
        <v>304</v>
      </c>
      <c r="W1" s="154" t="s">
        <v>303</v>
      </c>
      <c r="X1" s="154" t="s">
        <v>305</v>
      </c>
      <c r="Y1" s="153" t="s">
        <v>303</v>
      </c>
      <c r="Z1" s="155" t="s">
        <v>306</v>
      </c>
      <c r="AA1" s="156" t="s">
        <v>303</v>
      </c>
      <c r="AB1" s="143" t="s">
        <v>307</v>
      </c>
      <c r="AC1" s="143" t="s">
        <v>308</v>
      </c>
      <c r="AD1" s="143" t="s">
        <v>309</v>
      </c>
      <c r="AE1" s="143" t="s">
        <v>310</v>
      </c>
      <c r="AF1" s="143" t="s">
        <v>311</v>
      </c>
      <c r="AG1" s="143" t="s">
        <v>312</v>
      </c>
      <c r="AH1" s="143" t="s">
        <v>313</v>
      </c>
      <c r="AI1" s="157" t="s">
        <v>314</v>
      </c>
      <c r="AJ1" s="158" t="s">
        <v>297</v>
      </c>
      <c r="AK1" s="158" t="s">
        <v>315</v>
      </c>
      <c r="AL1" s="158" t="s">
        <v>316</v>
      </c>
      <c r="AM1" s="158" t="s">
        <v>317</v>
      </c>
      <c r="AN1" s="159" t="s">
        <v>318</v>
      </c>
      <c r="AO1" s="160" t="s">
        <v>319</v>
      </c>
      <c r="AP1" s="161" t="s">
        <v>320</v>
      </c>
      <c r="AQ1" s="147" t="s">
        <v>321</v>
      </c>
      <c r="AR1" s="162" t="s">
        <v>322</v>
      </c>
      <c r="AS1" s="163" t="s">
        <v>323</v>
      </c>
      <c r="AT1" s="163" t="s">
        <v>324</v>
      </c>
      <c r="AU1" s="163" t="s">
        <v>325</v>
      </c>
      <c r="AV1" s="164" t="s">
        <v>326</v>
      </c>
      <c r="AW1" s="163" t="s">
        <v>327</v>
      </c>
      <c r="AX1" s="164" t="s">
        <v>328</v>
      </c>
      <c r="AY1" s="163" t="s">
        <v>329</v>
      </c>
      <c r="AZ1" s="163" t="s">
        <v>330</v>
      </c>
      <c r="BA1" s="165" t="s">
        <v>331</v>
      </c>
    </row>
    <row r="2" ht="12.75" customHeight="1">
      <c r="A2" s="166" t="s">
        <v>210</v>
      </c>
      <c r="B2" s="167">
        <v>0.4</v>
      </c>
      <c r="C2" s="168" t="s">
        <v>332</v>
      </c>
      <c r="D2" s="169" t="s">
        <v>333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4.4</v>
      </c>
      <c r="K2" s="17">
        <f>IF($H2,-SUMIFS(Historic!$G:$G,Historic!$D:$D,"&lt;&gt;DIVIDEND",Historic!$C:$C,$G2)-$AI2,0)</f>
        <v>721576.88</v>
      </c>
      <c r="L2" s="174">
        <f t="shared" ref="L2:L6" si="2">J2*H2</f>
        <v>703120</v>
      </c>
      <c r="M2" s="175">
        <f t="shared" ref="M2:M6" si="3">$M$7*$B2*(1+$AE$7*0)*(1-$AE2*0)</f>
        <v>374160.6552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30175.2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-8149.8</v>
      </c>
      <c r="U2" s="180">
        <f t="shared" ref="U2:U7" si="10">IF(OR(T2=0,$L2=0),0,T2/$L2)</f>
        <v>-0.01159090909</v>
      </c>
      <c r="V2" s="20">
        <f>IF($L2,SUMIFS(Historic!G:G,Historic!D:D,"=DIVIDEND",Historic!C:C,"=" &amp; G2,Historic!H:H,"&lt;&gt;XXXXXX"),0)</f>
        <v>26406.59</v>
      </c>
      <c r="W2" s="181">
        <f t="shared" ref="W2:W7" si="11">IF(OR(V2=0,$L2=0),0,V2/$L2)</f>
        <v>0.03755630618</v>
      </c>
      <c r="X2" s="20">
        <f t="shared" ref="X2:X6" si="12">L2-K2</f>
        <v>-18456.88</v>
      </c>
      <c r="Y2" s="180">
        <f t="shared" ref="Y2:Y7" si="13">IF(OR(X2=0,$L2=0),0,X2/$L2)</f>
        <v>-0.02624997156</v>
      </c>
      <c r="Z2" s="182">
        <f t="shared" ref="Z2:AA2" si="1">V2+X2</f>
        <v>7949.71</v>
      </c>
      <c r="AA2" s="183">
        <f t="shared" si="1"/>
        <v>0.01130633462</v>
      </c>
      <c r="AB2" s="174">
        <f t="shared" ref="AB2:AB6" si="15">-($N2*$AD2+IF($O2,$O2+0.5,0))</f>
        <v>0</v>
      </c>
      <c r="AC2" s="184">
        <f t="shared" ref="AC2:AC6" si="16">IF(OR($M2=0,$L2=0),0,1-$M2/$L2)</f>
        <v>0.4678566174</v>
      </c>
      <c r="AD2" s="185">
        <f t="array" ref="AD2">AVERAGEIFS(OFFSET(INDEX(Price!$B:$F,0,ROW()-1),0,0,ROWS(Price!$B:$F),1),Price!$A:$A,"&gt;" &amp; DATE(DateTime!$B$4-1,DateTime!$B$5,DateTime!$B$6))</f>
        <v>4.604621839</v>
      </c>
      <c r="AE2" s="181">
        <f t="shared" ref="AE2:AE6" si="17">1-$AD2/$J2</f>
        <v>-0.04650496343</v>
      </c>
      <c r="AF2" s="185">
        <f t="array" ref="AF2">AVERAGEIFS(OFFSET(INDEX(Price!$B:$F,0,ROW()-1),0,0,ROWS(Price!$B:$F),1),Price!$A:$A,"&lt;=" &amp; DATE(DateTime!$B$4,IF(DateTime!$B$5&gt;0,DateTime!$B$5-1,1),DateTime!$B$6))</f>
        <v>4.592797683</v>
      </c>
      <c r="AG2" s="181">
        <f t="shared" ref="AG2:AG6" si="18">1-$AF2/$AD2</f>
        <v>0.002567888547</v>
      </c>
      <c r="AH2" s="181">
        <f t="array" ref="AH2">($J2-MIN(INDEX(Price!$B:$F,0,ROW()-1)))/(MAX(INDEX(Price!$B:$F,0,ROW()-1))-MIN(INDEX(Price!$B:$F,0,ROW()-1)))</f>
        <v>0.2379385965</v>
      </c>
      <c r="AI2" s="186">
        <v>0.01</v>
      </c>
      <c r="AJ2" s="174">
        <f t="shared" ref="AJ2:AJ6" si="19">ROUNDDOWN(($M2-$L2)/$J2)*$J2</f>
        <v>-328957.2</v>
      </c>
      <c r="AK2" s="174">
        <f t="shared" ref="AK2:AK6" si="20">$AD2*$H2</f>
        <v>735818.5699</v>
      </c>
      <c r="AL2" s="174">
        <f t="shared" ref="AL2:AL6" si="21">IF($H2,$K2/$H2,0)</f>
        <v>4.515499875</v>
      </c>
      <c r="AM2" s="187">
        <v>44656.70814079861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86d (2.9m)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0.7479577643</v>
      </c>
      <c r="AT2" s="193">
        <f>MAX($B2*AVERAGE(Historic!$J:$J),0)*MAX(ABS($AC2*100),1)*(1-$AH2)*5</f>
        <v>17387.38409</v>
      </c>
      <c r="AU2" s="193">
        <f>MAX($B2*AVERAGE(Historic!$J:$J),0)*MAX(ABS($AC2*100),1)</f>
        <v>4563.250156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4.22483</v>
      </c>
      <c r="AY2" s="194">
        <f t="array" ref="AY2">MIN(INDEX(Price!$B:$F,0,ROW()-1))</f>
        <v>4.183</v>
      </c>
      <c r="AZ2" s="195">
        <v>0.5</v>
      </c>
      <c r="BA2" s="194" t="s">
        <v>334</v>
      </c>
    </row>
    <row r="3" ht="12.75" customHeight="1">
      <c r="A3" s="166" t="s">
        <v>215</v>
      </c>
      <c r="B3" s="167">
        <v>0.3</v>
      </c>
      <c r="C3" s="168" t="s">
        <v>335</v>
      </c>
      <c r="D3" s="169" t="s">
        <v>336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79.14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280620.4914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72.40170115</v>
      </c>
      <c r="AE3" s="181">
        <f t="shared" si="17"/>
        <v>0.085144034</v>
      </c>
      <c r="AF3" s="185">
        <f t="array" ref="AF3">AVERAGEIFS(OFFSET(INDEX(Price!$B:$F,0,ROW()-1),0,0,ROWS(Price!$B:$F),1),Price!$A:$A,"&lt;=" &amp; DATE(DateTime!$B$4,IF(DateTime!$B$5&gt;0,DateTime!$B$5-1,1),DateTime!$B$6))</f>
        <v>71.3506332</v>
      </c>
      <c r="AG3" s="181">
        <f t="shared" si="18"/>
        <v>0.01451717195</v>
      </c>
      <c r="AH3" s="181">
        <f t="array" ref="AH3">($J3-MIN(INDEX(Price!$B:$F,0,ROW()-1)))/(MAX(INDEX(Price!$B:$F,0,ROW()-1))-MIN(INDEX(Price!$B:$F,0,ROW()-1)))</f>
        <v>0.9356078808</v>
      </c>
      <c r="AI3" s="186">
        <v>0.0</v>
      </c>
      <c r="AJ3" s="174">
        <f t="shared" si="19"/>
        <v>280551.3</v>
      </c>
      <c r="AK3" s="174">
        <f t="shared" si="20"/>
        <v>0</v>
      </c>
      <c r="AL3" s="174">
        <f t="shared" si="21"/>
        <v>0</v>
      </c>
      <c r="AM3" s="187">
        <v>44656.70814079861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86d (2.9m)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23.55187494</v>
      </c>
      <c r="AU3" s="193">
        <f>MAX($B3*AVERAGE(Historic!$J:$J),0)*MAX(ABS($AC3*100),1)</f>
        <v>73.15142053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60.2667</v>
      </c>
      <c r="AY3" s="194">
        <f t="array" ref="AY3">MIN(INDEX(Price!$B:$F,0,ROW()-1))</f>
        <v>59.67</v>
      </c>
      <c r="AZ3" s="195">
        <v>0.5</v>
      </c>
      <c r="BA3" s="194" t="s">
        <v>337</v>
      </c>
    </row>
    <row r="4" ht="12.75" customHeight="1">
      <c r="A4" s="166" t="s">
        <v>204</v>
      </c>
      <c r="B4" s="167">
        <v>0.15</v>
      </c>
      <c r="C4" s="168" t="s">
        <v>338</v>
      </c>
      <c r="D4" s="169" t="s">
        <v>339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1032</v>
      </c>
      <c r="I4" s="172"/>
      <c r="J4" s="173">
        <v>176.5</v>
      </c>
      <c r="K4" s="17">
        <f>IF($H4,-SUMIFS(Historic!$G:$G,Historic!$D:$D,"&lt;&gt;DIVIDEND",Historic!$C:$C,$G4)-$AI4,0)</f>
        <v>171099.69</v>
      </c>
      <c r="L4" s="174">
        <f t="shared" si="2"/>
        <v>182148</v>
      </c>
      <c r="M4" s="175">
        <f t="shared" si="3"/>
        <v>140310.2457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-949.44</v>
      </c>
      <c r="U4" s="180">
        <f t="shared" si="10"/>
        <v>-0.005212464589</v>
      </c>
      <c r="V4" s="20">
        <f>IF($L4,SUMIFS(Historic!G:G,Historic!D:D,"=DIVIDEND",Historic!C:C,"=" &amp; G4,Historic!H:H,"&lt;&gt;XXXXXX"),0)</f>
        <v>9713.88</v>
      </c>
      <c r="W4" s="181">
        <f t="shared" si="11"/>
        <v>0.05332960011</v>
      </c>
      <c r="X4" s="20">
        <f t="shared" si="12"/>
        <v>11048.31</v>
      </c>
      <c r="Y4" s="180">
        <f t="shared" si="13"/>
        <v>0.0606556756</v>
      </c>
      <c r="Z4" s="182">
        <f t="shared" ref="Z4:AA4" si="24">V4+X4</f>
        <v>20762.19</v>
      </c>
      <c r="AA4" s="183">
        <f t="shared" si="24"/>
        <v>0.1139852757</v>
      </c>
      <c r="AB4" s="174">
        <f t="shared" si="15"/>
        <v>0</v>
      </c>
      <c r="AC4" s="184">
        <f t="shared" si="16"/>
        <v>0.2296909893</v>
      </c>
      <c r="AD4" s="185">
        <f t="array" ref="AD4">AVERAGEIFS(OFFSET(INDEX(Price!$B:$F,0,ROW()-1),0,0,ROWS(Price!$B:$F),1),Price!$A:$A,"&gt;" &amp; DATE(DateTime!$B$4-1,DateTime!$B$5,DateTime!$B$6))</f>
        <v>179.8946743</v>
      </c>
      <c r="AE4" s="181">
        <f t="shared" si="17"/>
        <v>-0.01923328232</v>
      </c>
      <c r="AF4" s="185">
        <f t="array" ref="AF4">AVERAGEIFS(OFFSET(INDEX(Price!$B:$F,0,ROW()-1),0,0,ROWS(Price!$B:$F),1),Price!$A:$A,"&lt;=" &amp; DATE(DateTime!$B$4,IF(DateTime!$B$5&gt;0,DateTime!$B$5-1,1),DateTime!$B$6))</f>
        <v>179.5588031</v>
      </c>
      <c r="AG4" s="181">
        <f t="shared" si="18"/>
        <v>0.001867043824</v>
      </c>
      <c r="AH4" s="181">
        <f t="array" ref="AH4">($J4-MIN(INDEX(Price!$B:$F,0,ROW()-1)))/(MAX(INDEX(Price!$B:$F,0,ROW()-1))-MIN(INDEX(Price!$B:$F,0,ROW()-1)))</f>
        <v>0.3257229833</v>
      </c>
      <c r="AI4" s="186">
        <v>0.0</v>
      </c>
      <c r="AJ4" s="174">
        <f t="shared" si="19"/>
        <v>-41830.5</v>
      </c>
      <c r="AK4" s="174">
        <f t="shared" si="20"/>
        <v>185651.3039</v>
      </c>
      <c r="AL4" s="174">
        <f t="shared" si="21"/>
        <v>165.7942733</v>
      </c>
      <c r="AM4" s="187">
        <v>44656.70814079861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90" t="str">
        <f>IF($AO4,$AO4-DateTime!$B$2&amp;"d ("&amp;ROUND(($AO4-DateTime!$B$2)/30,1) &amp; "m)",)</f>
        <v>49d (1.6m)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1151.213296</v>
      </c>
      <c r="AR4" s="191">
        <f t="shared" si="22"/>
        <v>191.8688827</v>
      </c>
      <c r="AS4" s="192">
        <f t="shared" si="23"/>
        <v>0.1937635266</v>
      </c>
      <c r="AT4" s="193">
        <f>MAX($B4*AVERAGE(Historic!$J:$J),0)*MAX(ABS($AC4*100),1)*(1-$AH4)*5</f>
        <v>2832.338057</v>
      </c>
      <c r="AU4" s="193">
        <f>MAX($B4*AVERAGE(Historic!$J:$J),0)*MAX(ABS($AC4*100),1)</f>
        <v>840.1111075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340</v>
      </c>
    </row>
    <row r="5" ht="12.75" customHeight="1">
      <c r="A5" s="166" t="s">
        <v>200</v>
      </c>
      <c r="B5" s="167">
        <v>0.075</v>
      </c>
      <c r="C5" s="168" t="s">
        <v>341</v>
      </c>
      <c r="D5" s="169" t="s">
        <v>342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166.52</v>
      </c>
      <c r="K5" s="17">
        <f>IF($H5,-SUMIFS(Historic!$G:$G,Historic!$D:$D,"&lt;&gt;DIVIDEND",Historic!$C:$C,$G5)-$AI5,0)</f>
        <v>20783.42</v>
      </c>
      <c r="L5" s="174">
        <f t="shared" si="2"/>
        <v>54785.08</v>
      </c>
      <c r="M5" s="175">
        <f t="shared" si="3"/>
        <v>70155.12284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302.68</v>
      </c>
      <c r="U5" s="180">
        <f t="shared" si="10"/>
        <v>0.005524861878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34001.66</v>
      </c>
      <c r="Y5" s="180">
        <f t="shared" si="13"/>
        <v>0.6206372246</v>
      </c>
      <c r="Z5" s="182">
        <f t="shared" ref="Z5:AA5" si="25">V5+X5</f>
        <v>34001.66</v>
      </c>
      <c r="AA5" s="183">
        <f t="shared" si="25"/>
        <v>0.6206372246</v>
      </c>
      <c r="AB5" s="174">
        <f t="shared" si="15"/>
        <v>0</v>
      </c>
      <c r="AC5" s="184">
        <f t="shared" si="16"/>
        <v>-0.2805516181</v>
      </c>
      <c r="AD5" s="185">
        <f t="array" ref="AD5">AVERAGEIFS(OFFSET(INDEX(Price!$B:$F,0,ROW()-1),0,0,ROWS(Price!$B:$F),1),Price!$A:$A,"&gt;" &amp; DATE(DateTime!$B$4-1,DateTime!$B$5,DateTime!$B$6))</f>
        <v>148.319272</v>
      </c>
      <c r="AE5" s="181">
        <f t="shared" si="17"/>
        <v>0.1093005523</v>
      </c>
      <c r="AF5" s="185">
        <f t="array" ref="AF5">AVERAGEIFS(OFFSET(INDEX(Price!$B:$F,0,ROW()-1),0,0,ROWS(Price!$B:$F),1),Price!$A:$A,"&lt;=" &amp; DATE(DateTime!$B$4,IF(DateTime!$B$5&gt;0,DateTime!$B$5-1,1),DateTime!$B$6))</f>
        <v>145.8774517</v>
      </c>
      <c r="AG5" s="181">
        <f t="shared" si="18"/>
        <v>0.01646327048</v>
      </c>
      <c r="AH5" s="181">
        <f t="array" ref="AH5">($J5-MIN(INDEX(Price!$B:$F,0,ROW()-1)))/(MAX(INDEX(Price!$B:$F,0,ROW()-1))-MIN(INDEX(Price!$B:$F,0,ROW()-1)))</f>
        <v>0.7277227723</v>
      </c>
      <c r="AI5" s="186">
        <v>0.0</v>
      </c>
      <c r="AJ5" s="174">
        <f t="shared" si="19"/>
        <v>15319.84</v>
      </c>
      <c r="AK5" s="174">
        <f t="shared" si="20"/>
        <v>48797.0405</v>
      </c>
      <c r="AL5" s="174">
        <f t="shared" si="21"/>
        <v>63.17148936</v>
      </c>
      <c r="AM5" s="187">
        <v>44656.70814079861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0.05827870911</v>
      </c>
      <c r="AT5" s="193">
        <f>MAX($B5*AVERAGE(Historic!$J:$J),0)*MAX(ABS($AC5*100),1)*(1-$AH5)*5</f>
        <v>698.4846638</v>
      </c>
      <c r="AU5" s="193">
        <f>MAX($B5*AVERAGE(Historic!$J:$J),0)*MAX(ABS($AC5*100),1)</f>
        <v>513.0687349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135.5218</v>
      </c>
      <c r="AY5" s="194">
        <f t="array" ref="AY5">MIN(INDEX(Price!$B:$F,0,ROW()-1))</f>
        <v>134.18</v>
      </c>
      <c r="AZ5" s="195">
        <v>0.5</v>
      </c>
      <c r="BA5" s="194" t="s">
        <v>343</v>
      </c>
    </row>
    <row r="6" ht="12.75" customHeight="1">
      <c r="A6" s="166" t="s">
        <v>196</v>
      </c>
      <c r="B6" s="167">
        <v>0.075</v>
      </c>
      <c r="C6" s="168" t="s">
        <v>344</v>
      </c>
      <c r="D6" s="169" t="s">
        <v>345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11.81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70155.12284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8.948697318</v>
      </c>
      <c r="AE6" s="181">
        <f t="shared" si="17"/>
        <v>0.2422779578</v>
      </c>
      <c r="AF6" s="185">
        <f t="array" ref="AF6">AVERAGEIFS(OFFSET(INDEX(Price!$B:$F,0,ROW()-1),0,0,ROWS(Price!$B:$F),1),Price!$A:$A,"&lt;=" &amp; DATE(DateTime!$B$4,IF(DateTime!$B$5&gt;0,DateTime!$B$5-1,1),DateTime!$B$6))</f>
        <v>8.595945946</v>
      </c>
      <c r="AG6" s="181">
        <f t="shared" si="18"/>
        <v>0.03941929864</v>
      </c>
      <c r="AH6" s="181">
        <f t="array" ref="AH6">($J6-MIN(INDEX(Price!$B:$F,0,ROW()-1)))/(MAX(INDEX(Price!$B:$F,0,ROW()-1))-MIN(INDEX(Price!$B:$F,0,ROW()-1)))</f>
        <v>0.843575419</v>
      </c>
      <c r="AI6" s="186">
        <v>0.0</v>
      </c>
      <c r="AJ6" s="174">
        <f t="shared" si="19"/>
        <v>70151.4</v>
      </c>
      <c r="AK6" s="174">
        <f t="shared" si="20"/>
        <v>0</v>
      </c>
      <c r="AL6" s="174">
        <f t="shared" si="21"/>
        <v>0</v>
      </c>
      <c r="AM6" s="187">
        <v>44656.70814079861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14.30335038</v>
      </c>
      <c r="AU6" s="193">
        <f>MAX($B6*AVERAGE(Historic!$J:$J),0)*MAX(ABS($AC6*100),1)</f>
        <v>18.28785513</v>
      </c>
      <c r="AV6" s="194">
        <f t="array" ref="AV6">(1-(1/100))*MAX(INDEX(Price!$B:$F,0,ROW()-1))</f>
        <v>12.5235</v>
      </c>
      <c r="AW6" s="194">
        <f t="array" ref="AW6">MAX(INDEX(Price!$B:$F,0,ROW()-1))</f>
        <v>12.65</v>
      </c>
      <c r="AX6" s="194">
        <f t="array" ref="AX6">(1+(1/100))*MIN(INDEX(Price!$B:$F,0,ROW()-1))</f>
        <v>7.3528</v>
      </c>
      <c r="AY6" s="194">
        <f t="array" ref="AY6">MIN(INDEX(Price!$B:$F,0,ROW()-1))</f>
        <v>7.28</v>
      </c>
      <c r="AZ6" s="195">
        <v>0.5</v>
      </c>
      <c r="BA6" s="194" t="s">
        <v>346</v>
      </c>
    </row>
    <row r="7">
      <c r="A7" s="197" t="s">
        <v>347</v>
      </c>
      <c r="B7" s="198">
        <f>SUM(OFFSET(B:B,1,0,ROW()-2,1))</f>
        <v>1</v>
      </c>
      <c r="C7" s="199" t="s">
        <v>348</v>
      </c>
      <c r="D7" s="200"/>
      <c r="E7" s="201"/>
      <c r="F7" s="202"/>
      <c r="G7" s="203" t="s">
        <v>347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913460.123</v>
      </c>
      <c r="L7" s="206">
        <f>SUM(OFFSET(L:L,1,0,ROW()-2,1))</f>
        <v>940053.08</v>
      </c>
      <c r="M7" s="207">
        <f t="array" ref="M7">IF($L$7&gt;0,MIN(Allocation!$B$17+Dashboard!$B$19+Dashboard!$B$58+INDEX(Evolution!I:I,2)-INDEX(Evolution!H:H,2)+$AQ$7,Allocation!$B$17*0.9),0)</f>
        <v>935401.6379</v>
      </c>
      <c r="N7" s="206">
        <f>$M$7-$L$7</f>
        <v>-4651.44212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30178.05221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-8796.56</v>
      </c>
      <c r="U7" s="211">
        <f t="shared" si="10"/>
        <v>-0.009357514152</v>
      </c>
      <c r="V7" s="206">
        <f>SUM(OFFSET(V:V,1,0,ROW()-2,1))</f>
        <v>36120.47</v>
      </c>
      <c r="W7" s="212">
        <f t="shared" si="11"/>
        <v>0.03842386219</v>
      </c>
      <c r="X7" s="206">
        <f>SUM(OFFSET(X:X,1,0,ROW()-2,1))</f>
        <v>26593.09</v>
      </c>
      <c r="Y7" s="211">
        <f t="shared" si="13"/>
        <v>0.02828892386</v>
      </c>
      <c r="Z7" s="213">
        <f>SUM(OFFSET(Z:Z,1,0,ROW()-2,1))</f>
        <v>62713.56</v>
      </c>
      <c r="AA7" s="214">
        <f>$W$7+$Y$7</f>
        <v>0.06671278605</v>
      </c>
      <c r="AB7" s="215">
        <f>SUM(OFFSET(AB:AB,1,0,ROW()-2,1))</f>
        <v>0</v>
      </c>
      <c r="AC7" s="216">
        <f>SUMPRODUCT(OFFSET(AC:AC,1,0,ROW()-2,1),OFFSET($AS:$AS,1,0,ROW()-2,1))</f>
        <v>0.3780925395</v>
      </c>
      <c r="AD7" s="206"/>
      <c r="AE7" s="212">
        <f>SUMPRODUCT(OFFSET(AE:AE,1,0,ROW()-2,1),OFFSET($AS:$AS,1,0,ROW()-2,1))</f>
        <v>-0.03214056199</v>
      </c>
      <c r="AF7" s="216"/>
      <c r="AG7" s="216">
        <f>SUMPRODUCT(OFFSET(AG:AG,1,0,ROW()-2,1),OFFSET($AS:$AS,1,0,ROW()-2,1))</f>
        <v>0.003241895324</v>
      </c>
      <c r="AH7" s="216">
        <f>AVERAGE(OFFSET(AH:AH,1,0,ROW()-2,1))</f>
        <v>0.6141135304</v>
      </c>
      <c r="AI7" s="217">
        <v>0.133</v>
      </c>
      <c r="AJ7" s="206">
        <f t="shared" ref="AJ7:AK7" si="27">SUM(OFFSET(AJ:AJ,1,0,ROW()-2,1))</f>
        <v>-4765.16</v>
      </c>
      <c r="AK7" s="206">
        <f t="shared" si="27"/>
        <v>970266.9143</v>
      </c>
      <c r="AL7" s="218"/>
      <c r="AM7" s="219">
        <f>DateTime!$B$1-MAX($AM2:$AM6)</f>
        <v>0.0001334606495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1346.554934</v>
      </c>
      <c r="AS7" s="224"/>
      <c r="AT7" s="224"/>
      <c r="AU7" s="224"/>
      <c r="AV7" s="225"/>
      <c r="AW7" s="224"/>
      <c r="AX7" s="225"/>
      <c r="AY7" s="224"/>
      <c r="AZ7" s="224"/>
      <c r="BA7" s="226" t="s">
        <v>349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193</v>
      </c>
      <c r="I1" s="11" t="s">
        <v>350</v>
      </c>
      <c r="J1" s="11" t="s">
        <v>351</v>
      </c>
    </row>
    <row r="2">
      <c r="A2" s="189">
        <v>44651.0</v>
      </c>
      <c r="B2" s="21"/>
      <c r="C2" s="21"/>
      <c r="D2" s="21" t="s">
        <v>352</v>
      </c>
      <c r="E2" s="52"/>
      <c r="F2" s="227"/>
      <c r="G2" s="228">
        <v>-0.1</v>
      </c>
      <c r="H2" s="229" t="s">
        <v>353</v>
      </c>
      <c r="I2" s="230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0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9">
        <v>44655.0</v>
      </c>
      <c r="B3" s="21" t="s">
        <v>200</v>
      </c>
      <c r="C3" s="21" t="s">
        <v>201</v>
      </c>
      <c r="D3" s="21" t="s">
        <v>354</v>
      </c>
      <c r="E3" s="52">
        <v>-10.0</v>
      </c>
      <c r="F3" s="227">
        <v>165.34</v>
      </c>
      <c r="G3" s="228">
        <v>1653.4</v>
      </c>
      <c r="H3" s="229" t="s">
        <v>355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-11.8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170.2072797</v>
      </c>
    </row>
    <row r="4">
      <c r="A4" s="189">
        <v>44655.0</v>
      </c>
      <c r="B4" s="21" t="s">
        <v>200</v>
      </c>
      <c r="C4" s="21" t="s">
        <v>201</v>
      </c>
      <c r="D4" s="21" t="s">
        <v>352</v>
      </c>
      <c r="E4" s="52"/>
      <c r="F4" s="227"/>
      <c r="G4" s="228">
        <v>-0.5</v>
      </c>
      <c r="H4" s="229" t="s">
        <v>356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9">
        <v>44651.0</v>
      </c>
      <c r="B5" s="21"/>
      <c r="C5" s="21"/>
      <c r="D5" s="21" t="s">
        <v>352</v>
      </c>
      <c r="E5" s="52"/>
      <c r="F5" s="227"/>
      <c r="G5" s="228">
        <v>-1867.75</v>
      </c>
      <c r="H5" s="229" t="s">
        <v>357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44651.0</v>
      </c>
      <c r="B6" s="21"/>
      <c r="C6" s="21"/>
      <c r="D6" s="21" t="s">
        <v>358</v>
      </c>
      <c r="E6" s="52"/>
      <c r="F6" s="227"/>
      <c r="G6" s="228">
        <v>-88000.0</v>
      </c>
      <c r="H6" s="229" t="s">
        <v>359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44651.0</v>
      </c>
      <c r="B7" s="21" t="s">
        <v>219</v>
      </c>
      <c r="C7" s="21" t="s">
        <v>220</v>
      </c>
      <c r="D7" s="21" t="s">
        <v>352</v>
      </c>
      <c r="E7" s="52"/>
      <c r="F7" s="227"/>
      <c r="G7" s="228">
        <v>-0.5</v>
      </c>
      <c r="H7" s="229" t="s">
        <v>360</v>
      </c>
      <c r="I7" s="230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0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9">
        <v>44651.0</v>
      </c>
      <c r="B8" s="21" t="s">
        <v>219</v>
      </c>
      <c r="C8" s="21" t="s">
        <v>220</v>
      </c>
      <c r="D8" s="21" t="s">
        <v>354</v>
      </c>
      <c r="E8" s="52">
        <v>-2106.0</v>
      </c>
      <c r="F8" s="227">
        <v>18.55</v>
      </c>
      <c r="G8" s="228">
        <v>39066.3</v>
      </c>
      <c r="H8" s="229" t="s">
        <v>361</v>
      </c>
      <c r="I8" s="230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0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44651.0</v>
      </c>
      <c r="B9" s="21" t="s">
        <v>219</v>
      </c>
      <c r="C9" s="21" t="s">
        <v>220</v>
      </c>
      <c r="D9" s="21" t="s">
        <v>354</v>
      </c>
      <c r="E9" s="52">
        <v>-350.0</v>
      </c>
      <c r="F9" s="227">
        <v>18.55</v>
      </c>
      <c r="G9" s="228">
        <v>6492.5</v>
      </c>
      <c r="H9" s="229" t="s">
        <v>362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44651.0</v>
      </c>
      <c r="B10" s="21" t="s">
        <v>219</v>
      </c>
      <c r="C10" s="21" t="s">
        <v>220</v>
      </c>
      <c r="D10" s="21" t="s">
        <v>354</v>
      </c>
      <c r="E10" s="52">
        <v>-2879.0</v>
      </c>
      <c r="F10" s="227">
        <v>18.55</v>
      </c>
      <c r="G10" s="228">
        <v>53405.45</v>
      </c>
      <c r="H10" s="229" t="s">
        <v>363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44650.0</v>
      </c>
      <c r="B11" s="21" t="s">
        <v>215</v>
      </c>
      <c r="C11" s="21" t="s">
        <v>364</v>
      </c>
      <c r="D11" s="21" t="s">
        <v>365</v>
      </c>
      <c r="E11" s="52"/>
      <c r="F11" s="227"/>
      <c r="G11" s="228">
        <v>0.0</v>
      </c>
      <c r="H11" s="229" t="s">
        <v>366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44649.0</v>
      </c>
      <c r="B12" s="21" t="s">
        <v>204</v>
      </c>
      <c r="C12" s="21" t="s">
        <v>205</v>
      </c>
      <c r="D12" s="21" t="s">
        <v>354</v>
      </c>
      <c r="E12" s="52">
        <v>-14.0</v>
      </c>
      <c r="F12" s="227">
        <v>175.25</v>
      </c>
      <c r="G12" s="228">
        <v>2453.5</v>
      </c>
      <c r="H12" s="229" t="s">
        <v>367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-17.5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-65.02544061</v>
      </c>
    </row>
    <row r="13">
      <c r="A13" s="189">
        <v>44649.0</v>
      </c>
      <c r="B13" s="21" t="s">
        <v>204</v>
      </c>
      <c r="C13" s="21" t="s">
        <v>205</v>
      </c>
      <c r="D13" s="21" t="s">
        <v>368</v>
      </c>
      <c r="E13" s="52">
        <v>28.0</v>
      </c>
      <c r="F13" s="227">
        <v>175.1</v>
      </c>
      <c r="G13" s="228">
        <v>-4902.8</v>
      </c>
      <c r="H13" s="229" t="s">
        <v>369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39.2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134.2508812</v>
      </c>
    </row>
    <row r="14">
      <c r="A14" s="189">
        <v>44649.0</v>
      </c>
      <c r="B14" s="21" t="s">
        <v>204</v>
      </c>
      <c r="C14" s="21" t="s">
        <v>205</v>
      </c>
      <c r="D14" s="21" t="s">
        <v>352</v>
      </c>
      <c r="E14" s="52"/>
      <c r="F14" s="227"/>
      <c r="G14" s="228">
        <v>-0.5</v>
      </c>
      <c r="H14" s="229" t="s">
        <v>370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9">
        <v>44649.0</v>
      </c>
      <c r="B15" s="21" t="s">
        <v>204</v>
      </c>
      <c r="C15" s="21" t="s">
        <v>205</v>
      </c>
      <c r="D15" s="21" t="s">
        <v>352</v>
      </c>
      <c r="E15" s="52"/>
      <c r="F15" s="227"/>
      <c r="G15" s="228">
        <v>-0.5</v>
      </c>
      <c r="H15" s="229" t="s">
        <v>370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44649.0</v>
      </c>
      <c r="B16" s="21" t="s">
        <v>204</v>
      </c>
      <c r="C16" s="21" t="s">
        <v>205</v>
      </c>
      <c r="D16" s="21" t="s">
        <v>354</v>
      </c>
      <c r="E16" s="52">
        <v>-7.0</v>
      </c>
      <c r="F16" s="227">
        <v>175.36</v>
      </c>
      <c r="G16" s="228">
        <v>1227.52</v>
      </c>
      <c r="H16" s="229" t="s">
        <v>371</v>
      </c>
      <c r="I16" s="230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-7.98</v>
      </c>
      <c r="J16" s="230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-31.74272031</v>
      </c>
    </row>
    <row r="17">
      <c r="A17" s="189">
        <v>44645.0</v>
      </c>
      <c r="B17" s="21" t="s">
        <v>204</v>
      </c>
      <c r="C17" s="21" t="s">
        <v>205</v>
      </c>
      <c r="D17" s="21" t="s">
        <v>352</v>
      </c>
      <c r="E17" s="52"/>
      <c r="F17" s="227"/>
      <c r="G17" s="228">
        <v>-0.5</v>
      </c>
      <c r="H17" s="229" t="s">
        <v>370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-0.5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-0.5</v>
      </c>
    </row>
    <row r="18">
      <c r="A18" s="189">
        <v>44645.0</v>
      </c>
      <c r="B18" s="21" t="s">
        <v>204</v>
      </c>
      <c r="C18" s="21" t="s">
        <v>205</v>
      </c>
      <c r="D18" s="21" t="s">
        <v>368</v>
      </c>
      <c r="E18" s="52">
        <v>5.0</v>
      </c>
      <c r="F18" s="227">
        <v>178.05</v>
      </c>
      <c r="G18" s="228">
        <v>-890.25</v>
      </c>
      <c r="H18" s="229" t="s">
        <v>372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-7.75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9.223371648</v>
      </c>
    </row>
    <row r="19">
      <c r="A19" s="189">
        <v>44644.0</v>
      </c>
      <c r="B19" s="21" t="s">
        <v>204</v>
      </c>
      <c r="C19" s="21" t="s">
        <v>205</v>
      </c>
      <c r="D19" s="21" t="s">
        <v>368</v>
      </c>
      <c r="E19" s="52">
        <v>6.0</v>
      </c>
      <c r="F19" s="227">
        <v>178.85</v>
      </c>
      <c r="G19" s="228">
        <v>-1073.1</v>
      </c>
      <c r="H19" s="229" t="s">
        <v>373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-14.1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6.268045977</v>
      </c>
    </row>
    <row r="20">
      <c r="A20" s="189">
        <v>44644.0</v>
      </c>
      <c r="B20" s="21" t="s">
        <v>204</v>
      </c>
      <c r="C20" s="21" t="s">
        <v>205</v>
      </c>
      <c r="D20" s="21" t="s">
        <v>352</v>
      </c>
      <c r="E20" s="52"/>
      <c r="F20" s="227"/>
      <c r="G20" s="228">
        <v>-0.5</v>
      </c>
      <c r="H20" s="229" t="s">
        <v>370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9">
        <v>44641.0</v>
      </c>
      <c r="B21" s="21" t="s">
        <v>204</v>
      </c>
      <c r="C21" s="21" t="s">
        <v>205</v>
      </c>
      <c r="D21" s="21" t="s">
        <v>368</v>
      </c>
      <c r="E21" s="52">
        <v>87.0</v>
      </c>
      <c r="F21" s="227">
        <v>179.26</v>
      </c>
      <c r="G21" s="228">
        <v>-15595.62</v>
      </c>
      <c r="H21" s="229" t="s">
        <v>374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-240.12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55.21666667</v>
      </c>
    </row>
    <row r="22">
      <c r="A22" s="189">
        <v>44641.0</v>
      </c>
      <c r="B22" s="21" t="s">
        <v>204</v>
      </c>
      <c r="C22" s="21" t="s">
        <v>205</v>
      </c>
      <c r="D22" s="21" t="s">
        <v>352</v>
      </c>
      <c r="E22" s="52"/>
      <c r="F22" s="227"/>
      <c r="G22" s="228">
        <v>-0.5</v>
      </c>
      <c r="H22" s="229" t="s">
        <v>370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-0.5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-0.5</v>
      </c>
    </row>
    <row r="23">
      <c r="A23" s="189">
        <v>44627.0</v>
      </c>
      <c r="B23" s="21" t="s">
        <v>204</v>
      </c>
      <c r="C23" s="21" t="s">
        <v>205</v>
      </c>
      <c r="D23" s="21" t="s">
        <v>354</v>
      </c>
      <c r="E23" s="52">
        <v>-321.0</v>
      </c>
      <c r="F23" s="227">
        <v>190.74</v>
      </c>
      <c r="G23" s="228">
        <v>61227.54</v>
      </c>
      <c r="H23" s="229" t="s">
        <v>375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4571.04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3481.34954</v>
      </c>
    </row>
    <row r="24">
      <c r="A24" s="231">
        <v>44627.0</v>
      </c>
      <c r="B24" s="232" t="s">
        <v>204</v>
      </c>
      <c r="C24" s="21" t="s">
        <v>205</v>
      </c>
      <c r="D24" s="232" t="s">
        <v>352</v>
      </c>
      <c r="E24" s="233"/>
      <c r="F24" s="234"/>
      <c r="G24" s="235">
        <v>-0.5</v>
      </c>
      <c r="H24" s="236" t="s">
        <v>370</v>
      </c>
      <c r="I24" s="235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-0.5</v>
      </c>
      <c r="J24" s="235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-0.5</v>
      </c>
    </row>
    <row r="25">
      <c r="A25" s="189">
        <v>44627.0</v>
      </c>
      <c r="B25" s="21" t="s">
        <v>204</v>
      </c>
      <c r="C25" s="21" t="s">
        <v>205</v>
      </c>
      <c r="D25" s="21" t="s">
        <v>354</v>
      </c>
      <c r="E25" s="52">
        <v>-184.0</v>
      </c>
      <c r="F25" s="227">
        <v>190.36</v>
      </c>
      <c r="G25" s="228">
        <v>35026.24</v>
      </c>
      <c r="H25" s="229" t="s">
        <v>376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2550.24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1925.619923</v>
      </c>
    </row>
    <row r="26">
      <c r="A26" s="189">
        <v>44627.0</v>
      </c>
      <c r="B26" s="21" t="s">
        <v>204</v>
      </c>
      <c r="C26" s="21" t="s">
        <v>205</v>
      </c>
      <c r="D26" s="21" t="s">
        <v>352</v>
      </c>
      <c r="E26" s="52"/>
      <c r="F26" s="227"/>
      <c r="G26" s="228">
        <v>-0.5</v>
      </c>
      <c r="H26" s="229" t="s">
        <v>370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44627.0</v>
      </c>
      <c r="B27" s="21" t="s">
        <v>200</v>
      </c>
      <c r="C27" s="21" t="s">
        <v>201</v>
      </c>
      <c r="D27" s="21" t="s">
        <v>354</v>
      </c>
      <c r="E27" s="52">
        <v>-25.0</v>
      </c>
      <c r="F27" s="227">
        <v>173.79</v>
      </c>
      <c r="G27" s="228">
        <v>4344.75</v>
      </c>
      <c r="H27" s="229" t="s">
        <v>377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181.75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636.7681992</v>
      </c>
    </row>
    <row r="28">
      <c r="A28" s="189">
        <v>44627.0</v>
      </c>
      <c r="B28" s="21" t="s">
        <v>200</v>
      </c>
      <c r="C28" s="21" t="s">
        <v>201</v>
      </c>
      <c r="D28" s="21" t="s">
        <v>352</v>
      </c>
      <c r="E28" s="52"/>
      <c r="F28" s="227"/>
      <c r="G28" s="228">
        <v>-0.5</v>
      </c>
      <c r="H28" s="229" t="s">
        <v>356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9">
        <v>44627.0</v>
      </c>
      <c r="B29" s="21" t="s">
        <v>210</v>
      </c>
      <c r="C29" s="21" t="s">
        <v>211</v>
      </c>
      <c r="D29" s="21" t="s">
        <v>354</v>
      </c>
      <c r="E29" s="52">
        <v>-171.0</v>
      </c>
      <c r="F29" s="227">
        <v>4.811</v>
      </c>
      <c r="G29" s="228">
        <v>822.68</v>
      </c>
      <c r="H29" s="229" t="s">
        <v>378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70.28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35.28966552</v>
      </c>
    </row>
    <row r="30">
      <c r="A30" s="189">
        <v>44627.0</v>
      </c>
      <c r="B30" s="21" t="s">
        <v>210</v>
      </c>
      <c r="C30" s="21" t="s">
        <v>211</v>
      </c>
      <c r="D30" s="21" t="s">
        <v>352</v>
      </c>
      <c r="E30" s="52"/>
      <c r="F30" s="227"/>
      <c r="G30" s="228">
        <v>-0.5</v>
      </c>
      <c r="H30" s="229" t="s">
        <v>379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-0.5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-0.5</v>
      </c>
    </row>
    <row r="31">
      <c r="A31" s="189">
        <v>44621.0</v>
      </c>
      <c r="B31" s="21"/>
      <c r="C31" s="21"/>
      <c r="D31" s="21" t="s">
        <v>358</v>
      </c>
      <c r="E31" s="52"/>
      <c r="F31" s="227"/>
      <c r="G31" s="228">
        <v>-2100.0</v>
      </c>
      <c r="H31" s="229" t="s">
        <v>380</v>
      </c>
      <c r="I31" s="230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0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9">
        <v>44620.0</v>
      </c>
      <c r="B32" s="21"/>
      <c r="C32" s="21"/>
      <c r="D32" s="21" t="s">
        <v>352</v>
      </c>
      <c r="E32" s="52"/>
      <c r="F32" s="227"/>
      <c r="G32" s="228">
        <v>-1838.67</v>
      </c>
      <c r="H32" s="229" t="s">
        <v>381</v>
      </c>
      <c r="I32" s="230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0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9">
        <v>44616.0</v>
      </c>
      <c r="B33" s="21" t="s">
        <v>200</v>
      </c>
      <c r="C33" s="21" t="s">
        <v>201</v>
      </c>
      <c r="D33" s="21" t="s">
        <v>354</v>
      </c>
      <c r="E33" s="52">
        <v>-4.0</v>
      </c>
      <c r="F33" s="227">
        <v>166.67</v>
      </c>
      <c r="G33" s="228">
        <v>666.68</v>
      </c>
      <c r="H33" s="229" t="s">
        <v>382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0.6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73.40291188</v>
      </c>
    </row>
    <row r="34">
      <c r="A34" s="189">
        <v>44616.0</v>
      </c>
      <c r="B34" s="21" t="s">
        <v>200</v>
      </c>
      <c r="C34" s="21" t="s">
        <v>201</v>
      </c>
      <c r="D34" s="21" t="s">
        <v>352</v>
      </c>
      <c r="E34" s="52"/>
      <c r="F34" s="227"/>
      <c r="G34" s="228">
        <v>-0.5</v>
      </c>
      <c r="H34" s="229" t="s">
        <v>356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44616.0</v>
      </c>
      <c r="B35" s="21" t="s">
        <v>200</v>
      </c>
      <c r="C35" s="21" t="s">
        <v>201</v>
      </c>
      <c r="D35" s="21" t="s">
        <v>354</v>
      </c>
      <c r="E35" s="52">
        <v>-10.0</v>
      </c>
      <c r="F35" s="227">
        <v>163.1</v>
      </c>
      <c r="G35" s="228">
        <v>1631.0</v>
      </c>
      <c r="H35" s="229" t="s">
        <v>383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-34.2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147.8072797</v>
      </c>
    </row>
    <row r="36">
      <c r="A36" s="189">
        <v>44616.0</v>
      </c>
      <c r="B36" s="21" t="s">
        <v>200</v>
      </c>
      <c r="C36" s="21" t="s">
        <v>201</v>
      </c>
      <c r="D36" s="21" t="s">
        <v>352</v>
      </c>
      <c r="E36" s="52"/>
      <c r="F36" s="227"/>
      <c r="G36" s="228">
        <v>-0.5</v>
      </c>
      <c r="H36" s="229" t="s">
        <v>356</v>
      </c>
      <c r="I36" s="230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30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9">
        <v>44613.0</v>
      </c>
      <c r="B37" s="21" t="s">
        <v>200</v>
      </c>
      <c r="C37" s="21" t="s">
        <v>201</v>
      </c>
      <c r="D37" s="21" t="s">
        <v>354</v>
      </c>
      <c r="E37" s="52">
        <v>-4.0</v>
      </c>
      <c r="F37" s="227">
        <v>157.7</v>
      </c>
      <c r="G37" s="228">
        <v>630.8</v>
      </c>
      <c r="H37" s="229" t="s">
        <v>384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-35.28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37.52291188</v>
      </c>
    </row>
    <row r="38">
      <c r="A38" s="189">
        <v>44613.0</v>
      </c>
      <c r="B38" s="21" t="s">
        <v>200</v>
      </c>
      <c r="C38" s="21" t="s">
        <v>201</v>
      </c>
      <c r="D38" s="21" t="s">
        <v>352</v>
      </c>
      <c r="E38" s="52"/>
      <c r="F38" s="227"/>
      <c r="G38" s="228">
        <v>-0.5</v>
      </c>
      <c r="H38" s="229" t="s">
        <v>356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44609.0</v>
      </c>
      <c r="B39" s="21" t="s">
        <v>200</v>
      </c>
      <c r="C39" s="21" t="s">
        <v>201</v>
      </c>
      <c r="D39" s="21" t="s">
        <v>354</v>
      </c>
      <c r="E39" s="52">
        <v>-420.0</v>
      </c>
      <c r="F39" s="227">
        <v>157.07</v>
      </c>
      <c r="G39" s="228">
        <v>65969.4</v>
      </c>
      <c r="H39" s="229" t="s">
        <v>385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-3969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3675.305747</v>
      </c>
    </row>
    <row r="40">
      <c r="A40" s="189">
        <v>44609.0</v>
      </c>
      <c r="B40" s="21" t="s">
        <v>200</v>
      </c>
      <c r="C40" s="21" t="s">
        <v>201</v>
      </c>
      <c r="D40" s="21" t="s">
        <v>352</v>
      </c>
      <c r="E40" s="52"/>
      <c r="F40" s="227"/>
      <c r="G40" s="228">
        <v>-0.5</v>
      </c>
      <c r="H40" s="229" t="s">
        <v>356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44593.0</v>
      </c>
      <c r="B41" s="21"/>
      <c r="C41" s="21"/>
      <c r="D41" s="21" t="s">
        <v>358</v>
      </c>
      <c r="E41" s="52"/>
      <c r="F41" s="227"/>
      <c r="G41" s="228">
        <v>-1000.0</v>
      </c>
      <c r="H41" s="229" t="s">
        <v>386</v>
      </c>
      <c r="I41" s="230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0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9">
        <v>44592.0</v>
      </c>
      <c r="B42" s="21"/>
      <c r="C42" s="21"/>
      <c r="D42" s="21" t="s">
        <v>352</v>
      </c>
      <c r="E42" s="52"/>
      <c r="F42" s="227"/>
      <c r="G42" s="228">
        <v>-5.0</v>
      </c>
      <c r="H42" s="229" t="s">
        <v>387</v>
      </c>
      <c r="I42" s="230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0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9">
        <v>44592.0</v>
      </c>
      <c r="B43" s="21"/>
      <c r="C43" s="21"/>
      <c r="D43" s="21" t="s">
        <v>352</v>
      </c>
      <c r="E43" s="52"/>
      <c r="F43" s="227"/>
      <c r="G43" s="228">
        <v>-1887.03</v>
      </c>
      <c r="H43" s="229" t="s">
        <v>388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44585.0</v>
      </c>
      <c r="B44" s="21" t="s">
        <v>219</v>
      </c>
      <c r="C44" s="21" t="s">
        <v>220</v>
      </c>
      <c r="D44" s="21" t="s">
        <v>368</v>
      </c>
      <c r="E44" s="52">
        <v>1300.0</v>
      </c>
      <c r="F44" s="227">
        <v>12.0</v>
      </c>
      <c r="G44" s="228">
        <v>-15600.0</v>
      </c>
      <c r="H44" s="229" t="s">
        <v>389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44585.0</v>
      </c>
      <c r="B45" s="21" t="s">
        <v>219</v>
      </c>
      <c r="C45" s="21" t="s">
        <v>220</v>
      </c>
      <c r="D45" s="21" t="s">
        <v>352</v>
      </c>
      <c r="E45" s="52"/>
      <c r="F45" s="227"/>
      <c r="G45" s="228">
        <v>-0.5</v>
      </c>
      <c r="H45" s="229" t="s">
        <v>360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9">
        <v>44568.0</v>
      </c>
      <c r="B46" s="21" t="s">
        <v>219</v>
      </c>
      <c r="C46" s="21" t="s">
        <v>220</v>
      </c>
      <c r="D46" s="21" t="s">
        <v>368</v>
      </c>
      <c r="E46" s="52">
        <v>2159.0</v>
      </c>
      <c r="F46" s="227">
        <v>16.7</v>
      </c>
      <c r="G46" s="228">
        <v>-36055.3</v>
      </c>
      <c r="H46" s="229" t="s">
        <v>390</v>
      </c>
      <c r="I46" s="230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0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9">
        <v>44568.0</v>
      </c>
      <c r="B47" s="21" t="s">
        <v>219</v>
      </c>
      <c r="C47" s="21" t="s">
        <v>220</v>
      </c>
      <c r="D47" s="21" t="s">
        <v>352</v>
      </c>
      <c r="E47" s="21"/>
      <c r="F47" s="227"/>
      <c r="G47" s="228">
        <v>-0.5</v>
      </c>
      <c r="H47" s="229" t="s">
        <v>360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9">
        <v>44568.0</v>
      </c>
      <c r="B48" s="21" t="s">
        <v>219</v>
      </c>
      <c r="C48" s="21" t="s">
        <v>220</v>
      </c>
      <c r="D48" s="21" t="s">
        <v>368</v>
      </c>
      <c r="E48" s="21">
        <v>236.0</v>
      </c>
      <c r="F48" s="227">
        <v>16.7</v>
      </c>
      <c r="G48" s="228">
        <v>-3941.2</v>
      </c>
      <c r="H48" s="229" t="s">
        <v>391</v>
      </c>
      <c r="I48" s="230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0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9">
        <v>44565.0</v>
      </c>
      <c r="B49" s="237" t="s">
        <v>219</v>
      </c>
      <c r="C49" s="237" t="s">
        <v>220</v>
      </c>
      <c r="D49" s="237" t="s">
        <v>352</v>
      </c>
      <c r="E49" s="21" t="s">
        <v>392</v>
      </c>
      <c r="F49" s="227" t="s">
        <v>392</v>
      </c>
      <c r="G49" s="228">
        <v>-0.5</v>
      </c>
      <c r="H49" s="238" t="s">
        <v>360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9">
        <v>44565.0</v>
      </c>
      <c r="B50" s="237" t="s">
        <v>219</v>
      </c>
      <c r="C50" s="237" t="s">
        <v>220</v>
      </c>
      <c r="D50" s="237" t="s">
        <v>368</v>
      </c>
      <c r="E50" s="21">
        <v>1640.0</v>
      </c>
      <c r="F50" s="227">
        <v>20.65</v>
      </c>
      <c r="G50" s="228">
        <v>-33866.0</v>
      </c>
      <c r="H50" s="238" t="s">
        <v>393</v>
      </c>
      <c r="I50" s="230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0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9">
        <v>44564.0</v>
      </c>
      <c r="B51" s="237" t="s">
        <v>210</v>
      </c>
      <c r="C51" s="21" t="s">
        <v>211</v>
      </c>
      <c r="D51" s="237" t="s">
        <v>365</v>
      </c>
      <c r="E51" s="21" t="s">
        <v>392</v>
      </c>
      <c r="F51" s="227" t="s">
        <v>392</v>
      </c>
      <c r="G51" s="228">
        <v>-919.0500000000002</v>
      </c>
      <c r="H51" s="229" t="s">
        <v>394</v>
      </c>
      <c r="I51" s="230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0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44564.0</v>
      </c>
      <c r="B52" s="237"/>
      <c r="C52" s="237"/>
      <c r="D52" s="237" t="s">
        <v>358</v>
      </c>
      <c r="E52" s="21" t="s">
        <v>392</v>
      </c>
      <c r="F52" s="227" t="s">
        <v>392</v>
      </c>
      <c r="G52" s="228">
        <v>-2200.0</v>
      </c>
      <c r="H52" s="238" t="s">
        <v>395</v>
      </c>
      <c r="I52" s="230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0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9">
        <v>44561.0</v>
      </c>
      <c r="B53" s="237"/>
      <c r="C53" s="237"/>
      <c r="D53" s="21" t="s">
        <v>352</v>
      </c>
      <c r="E53" s="21"/>
      <c r="F53" s="227"/>
      <c r="G53" s="228">
        <v>-800.94</v>
      </c>
      <c r="H53" s="229" t="s">
        <v>396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44561.0</v>
      </c>
      <c r="B54" s="237" t="s">
        <v>210</v>
      </c>
      <c r="C54" s="21" t="s">
        <v>211</v>
      </c>
      <c r="D54" s="237" t="s">
        <v>365</v>
      </c>
      <c r="E54" s="21" t="s">
        <v>392</v>
      </c>
      <c r="F54" s="227" t="s">
        <v>392</v>
      </c>
      <c r="G54" s="228">
        <v>7854.58</v>
      </c>
      <c r="H54" s="229" t="s">
        <v>397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44561.0</v>
      </c>
      <c r="B55" s="237"/>
      <c r="C55" s="237"/>
      <c r="D55" s="237" t="s">
        <v>352</v>
      </c>
      <c r="E55" s="21" t="s">
        <v>392</v>
      </c>
      <c r="F55" s="227" t="s">
        <v>392</v>
      </c>
      <c r="G55" s="228">
        <v>-0.14</v>
      </c>
      <c r="H55" s="238" t="s">
        <v>398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44560.0</v>
      </c>
      <c r="B56" s="21" t="s">
        <v>215</v>
      </c>
      <c r="C56" s="21" t="s">
        <v>364</v>
      </c>
      <c r="D56" s="21" t="s">
        <v>365</v>
      </c>
      <c r="E56" s="21"/>
      <c r="F56" s="227"/>
      <c r="G56" s="228">
        <v>0.0</v>
      </c>
      <c r="H56" s="229" t="s">
        <v>366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44531.0</v>
      </c>
      <c r="B57" s="21"/>
      <c r="C57" s="21"/>
      <c r="D57" s="21" t="s">
        <v>358</v>
      </c>
      <c r="E57" s="21"/>
      <c r="F57" s="227"/>
      <c r="G57" s="228">
        <v>-1900.0</v>
      </c>
      <c r="H57" s="64" t="s">
        <v>399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44530.0</v>
      </c>
      <c r="B58" s="21"/>
      <c r="C58" s="21"/>
      <c r="D58" s="21" t="s">
        <v>352</v>
      </c>
      <c r="E58" s="21"/>
      <c r="F58" s="227"/>
      <c r="G58" s="228">
        <v>-727.26</v>
      </c>
      <c r="H58" s="64" t="s">
        <v>400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44525.0</v>
      </c>
      <c r="B59" s="21" t="s">
        <v>204</v>
      </c>
      <c r="C59" s="21" t="s">
        <v>205</v>
      </c>
      <c r="D59" s="21" t="s">
        <v>365</v>
      </c>
      <c r="E59" s="21"/>
      <c r="F59" s="227"/>
      <c r="G59" s="228">
        <v>-195.01</v>
      </c>
      <c r="H59" s="229" t="s">
        <v>401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44524.0</v>
      </c>
      <c r="B60" s="21" t="s">
        <v>204</v>
      </c>
      <c r="C60" s="21" t="s">
        <v>205</v>
      </c>
      <c r="D60" s="21" t="s">
        <v>365</v>
      </c>
      <c r="E60" s="21"/>
      <c r="F60" s="227"/>
      <c r="G60" s="228">
        <v>1792.43</v>
      </c>
      <c r="H60" s="229" t="s">
        <v>402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44512.0</v>
      </c>
      <c r="B61" s="21"/>
      <c r="C61" s="21"/>
      <c r="D61" s="21" t="s">
        <v>358</v>
      </c>
      <c r="E61" s="21"/>
      <c r="F61" s="227"/>
      <c r="G61" s="228">
        <v>-1000.0</v>
      </c>
      <c r="H61" s="64" t="s">
        <v>386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44505.0</v>
      </c>
      <c r="B62" s="21"/>
      <c r="C62" s="21"/>
      <c r="D62" s="21" t="s">
        <v>358</v>
      </c>
      <c r="E62" s="21"/>
      <c r="F62" s="227"/>
      <c r="G62" s="228">
        <v>-873.29</v>
      </c>
      <c r="H62" s="64" t="s">
        <v>403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44500.0</v>
      </c>
      <c r="B63" s="21"/>
      <c r="C63" s="21"/>
      <c r="D63" s="21" t="s">
        <v>352</v>
      </c>
      <c r="E63" s="21"/>
      <c r="F63" s="227"/>
      <c r="G63" s="228">
        <v>-750.65</v>
      </c>
      <c r="H63" s="64" t="s">
        <v>404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44470.0</v>
      </c>
      <c r="B64" s="21"/>
      <c r="C64" s="21"/>
      <c r="D64" s="21" t="s">
        <v>358</v>
      </c>
      <c r="E64" s="21"/>
      <c r="F64" s="227"/>
      <c r="G64" s="228">
        <v>-0.1</v>
      </c>
      <c r="H64" s="64" t="s">
        <v>405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44469.0</v>
      </c>
      <c r="B65" s="21"/>
      <c r="C65" s="21"/>
      <c r="D65" s="21" t="s">
        <v>352</v>
      </c>
      <c r="E65" s="21"/>
      <c r="F65" s="227"/>
      <c r="G65" s="228">
        <v>-724.74</v>
      </c>
      <c r="H65" s="64" t="s">
        <v>406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44469.0</v>
      </c>
      <c r="B66" s="21"/>
      <c r="C66" s="21"/>
      <c r="D66" s="21" t="s">
        <v>352</v>
      </c>
      <c r="E66" s="21"/>
      <c r="F66" s="227"/>
      <c r="G66" s="228">
        <v>-0.1</v>
      </c>
      <c r="H66" s="64" t="s">
        <v>353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44469.0</v>
      </c>
      <c r="B67" s="21" t="s">
        <v>215</v>
      </c>
      <c r="C67" s="21" t="s">
        <v>364</v>
      </c>
      <c r="D67" s="21" t="s">
        <v>365</v>
      </c>
      <c r="E67" s="21"/>
      <c r="F67" s="227"/>
      <c r="G67" s="228">
        <v>0.0</v>
      </c>
      <c r="H67" s="229" t="s">
        <v>366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44447.0</v>
      </c>
      <c r="B68" s="21"/>
      <c r="C68" s="21"/>
      <c r="D68" s="21" t="s">
        <v>358</v>
      </c>
      <c r="E68" s="21"/>
      <c r="F68" s="227"/>
      <c r="G68" s="228">
        <v>1.0</v>
      </c>
      <c r="H68" s="64" t="s">
        <v>407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44440.0</v>
      </c>
      <c r="B69" s="21"/>
      <c r="C69" s="21"/>
      <c r="D69" s="21" t="s">
        <v>358</v>
      </c>
      <c r="E69" s="21"/>
      <c r="F69" s="227"/>
      <c r="G69" s="228">
        <v>-3000.0</v>
      </c>
      <c r="H69" s="64" t="s">
        <v>408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44439.0</v>
      </c>
      <c r="B70" s="21"/>
      <c r="C70" s="21"/>
      <c r="D70" s="21" t="s">
        <v>352</v>
      </c>
      <c r="E70" s="21"/>
      <c r="F70" s="227"/>
      <c r="G70" s="228">
        <v>-733.48</v>
      </c>
      <c r="H70" s="64" t="s">
        <v>409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44418.0</v>
      </c>
      <c r="B71" s="21" t="s">
        <v>200</v>
      </c>
      <c r="C71" s="21" t="s">
        <v>201</v>
      </c>
      <c r="D71" s="21" t="s">
        <v>352</v>
      </c>
      <c r="E71" s="21"/>
      <c r="F71" s="227"/>
      <c r="G71" s="228">
        <v>-3.84</v>
      </c>
      <c r="H71" s="229" t="s">
        <v>410</v>
      </c>
      <c r="I71" s="230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-3.84</v>
      </c>
      <c r="J71" s="230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-3.84</v>
      </c>
    </row>
    <row r="72">
      <c r="A72" s="189">
        <v>44418.0</v>
      </c>
      <c r="B72" s="21" t="s">
        <v>200</v>
      </c>
      <c r="C72" s="21" t="s">
        <v>201</v>
      </c>
      <c r="D72" s="21" t="s">
        <v>368</v>
      </c>
      <c r="E72" s="21">
        <v>66.0</v>
      </c>
      <c r="F72" s="227">
        <v>139.45</v>
      </c>
      <c r="G72" s="228">
        <v>-9203.7</v>
      </c>
      <c r="H72" s="229" t="s">
        <v>411</v>
      </c>
      <c r="I72" s="230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1786.62</v>
      </c>
      <c r="J72" s="230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585.371954</v>
      </c>
    </row>
    <row r="73">
      <c r="A73" s="189">
        <v>44412.0</v>
      </c>
      <c r="B73" s="21"/>
      <c r="C73" s="21"/>
      <c r="D73" s="21" t="s">
        <v>358</v>
      </c>
      <c r="E73" s="21"/>
      <c r="F73" s="227"/>
      <c r="G73" s="228">
        <v>-800.0</v>
      </c>
      <c r="H73" s="64" t="s">
        <v>412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44408.0</v>
      </c>
      <c r="D74" s="21" t="s">
        <v>352</v>
      </c>
      <c r="F74" s="227"/>
      <c r="G74" s="228">
        <v>-756.67</v>
      </c>
      <c r="H74" s="64" t="s">
        <v>413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44379.0</v>
      </c>
      <c r="D75" s="21" t="s">
        <v>358</v>
      </c>
      <c r="F75" s="227"/>
      <c r="G75" s="228">
        <v>-700.0</v>
      </c>
      <c r="H75" s="64" t="s">
        <v>414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44378.0</v>
      </c>
      <c r="B76" s="21"/>
      <c r="C76" s="21"/>
      <c r="D76" s="21" t="s">
        <v>358</v>
      </c>
      <c r="E76" s="21"/>
      <c r="F76" s="227"/>
      <c r="G76" s="228">
        <v>-0.07</v>
      </c>
      <c r="H76" s="64" t="s">
        <v>415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44378.0</v>
      </c>
      <c r="B77" s="21" t="s">
        <v>210</v>
      </c>
      <c r="C77" s="21" t="s">
        <v>211</v>
      </c>
      <c r="D77" s="21" t="s">
        <v>365</v>
      </c>
      <c r="F77" s="227"/>
      <c r="G77" s="228">
        <v>-1167.45</v>
      </c>
      <c r="H77" s="229" t="s">
        <v>416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44377.0</v>
      </c>
      <c r="B78" s="21" t="s">
        <v>215</v>
      </c>
      <c r="C78" s="21" t="s">
        <v>364</v>
      </c>
      <c r="D78" s="21" t="s">
        <v>365</v>
      </c>
      <c r="F78" s="227"/>
      <c r="G78" s="228">
        <v>0.0</v>
      </c>
      <c r="H78" s="229" t="s">
        <v>366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44377.0</v>
      </c>
      <c r="B79" s="21" t="s">
        <v>210</v>
      </c>
      <c r="C79" s="21" t="s">
        <v>211</v>
      </c>
      <c r="D79" s="21" t="s">
        <v>365</v>
      </c>
      <c r="F79" s="227"/>
      <c r="G79" s="228">
        <v>7438.65</v>
      </c>
      <c r="H79" s="229" t="s">
        <v>417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44377.0</v>
      </c>
      <c r="D80" s="21" t="s">
        <v>352</v>
      </c>
      <c r="F80" s="227"/>
      <c r="G80" s="228">
        <v>-0.07</v>
      </c>
      <c r="H80" s="64" t="s">
        <v>418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44377.0</v>
      </c>
      <c r="B81" s="21"/>
      <c r="C81" s="21"/>
      <c r="D81" s="21" t="s">
        <v>352</v>
      </c>
      <c r="E81" s="52"/>
      <c r="F81" s="227"/>
      <c r="G81" s="228">
        <v>-713.54</v>
      </c>
      <c r="H81" s="64" t="s">
        <v>419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44349.0</v>
      </c>
      <c r="B82" s="21"/>
      <c r="C82" s="21"/>
      <c r="D82" s="21" t="s">
        <v>358</v>
      </c>
      <c r="E82" s="52"/>
      <c r="F82" s="227"/>
      <c r="G82" s="228">
        <v>-1000.0</v>
      </c>
      <c r="H82" s="64" t="s">
        <v>386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44347.0</v>
      </c>
      <c r="D83" s="21" t="s">
        <v>352</v>
      </c>
      <c r="F83" s="227"/>
      <c r="G83" s="228">
        <v>-697.4</v>
      </c>
      <c r="H83" s="64" t="s">
        <v>420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44343.0</v>
      </c>
      <c r="B84" s="21" t="s">
        <v>204</v>
      </c>
      <c r="C84" s="21" t="s">
        <v>205</v>
      </c>
      <c r="D84" s="21" t="s">
        <v>365</v>
      </c>
      <c r="E84" s="52"/>
      <c r="F84" s="227"/>
      <c r="G84" s="228">
        <v>-308.48</v>
      </c>
      <c r="H84" s="229" t="s">
        <v>421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44342.0</v>
      </c>
      <c r="B85" s="21" t="s">
        <v>204</v>
      </c>
      <c r="C85" s="21" t="s">
        <v>205</v>
      </c>
      <c r="D85" s="21" t="s">
        <v>365</v>
      </c>
      <c r="E85" s="52"/>
      <c r="F85" s="227"/>
      <c r="G85" s="228">
        <v>1706.94</v>
      </c>
      <c r="H85" s="229" t="s">
        <v>422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44327.0</v>
      </c>
      <c r="B86" s="21" t="s">
        <v>210</v>
      </c>
      <c r="C86" s="21" t="s">
        <v>211</v>
      </c>
      <c r="D86" s="21" t="s">
        <v>352</v>
      </c>
      <c r="E86" s="52"/>
      <c r="F86" s="227"/>
      <c r="G86" s="228">
        <v>-2.3</v>
      </c>
      <c r="H86" s="229" t="s">
        <v>423</v>
      </c>
      <c r="I86" s="230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-2.3</v>
      </c>
      <c r="J86" s="230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-2.3</v>
      </c>
    </row>
    <row r="87">
      <c r="A87" s="189">
        <v>44327.0</v>
      </c>
      <c r="B87" s="21" t="s">
        <v>210</v>
      </c>
      <c r="C87" s="21" t="s">
        <v>211</v>
      </c>
      <c r="D87" s="21" t="s">
        <v>352</v>
      </c>
      <c r="E87" s="52"/>
      <c r="F87" s="227"/>
      <c r="G87" s="228">
        <v>-3.2</v>
      </c>
      <c r="H87" s="229" t="s">
        <v>424</v>
      </c>
      <c r="I87" s="230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-3.2</v>
      </c>
      <c r="J87" s="230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-3.2</v>
      </c>
    </row>
    <row r="88">
      <c r="A88" s="189">
        <v>44327.0</v>
      </c>
      <c r="B88" s="21" t="s">
        <v>210</v>
      </c>
      <c r="C88" s="21" t="s">
        <v>211</v>
      </c>
      <c r="D88" s="21" t="s">
        <v>368</v>
      </c>
      <c r="E88" s="52">
        <v>1420.0</v>
      </c>
      <c r="F88" s="227">
        <v>4.2225</v>
      </c>
      <c r="G88" s="228">
        <v>-5995.95</v>
      </c>
      <c r="H88" s="229" t="s">
        <v>425</v>
      </c>
      <c r="I88" s="230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252.05</v>
      </c>
      <c r="J88" s="230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542.6130115</v>
      </c>
    </row>
    <row r="89">
      <c r="A89" s="189">
        <v>44327.0</v>
      </c>
      <c r="B89" s="21" t="s">
        <v>210</v>
      </c>
      <c r="C89" s="21" t="s">
        <v>211</v>
      </c>
      <c r="D89" s="21" t="s">
        <v>368</v>
      </c>
      <c r="E89" s="52">
        <v>355.0</v>
      </c>
      <c r="F89" s="227">
        <v>4.23</v>
      </c>
      <c r="G89" s="228">
        <v>-1501.65</v>
      </c>
      <c r="H89" s="229" t="s">
        <v>426</v>
      </c>
      <c r="I89" s="230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60.35</v>
      </c>
      <c r="J89" s="230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132.9907529</v>
      </c>
    </row>
    <row r="90">
      <c r="A90" s="189">
        <v>44324.0</v>
      </c>
      <c r="B90" s="21"/>
      <c r="C90" s="21"/>
      <c r="D90" s="21" t="s">
        <v>358</v>
      </c>
      <c r="E90" s="52"/>
      <c r="F90" s="227"/>
      <c r="G90" s="228">
        <v>-500.0</v>
      </c>
      <c r="H90" s="64" t="s">
        <v>427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44316.0</v>
      </c>
      <c r="B91" s="21"/>
      <c r="C91" s="21"/>
      <c r="D91" s="21" t="s">
        <v>358</v>
      </c>
      <c r="E91" s="52"/>
      <c r="F91" s="227"/>
      <c r="G91" s="228">
        <v>-500.0</v>
      </c>
      <c r="H91" s="64" t="s">
        <v>427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44316.0</v>
      </c>
      <c r="B92" s="21"/>
      <c r="C92" s="21"/>
      <c r="D92" s="21" t="s">
        <v>352</v>
      </c>
      <c r="E92" s="52"/>
      <c r="F92" s="227"/>
      <c r="G92" s="228">
        <v>-762.22</v>
      </c>
      <c r="H92" s="64" t="s">
        <v>428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44315.0</v>
      </c>
      <c r="B93" s="21" t="s">
        <v>210</v>
      </c>
      <c r="C93" s="21" t="s">
        <v>211</v>
      </c>
      <c r="D93" s="21" t="s">
        <v>368</v>
      </c>
      <c r="E93" s="52">
        <v>5261.0</v>
      </c>
      <c r="F93" s="227">
        <v>4.238</v>
      </c>
      <c r="G93" s="228">
        <v>-22293.49</v>
      </c>
      <c r="H93" s="229" t="s">
        <v>429</v>
      </c>
      <c r="I93" s="230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854.91</v>
      </c>
      <c r="J93" s="230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1931.425495</v>
      </c>
    </row>
    <row r="94">
      <c r="A94" s="189">
        <v>44315.0</v>
      </c>
      <c r="B94" s="21" t="s">
        <v>210</v>
      </c>
      <c r="C94" s="21" t="s">
        <v>211</v>
      </c>
      <c r="D94" s="21" t="s">
        <v>352</v>
      </c>
      <c r="E94" s="21"/>
      <c r="F94" s="227"/>
      <c r="G94" s="228">
        <v>-6.46</v>
      </c>
      <c r="H94" s="229" t="s">
        <v>430</v>
      </c>
      <c r="I94" s="230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-6.46</v>
      </c>
      <c r="J94" s="230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-6.46</v>
      </c>
    </row>
    <row r="95">
      <c r="A95" s="189">
        <v>44315.0</v>
      </c>
      <c r="B95" s="21" t="s">
        <v>215</v>
      </c>
      <c r="C95" s="21" t="s">
        <v>364</v>
      </c>
      <c r="D95" s="21" t="s">
        <v>354</v>
      </c>
      <c r="E95" s="21">
        <v>-292.0</v>
      </c>
      <c r="F95" s="227">
        <v>65.955</v>
      </c>
      <c r="G95" s="228">
        <v>19258.87</v>
      </c>
      <c r="H95" s="229" t="s">
        <v>431</v>
      </c>
      <c r="I95" s="230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-3850.01</v>
      </c>
      <c r="J95" s="230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-1882.426736</v>
      </c>
    </row>
    <row r="96">
      <c r="A96" s="189">
        <v>44315.0</v>
      </c>
      <c r="B96" s="21" t="s">
        <v>196</v>
      </c>
      <c r="C96" s="21" t="s">
        <v>199</v>
      </c>
      <c r="D96" s="21" t="s">
        <v>354</v>
      </c>
      <c r="E96" s="21">
        <v>-1433.0</v>
      </c>
      <c r="F96" s="227">
        <v>7.74</v>
      </c>
      <c r="G96" s="228">
        <v>11091.42</v>
      </c>
      <c r="H96" s="229" t="s">
        <v>432</v>
      </c>
      <c r="I96" s="230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-5832.31</v>
      </c>
      <c r="J96" s="230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-1732.063257</v>
      </c>
    </row>
    <row r="97">
      <c r="A97" s="189">
        <v>44287.0</v>
      </c>
      <c r="B97" s="21" t="s">
        <v>215</v>
      </c>
      <c r="C97" s="21" t="s">
        <v>364</v>
      </c>
      <c r="D97" s="21" t="s">
        <v>365</v>
      </c>
      <c r="E97" s="21"/>
      <c r="F97" s="227"/>
      <c r="G97" s="228">
        <v>-15.19</v>
      </c>
      <c r="H97" s="229" t="s">
        <v>433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44286.0</v>
      </c>
      <c r="B98" s="21" t="s">
        <v>215</v>
      </c>
      <c r="C98" s="21" t="s">
        <v>364</v>
      </c>
      <c r="D98" s="21" t="s">
        <v>365</v>
      </c>
      <c r="E98" s="21"/>
      <c r="F98" s="227"/>
      <c r="G98" s="228">
        <v>100.06</v>
      </c>
      <c r="H98" s="229" t="s">
        <v>434</v>
      </c>
      <c r="I98" s="230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0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9">
        <v>44286.0</v>
      </c>
      <c r="B99" s="21"/>
      <c r="C99" s="21"/>
      <c r="D99" s="21" t="s">
        <v>352</v>
      </c>
      <c r="E99" s="21"/>
      <c r="F99" s="227"/>
      <c r="G99" s="228">
        <v>-2.45</v>
      </c>
      <c r="H99" s="64" t="s">
        <v>435</v>
      </c>
      <c r="I99" s="230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0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9">
        <v>44286.0</v>
      </c>
      <c r="B100" s="21"/>
      <c r="C100" s="21"/>
      <c r="D100" s="21" t="s">
        <v>352</v>
      </c>
      <c r="E100" s="21"/>
      <c r="F100" s="227"/>
      <c r="G100" s="228">
        <v>-807.29</v>
      </c>
      <c r="H100" s="64" t="s">
        <v>436</v>
      </c>
      <c r="I100" s="230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0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9">
        <v>44286.0</v>
      </c>
      <c r="B101" s="21" t="s">
        <v>200</v>
      </c>
      <c r="C101" s="21" t="s">
        <v>201</v>
      </c>
      <c r="D101" s="21" t="s">
        <v>368</v>
      </c>
      <c r="E101" s="21">
        <v>14.0</v>
      </c>
      <c r="F101" s="227">
        <v>136.15</v>
      </c>
      <c r="G101" s="228">
        <v>-1906.1</v>
      </c>
      <c r="H101" s="229" t="s">
        <v>437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425.18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170.3698084</v>
      </c>
    </row>
    <row r="102">
      <c r="A102" s="189">
        <v>44285.0</v>
      </c>
      <c r="B102" s="21" t="s">
        <v>215</v>
      </c>
      <c r="C102" s="21" t="s">
        <v>364</v>
      </c>
      <c r="D102" s="21" t="s">
        <v>354</v>
      </c>
      <c r="E102" s="21">
        <v>-125.0</v>
      </c>
      <c r="F102" s="227">
        <v>64.05</v>
      </c>
      <c r="G102" s="228">
        <v>8006.25</v>
      </c>
      <c r="H102" s="229" t="s">
        <v>438</v>
      </c>
      <c r="I102" s="230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-1886.25</v>
      </c>
      <c r="J102" s="230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-1043.962644</v>
      </c>
    </row>
    <row r="103">
      <c r="A103" s="189">
        <v>44285.0</v>
      </c>
      <c r="B103" s="21" t="s">
        <v>200</v>
      </c>
      <c r="C103" s="21" t="s">
        <v>201</v>
      </c>
      <c r="D103" s="21" t="s">
        <v>368</v>
      </c>
      <c r="E103" s="21">
        <v>33.0</v>
      </c>
      <c r="F103" s="227">
        <v>135.88</v>
      </c>
      <c r="G103" s="228">
        <v>-4484.04</v>
      </c>
      <c r="H103" s="229" t="s">
        <v>439</v>
      </c>
      <c r="I103" s="230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1011.12</v>
      </c>
      <c r="J103" s="230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410.495977</v>
      </c>
    </row>
    <row r="104">
      <c r="A104" s="189">
        <v>44284.0</v>
      </c>
      <c r="D104" s="21" t="s">
        <v>358</v>
      </c>
      <c r="F104" s="227"/>
      <c r="G104" s="228">
        <v>-3000.0</v>
      </c>
      <c r="H104" s="64" t="s">
        <v>408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44281.0</v>
      </c>
      <c r="D105" s="21" t="s">
        <v>358</v>
      </c>
      <c r="F105" s="227"/>
      <c r="G105" s="228">
        <v>40000.0</v>
      </c>
      <c r="H105" s="64" t="s">
        <v>440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44272.0</v>
      </c>
      <c r="B106" s="21"/>
      <c r="C106" s="21"/>
      <c r="D106" s="21" t="s">
        <v>358</v>
      </c>
      <c r="E106" s="21"/>
      <c r="F106" s="227"/>
      <c r="G106" s="228">
        <v>5000.0</v>
      </c>
      <c r="H106" s="64" t="s">
        <v>441</v>
      </c>
      <c r="I106" s="230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0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9">
        <v>44271.0</v>
      </c>
      <c r="B107" s="21" t="s">
        <v>215</v>
      </c>
      <c r="C107" s="21" t="s">
        <v>364</v>
      </c>
      <c r="D107" s="21" t="s">
        <v>354</v>
      </c>
      <c r="E107" s="21">
        <v>-1.0</v>
      </c>
      <c r="F107" s="227">
        <v>63.24</v>
      </c>
      <c r="G107" s="228">
        <v>63.24</v>
      </c>
      <c r="H107" s="229" t="s">
        <v>442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-15.9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-9.161701149</v>
      </c>
    </row>
    <row r="108">
      <c r="A108" s="189">
        <v>44271.0</v>
      </c>
      <c r="B108" s="21" t="s">
        <v>215</v>
      </c>
      <c r="C108" s="21" t="s">
        <v>364</v>
      </c>
      <c r="D108" s="21" t="s">
        <v>354</v>
      </c>
      <c r="E108" s="21">
        <v>-34.0</v>
      </c>
      <c r="F108" s="227">
        <v>63.245</v>
      </c>
      <c r="G108" s="228">
        <v>2150.33</v>
      </c>
      <c r="H108" s="229" t="s">
        <v>443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-540.43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-311.3278391</v>
      </c>
    </row>
    <row r="109">
      <c r="A109" s="189">
        <v>44270.0</v>
      </c>
      <c r="B109" s="21" t="s">
        <v>215</v>
      </c>
      <c r="C109" s="21" t="s">
        <v>364</v>
      </c>
      <c r="D109" s="21" t="s">
        <v>354</v>
      </c>
      <c r="E109" s="21">
        <v>-55.0</v>
      </c>
      <c r="F109" s="227">
        <v>62.745</v>
      </c>
      <c r="G109" s="228">
        <v>3450.97</v>
      </c>
      <c r="H109" s="229" t="s">
        <v>444</v>
      </c>
      <c r="I109" s="230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-901.73</v>
      </c>
      <c r="J109" s="230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-531.1235632</v>
      </c>
    </row>
    <row r="110">
      <c r="A110" s="189">
        <v>44270.0</v>
      </c>
      <c r="B110" s="21" t="s">
        <v>215</v>
      </c>
      <c r="C110" s="21" t="s">
        <v>364</v>
      </c>
      <c r="D110" s="21" t="s">
        <v>354</v>
      </c>
      <c r="E110" s="21">
        <v>-55.0</v>
      </c>
      <c r="F110" s="227">
        <v>62.805</v>
      </c>
      <c r="G110" s="228">
        <v>3454.27</v>
      </c>
      <c r="H110" s="229" t="s">
        <v>445</v>
      </c>
      <c r="I110" s="230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-898.43</v>
      </c>
      <c r="J110" s="230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-527.8235632</v>
      </c>
    </row>
    <row r="111">
      <c r="A111" s="189">
        <v>44257.0</v>
      </c>
      <c r="B111" s="21"/>
      <c r="C111" s="21"/>
      <c r="D111" s="21" t="s">
        <v>358</v>
      </c>
      <c r="E111" s="21"/>
      <c r="F111" s="227"/>
      <c r="G111" s="228">
        <v>-1800.0</v>
      </c>
      <c r="H111" s="64" t="s">
        <v>446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44255.0</v>
      </c>
      <c r="B112" s="21"/>
      <c r="C112" s="21"/>
      <c r="D112" s="21" t="s">
        <v>352</v>
      </c>
      <c r="E112" s="21"/>
      <c r="F112" s="227"/>
      <c r="G112" s="228">
        <v>-836.63</v>
      </c>
      <c r="H112" s="64" t="s">
        <v>447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44253.0</v>
      </c>
      <c r="B113" s="21" t="s">
        <v>196</v>
      </c>
      <c r="C113" s="21" t="s">
        <v>199</v>
      </c>
      <c r="D113" s="21" t="s">
        <v>354</v>
      </c>
      <c r="E113" s="21">
        <v>-7.0</v>
      </c>
      <c r="F113" s="227">
        <v>7.38</v>
      </c>
      <c r="G113" s="228">
        <v>51.66</v>
      </c>
      <c r="H113" s="229" t="s">
        <v>448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-31.01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-10.98088123</v>
      </c>
    </row>
    <row r="114">
      <c r="A114" s="189">
        <v>44253.0</v>
      </c>
      <c r="B114" s="21" t="s">
        <v>215</v>
      </c>
      <c r="C114" s="21" t="s">
        <v>364</v>
      </c>
      <c r="D114" s="21" t="s">
        <v>354</v>
      </c>
      <c r="E114" s="21">
        <v>-4.0</v>
      </c>
      <c r="F114" s="227">
        <v>60.2</v>
      </c>
      <c r="G114" s="228">
        <v>240.8</v>
      </c>
      <c r="H114" s="229" t="s">
        <v>449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-75.76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-48.8068046</v>
      </c>
    </row>
    <row r="115">
      <c r="A115" s="189">
        <v>44253.0</v>
      </c>
      <c r="B115" s="21" t="s">
        <v>215</v>
      </c>
      <c r="C115" s="21" t="s">
        <v>364</v>
      </c>
      <c r="D115" s="21" t="s">
        <v>354</v>
      </c>
      <c r="E115" s="21">
        <v>-3.0</v>
      </c>
      <c r="F115" s="227">
        <v>60.2</v>
      </c>
      <c r="G115" s="228">
        <v>180.6</v>
      </c>
      <c r="H115" s="229" t="s">
        <v>450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-56.82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-36.60510345</v>
      </c>
    </row>
    <row r="116">
      <c r="A116" s="189">
        <v>44253.0</v>
      </c>
      <c r="B116" s="21" t="s">
        <v>215</v>
      </c>
      <c r="C116" s="21" t="s">
        <v>364</v>
      </c>
      <c r="D116" s="21" t="s">
        <v>354</v>
      </c>
      <c r="E116" s="21">
        <v>-17.0</v>
      </c>
      <c r="F116" s="227">
        <v>60.2</v>
      </c>
      <c r="G116" s="228">
        <v>1023.4</v>
      </c>
      <c r="H116" s="229" t="s">
        <v>451</v>
      </c>
      <c r="I116" s="230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-321.98</v>
      </c>
      <c r="J116" s="230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-207.4289195</v>
      </c>
    </row>
    <row r="117">
      <c r="A117" s="189">
        <v>44253.0</v>
      </c>
      <c r="B117" s="21" t="s">
        <v>215</v>
      </c>
      <c r="C117" s="21" t="s">
        <v>364</v>
      </c>
      <c r="D117" s="21" t="s">
        <v>354</v>
      </c>
      <c r="E117" s="21">
        <v>-1.0</v>
      </c>
      <c r="F117" s="227">
        <v>60.2</v>
      </c>
      <c r="G117" s="228">
        <v>60.2</v>
      </c>
      <c r="H117" s="229" t="s">
        <v>452</v>
      </c>
      <c r="I117" s="230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-18.94</v>
      </c>
      <c r="J117" s="230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-12.20170115</v>
      </c>
    </row>
    <row r="118">
      <c r="A118" s="189">
        <v>44253.0</v>
      </c>
      <c r="B118" s="21" t="s">
        <v>215</v>
      </c>
      <c r="C118" s="21" t="s">
        <v>364</v>
      </c>
      <c r="D118" s="21" t="s">
        <v>354</v>
      </c>
      <c r="E118" s="21">
        <v>-230.0</v>
      </c>
      <c r="F118" s="227">
        <v>60.2</v>
      </c>
      <c r="G118" s="228">
        <v>13846.0</v>
      </c>
      <c r="H118" s="229" t="s">
        <v>453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-4356.2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-2806.391264</v>
      </c>
    </row>
    <row r="119">
      <c r="A119" s="189">
        <v>44251.0</v>
      </c>
      <c r="B119" s="21" t="s">
        <v>196</v>
      </c>
      <c r="C119" s="21" t="s">
        <v>199</v>
      </c>
      <c r="D119" s="21" t="s">
        <v>354</v>
      </c>
      <c r="E119" s="21">
        <v>-700.0</v>
      </c>
      <c r="F119" s="227">
        <v>7.41</v>
      </c>
      <c r="G119" s="228">
        <v>5187.0</v>
      </c>
      <c r="H119" s="229" t="s">
        <v>454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-3080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-1077.088123</v>
      </c>
    </row>
    <row r="120">
      <c r="A120" s="189">
        <v>44251.0</v>
      </c>
      <c r="B120" s="21" t="s">
        <v>215</v>
      </c>
      <c r="C120" s="21" t="s">
        <v>364</v>
      </c>
      <c r="D120" s="21" t="s">
        <v>354</v>
      </c>
      <c r="E120" s="21">
        <v>-2.0</v>
      </c>
      <c r="F120" s="227">
        <v>60.65</v>
      </c>
      <c r="G120" s="228">
        <v>121.3</v>
      </c>
      <c r="H120" s="229" t="s">
        <v>455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-36.98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-23.5034023</v>
      </c>
    </row>
    <row r="121">
      <c r="A121" s="189">
        <v>44251.0</v>
      </c>
      <c r="B121" s="21" t="s">
        <v>215</v>
      </c>
      <c r="C121" s="21" t="s">
        <v>364</v>
      </c>
      <c r="D121" s="21" t="s">
        <v>354</v>
      </c>
      <c r="E121" s="21">
        <v>-3.0</v>
      </c>
      <c r="F121" s="227">
        <v>60.65</v>
      </c>
      <c r="G121" s="228">
        <v>181.95</v>
      </c>
      <c r="H121" s="229" t="s">
        <v>456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-55.47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-35.25510345</v>
      </c>
    </row>
    <row r="122">
      <c r="A122" s="189">
        <v>44251.0</v>
      </c>
      <c r="B122" s="21" t="s">
        <v>215</v>
      </c>
      <c r="C122" s="21" t="s">
        <v>364</v>
      </c>
      <c r="D122" s="21" t="s">
        <v>354</v>
      </c>
      <c r="E122" s="21">
        <v>-1.0</v>
      </c>
      <c r="F122" s="227">
        <v>60.65</v>
      </c>
      <c r="G122" s="228">
        <v>60.65</v>
      </c>
      <c r="H122" s="229" t="s">
        <v>457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-18.49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-11.75170115</v>
      </c>
    </row>
    <row r="123">
      <c r="A123" s="189">
        <v>44251.0</v>
      </c>
      <c r="B123" s="21" t="s">
        <v>215</v>
      </c>
      <c r="C123" s="21" t="s">
        <v>364</v>
      </c>
      <c r="D123" s="21" t="s">
        <v>354</v>
      </c>
      <c r="E123" s="21">
        <v>-394.0</v>
      </c>
      <c r="F123" s="227">
        <v>60.65</v>
      </c>
      <c r="G123" s="228">
        <v>23896.1</v>
      </c>
      <c r="H123" s="229" t="s">
        <v>458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-7285.06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-4630.170253</v>
      </c>
    </row>
    <row r="124">
      <c r="A124" s="189">
        <v>44249.0</v>
      </c>
      <c r="B124" s="21" t="s">
        <v>196</v>
      </c>
      <c r="C124" s="21" t="s">
        <v>199</v>
      </c>
      <c r="D124" s="21" t="s">
        <v>354</v>
      </c>
      <c r="E124" s="52">
        <v>-2000.0</v>
      </c>
      <c r="F124" s="227">
        <v>7.32</v>
      </c>
      <c r="G124" s="228">
        <v>14640.0</v>
      </c>
      <c r="H124" s="229" t="s">
        <v>459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-8980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-3257.394636</v>
      </c>
    </row>
    <row r="125">
      <c r="A125" s="189">
        <v>44249.0</v>
      </c>
      <c r="B125" s="21" t="s">
        <v>215</v>
      </c>
      <c r="C125" s="21" t="s">
        <v>364</v>
      </c>
      <c r="D125" s="21" t="s">
        <v>354</v>
      </c>
      <c r="E125" s="21">
        <v>-350.0</v>
      </c>
      <c r="F125" s="227">
        <v>60.75</v>
      </c>
      <c r="G125" s="228">
        <v>21262.5</v>
      </c>
      <c r="H125" s="229" t="s">
        <v>460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-6436.5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-4078.095402</v>
      </c>
    </row>
    <row r="126">
      <c r="A126" s="189">
        <v>44244.0</v>
      </c>
      <c r="B126" s="21" t="s">
        <v>200</v>
      </c>
      <c r="C126" s="21" t="s">
        <v>201</v>
      </c>
      <c r="D126" s="21" t="s">
        <v>368</v>
      </c>
      <c r="E126" s="21">
        <v>8.0</v>
      </c>
      <c r="F126" s="227">
        <v>140.11</v>
      </c>
      <c r="G126" s="228">
        <v>-1120.88</v>
      </c>
      <c r="H126" s="229" t="s">
        <v>461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211.28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65.67417625</v>
      </c>
    </row>
    <row r="127">
      <c r="A127" s="189">
        <v>44243.0</v>
      </c>
      <c r="B127" s="21" t="s">
        <v>196</v>
      </c>
      <c r="C127" s="21" t="s">
        <v>199</v>
      </c>
      <c r="D127" s="21" t="s">
        <v>354</v>
      </c>
      <c r="E127" s="52">
        <v>-2755.0</v>
      </c>
      <c r="F127" s="227">
        <v>7.255</v>
      </c>
      <c r="G127" s="228">
        <v>19987.52</v>
      </c>
      <c r="H127" s="229" t="s">
        <v>462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-12549.03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-4666.141111</v>
      </c>
    </row>
    <row r="128">
      <c r="A128" s="189">
        <v>44242.0</v>
      </c>
      <c r="B128" s="21" t="s">
        <v>215</v>
      </c>
      <c r="C128" s="21" t="s">
        <v>364</v>
      </c>
      <c r="D128" s="21" t="s">
        <v>354</v>
      </c>
      <c r="E128" s="21">
        <v>-227.0</v>
      </c>
      <c r="F128" s="227">
        <v>61.855</v>
      </c>
      <c r="G128" s="228">
        <v>14041.08</v>
      </c>
      <c r="H128" s="229" t="s">
        <v>463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-3923.7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-2394.106161</v>
      </c>
    </row>
    <row r="129">
      <c r="A129" s="189">
        <v>44242.0</v>
      </c>
      <c r="B129" s="21" t="s">
        <v>196</v>
      </c>
      <c r="C129" s="21" t="s">
        <v>199</v>
      </c>
      <c r="D129" s="21" t="s">
        <v>354</v>
      </c>
      <c r="E129" s="21">
        <v>-3.0</v>
      </c>
      <c r="F129" s="227">
        <v>7.25</v>
      </c>
      <c r="G129" s="228">
        <v>21.75</v>
      </c>
      <c r="H129" s="229" t="s">
        <v>464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-13.68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-5.096091954</v>
      </c>
    </row>
    <row r="130">
      <c r="A130" s="189">
        <v>44242.0</v>
      </c>
      <c r="B130" s="21" t="s">
        <v>196</v>
      </c>
      <c r="C130" s="21" t="s">
        <v>199</v>
      </c>
      <c r="D130" s="21" t="s">
        <v>354</v>
      </c>
      <c r="E130" s="21">
        <v>-297.0</v>
      </c>
      <c r="F130" s="227">
        <v>7.235</v>
      </c>
      <c r="G130" s="228">
        <v>2148.8</v>
      </c>
      <c r="H130" s="229" t="s">
        <v>465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-1358.77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-508.9631034</v>
      </c>
    </row>
    <row r="131">
      <c r="A131" s="189">
        <v>44242.0</v>
      </c>
      <c r="B131" s="21" t="s">
        <v>196</v>
      </c>
      <c r="C131" s="21" t="s">
        <v>199</v>
      </c>
      <c r="D131" s="21" t="s">
        <v>354</v>
      </c>
      <c r="E131" s="21">
        <v>-69.0</v>
      </c>
      <c r="F131" s="227">
        <v>7.24</v>
      </c>
      <c r="G131" s="228">
        <v>499.56</v>
      </c>
      <c r="H131" s="229" t="s">
        <v>466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-315.33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-117.9001149</v>
      </c>
    </row>
    <row r="132">
      <c r="A132" s="189">
        <v>44242.0</v>
      </c>
      <c r="B132" s="21" t="s">
        <v>196</v>
      </c>
      <c r="C132" s="21" t="s">
        <v>199</v>
      </c>
      <c r="D132" s="21" t="s">
        <v>354</v>
      </c>
      <c r="E132" s="21">
        <v>-200.0</v>
      </c>
      <c r="F132" s="227">
        <v>7.24</v>
      </c>
      <c r="G132" s="228">
        <v>1448.0</v>
      </c>
      <c r="H132" s="229" t="s">
        <v>467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-914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-341.7394636</v>
      </c>
    </row>
    <row r="133">
      <c r="A133" s="189">
        <v>44242.0</v>
      </c>
      <c r="B133" s="21" t="s">
        <v>196</v>
      </c>
      <c r="C133" s="21" t="s">
        <v>199</v>
      </c>
      <c r="D133" s="21" t="s">
        <v>354</v>
      </c>
      <c r="E133" s="21">
        <v>-5.0</v>
      </c>
      <c r="F133" s="227">
        <v>7.24</v>
      </c>
      <c r="G133" s="228">
        <v>36.2</v>
      </c>
      <c r="H133" s="229" t="s">
        <v>468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-22.85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-8.54348659</v>
      </c>
    </row>
    <row r="134">
      <c r="A134" s="189">
        <v>44238.0</v>
      </c>
      <c r="B134" s="21"/>
      <c r="C134" s="21"/>
      <c r="D134" s="21" t="s">
        <v>358</v>
      </c>
      <c r="E134" s="21"/>
      <c r="F134" s="227"/>
      <c r="G134" s="228">
        <v>-700.0</v>
      </c>
      <c r="H134" s="64" t="s">
        <v>414</v>
      </c>
      <c r="I134" s="230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0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9">
        <v>44238.0</v>
      </c>
      <c r="B135" s="21"/>
      <c r="C135" s="21"/>
      <c r="D135" s="21" t="s">
        <v>358</v>
      </c>
      <c r="E135" s="21"/>
      <c r="F135" s="227"/>
      <c r="G135" s="228">
        <v>700.0</v>
      </c>
      <c r="H135" s="64" t="s">
        <v>469</v>
      </c>
      <c r="I135" s="230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0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9">
        <v>44237.0</v>
      </c>
      <c r="B136" s="21"/>
      <c r="C136" s="21"/>
      <c r="D136" s="21" t="s">
        <v>358</v>
      </c>
      <c r="E136" s="21"/>
      <c r="F136" s="227"/>
      <c r="G136" s="228">
        <v>-1300.0</v>
      </c>
      <c r="H136" s="64" t="s">
        <v>470</v>
      </c>
      <c r="I136" s="230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0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9">
        <v>44235.0</v>
      </c>
      <c r="B137" s="21" t="s">
        <v>210</v>
      </c>
      <c r="C137" s="21" t="s">
        <v>211</v>
      </c>
      <c r="D137" s="21" t="s">
        <v>368</v>
      </c>
      <c r="E137" s="52">
        <v>13596.0</v>
      </c>
      <c r="F137" s="227">
        <v>4.58</v>
      </c>
      <c r="G137" s="228">
        <v>-62269.68</v>
      </c>
      <c r="H137" s="229" t="s">
        <v>471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-2447.28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334.7585241</v>
      </c>
    </row>
    <row r="138">
      <c r="A138" s="189">
        <v>44235.0</v>
      </c>
      <c r="B138" s="21" t="s">
        <v>210</v>
      </c>
      <c r="C138" s="21" t="s">
        <v>211</v>
      </c>
      <c r="D138" s="21" t="s">
        <v>352</v>
      </c>
      <c r="E138" s="21"/>
      <c r="F138" s="227"/>
      <c r="G138" s="228">
        <v>-14.45</v>
      </c>
      <c r="H138" s="229" t="s">
        <v>472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-14.45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-14.45</v>
      </c>
    </row>
    <row r="139">
      <c r="A139" s="189">
        <v>44235.0</v>
      </c>
      <c r="B139" s="21" t="s">
        <v>196</v>
      </c>
      <c r="C139" s="21" t="s">
        <v>199</v>
      </c>
      <c r="D139" s="21" t="s">
        <v>354</v>
      </c>
      <c r="E139" s="21">
        <v>-140.0</v>
      </c>
      <c r="F139" s="227">
        <v>7.18</v>
      </c>
      <c r="G139" s="228">
        <v>1005.2</v>
      </c>
      <c r="H139" s="229" t="s">
        <v>473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-648.2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-247.6176245</v>
      </c>
    </row>
    <row r="140">
      <c r="A140" s="189">
        <v>44232.0</v>
      </c>
      <c r="B140" s="21" t="s">
        <v>200</v>
      </c>
      <c r="C140" s="21" t="s">
        <v>201</v>
      </c>
      <c r="D140" s="21" t="s">
        <v>368</v>
      </c>
      <c r="E140" s="21">
        <v>14.0</v>
      </c>
      <c r="F140" s="227">
        <v>142.85</v>
      </c>
      <c r="G140" s="228">
        <v>-1999.9</v>
      </c>
      <c r="H140" s="229" t="s">
        <v>474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331.38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76.56980843</v>
      </c>
    </row>
    <row r="141">
      <c r="A141" s="189">
        <v>44232.0</v>
      </c>
      <c r="B141" s="21" t="s">
        <v>215</v>
      </c>
      <c r="C141" s="21" t="s">
        <v>364</v>
      </c>
      <c r="D141" s="21" t="s">
        <v>354</v>
      </c>
      <c r="E141" s="21">
        <v>-2.0</v>
      </c>
      <c r="F141" s="227">
        <v>61.47</v>
      </c>
      <c r="G141" s="228">
        <v>122.94</v>
      </c>
      <c r="H141" s="229" t="s">
        <v>475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-35.34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-21.8634023</v>
      </c>
    </row>
    <row r="142">
      <c r="A142" s="189">
        <v>44232.0</v>
      </c>
      <c r="B142" s="21" t="s">
        <v>196</v>
      </c>
      <c r="C142" s="21" t="s">
        <v>199</v>
      </c>
      <c r="D142" s="21" t="s">
        <v>354</v>
      </c>
      <c r="E142" s="21">
        <v>-31.0</v>
      </c>
      <c r="F142" s="227">
        <v>7.19</v>
      </c>
      <c r="G142" s="228">
        <v>222.89</v>
      </c>
      <c r="H142" s="229" t="s">
        <v>476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-143.22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-54.51961686</v>
      </c>
    </row>
    <row r="143">
      <c r="A143" s="189">
        <v>44232.0</v>
      </c>
      <c r="B143" s="21" t="s">
        <v>215</v>
      </c>
      <c r="C143" s="21" t="s">
        <v>364</v>
      </c>
      <c r="D143" s="21" t="s">
        <v>354</v>
      </c>
      <c r="E143" s="21">
        <v>-9.0</v>
      </c>
      <c r="F143" s="227">
        <v>61.47</v>
      </c>
      <c r="G143" s="228">
        <v>553.23</v>
      </c>
      <c r="H143" s="229" t="s">
        <v>477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-159.03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-98.38531034</v>
      </c>
    </row>
    <row r="144">
      <c r="A144" s="189">
        <v>44232.0</v>
      </c>
      <c r="B144" s="21" t="s">
        <v>215</v>
      </c>
      <c r="C144" s="21" t="s">
        <v>364</v>
      </c>
      <c r="D144" s="21" t="s">
        <v>354</v>
      </c>
      <c r="E144" s="21">
        <v>-50.0</v>
      </c>
      <c r="F144" s="227">
        <v>61.47</v>
      </c>
      <c r="G144" s="228">
        <v>3073.5</v>
      </c>
      <c r="H144" s="229" t="s">
        <v>478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-883.5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-546.5850575</v>
      </c>
    </row>
    <row r="145">
      <c r="A145" s="189">
        <v>44232.0</v>
      </c>
      <c r="B145" s="21" t="s">
        <v>215</v>
      </c>
      <c r="C145" s="21" t="s">
        <v>364</v>
      </c>
      <c r="D145" s="21" t="s">
        <v>354</v>
      </c>
      <c r="E145" s="21">
        <v>-20.0</v>
      </c>
      <c r="F145" s="227">
        <v>61.47</v>
      </c>
      <c r="G145" s="228">
        <v>1229.4</v>
      </c>
      <c r="H145" s="229" t="s">
        <v>479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-353.4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-218.634023</v>
      </c>
    </row>
    <row r="146">
      <c r="A146" s="189">
        <v>44232.0</v>
      </c>
      <c r="B146" s="21" t="s">
        <v>210</v>
      </c>
      <c r="C146" s="21" t="s">
        <v>211</v>
      </c>
      <c r="D146" s="21" t="s">
        <v>368</v>
      </c>
      <c r="E146" s="52">
        <v>1290.0</v>
      </c>
      <c r="F146" s="227">
        <v>4.65</v>
      </c>
      <c r="G146" s="228">
        <v>-5998.5</v>
      </c>
      <c r="H146" s="229" t="s">
        <v>480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-322.5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-58.53782759</v>
      </c>
    </row>
    <row r="147">
      <c r="A147" s="189">
        <v>44232.0</v>
      </c>
      <c r="B147" s="21" t="s">
        <v>210</v>
      </c>
      <c r="C147" s="21" t="s">
        <v>211</v>
      </c>
      <c r="D147" s="21" t="s">
        <v>352</v>
      </c>
      <c r="E147" s="21"/>
      <c r="F147" s="227"/>
      <c r="G147" s="228">
        <v>-3.2</v>
      </c>
      <c r="H147" s="229" t="s">
        <v>424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-3.2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-3.2</v>
      </c>
    </row>
    <row r="148">
      <c r="A148" s="189">
        <v>44232.0</v>
      </c>
      <c r="B148" s="21" t="s">
        <v>196</v>
      </c>
      <c r="C148" s="21" t="s">
        <v>199</v>
      </c>
      <c r="D148" s="21" t="s">
        <v>354</v>
      </c>
      <c r="E148" s="21">
        <v>-379.0</v>
      </c>
      <c r="F148" s="227">
        <v>7.19</v>
      </c>
      <c r="G148" s="228">
        <v>2725.01</v>
      </c>
      <c r="H148" s="229" t="s">
        <v>481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-1750.98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-666.5462835</v>
      </c>
    </row>
    <row r="149">
      <c r="A149" s="189">
        <v>44231.0</v>
      </c>
      <c r="B149" s="21" t="s">
        <v>200</v>
      </c>
      <c r="C149" s="21" t="s">
        <v>201</v>
      </c>
      <c r="D149" s="21" t="s">
        <v>368</v>
      </c>
      <c r="E149" s="21">
        <v>24.0</v>
      </c>
      <c r="F149" s="227">
        <v>143.23</v>
      </c>
      <c r="G149" s="228">
        <v>-3437.52</v>
      </c>
      <c r="H149" s="229" t="s">
        <v>482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558.96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122.1425287</v>
      </c>
    </row>
    <row r="150">
      <c r="A150" s="189">
        <v>44231.0</v>
      </c>
      <c r="B150" s="21" t="s">
        <v>215</v>
      </c>
      <c r="C150" s="21" t="s">
        <v>364</v>
      </c>
      <c r="D150" s="21" t="s">
        <v>354</v>
      </c>
      <c r="E150" s="21">
        <v>-247.0</v>
      </c>
      <c r="F150" s="227">
        <v>60.74</v>
      </c>
      <c r="G150" s="228">
        <v>15002.78</v>
      </c>
      <c r="H150" s="229" t="s">
        <v>483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-4544.8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-2880.440184</v>
      </c>
    </row>
    <row r="151">
      <c r="A151" s="189">
        <v>44231.0</v>
      </c>
      <c r="B151" s="21" t="s">
        <v>210</v>
      </c>
      <c r="C151" s="21" t="s">
        <v>211</v>
      </c>
      <c r="D151" s="21" t="s">
        <v>368</v>
      </c>
      <c r="E151" s="52">
        <v>1936.0</v>
      </c>
      <c r="F151" s="227">
        <v>4.653</v>
      </c>
      <c r="G151" s="228">
        <v>-9007.24</v>
      </c>
      <c r="H151" s="229" t="s">
        <v>484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-488.84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-92.69211954</v>
      </c>
    </row>
    <row r="152">
      <c r="A152" s="189">
        <v>44231.0</v>
      </c>
      <c r="B152" s="21" t="s">
        <v>210</v>
      </c>
      <c r="C152" s="21" t="s">
        <v>211</v>
      </c>
      <c r="D152" s="21" t="s">
        <v>352</v>
      </c>
      <c r="E152" s="21"/>
      <c r="F152" s="227"/>
      <c r="G152" s="228">
        <v>-3.8</v>
      </c>
      <c r="H152" s="229" t="s">
        <v>485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-3.8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-3.8</v>
      </c>
    </row>
    <row r="153">
      <c r="A153" s="189">
        <v>44230.0</v>
      </c>
      <c r="B153" s="21" t="s">
        <v>200</v>
      </c>
      <c r="C153" s="21" t="s">
        <v>201</v>
      </c>
      <c r="D153" s="21" t="s">
        <v>368</v>
      </c>
      <c r="E153" s="21">
        <v>19.0</v>
      </c>
      <c r="F153" s="227">
        <v>144.68</v>
      </c>
      <c r="G153" s="228">
        <v>-2748.92</v>
      </c>
      <c r="H153" s="229" t="s">
        <v>486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414.96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69.14616858</v>
      </c>
    </row>
    <row r="154">
      <c r="A154" s="189">
        <v>44229.0</v>
      </c>
      <c r="B154" s="21" t="s">
        <v>196</v>
      </c>
      <c r="C154" s="21" t="s">
        <v>199</v>
      </c>
      <c r="D154" s="21" t="s">
        <v>354</v>
      </c>
      <c r="E154" s="21">
        <v>-208.0</v>
      </c>
      <c r="F154" s="227">
        <v>7.07</v>
      </c>
      <c r="G154" s="228">
        <v>1470.56</v>
      </c>
      <c r="H154" s="229" t="s">
        <v>487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-985.92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-390.7690421</v>
      </c>
    </row>
    <row r="155">
      <c r="A155" s="189">
        <v>44229.0</v>
      </c>
      <c r="B155" s="21" t="s">
        <v>200</v>
      </c>
      <c r="C155" s="21" t="s">
        <v>201</v>
      </c>
      <c r="D155" s="21" t="s">
        <v>368</v>
      </c>
      <c r="E155" s="21">
        <v>22.0</v>
      </c>
      <c r="F155" s="227">
        <v>145.0</v>
      </c>
      <c r="G155" s="228">
        <v>-3190.0</v>
      </c>
      <c r="H155" s="229" t="s">
        <v>488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473.44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73.02398467</v>
      </c>
    </row>
    <row r="156">
      <c r="A156" s="189">
        <v>44227.0</v>
      </c>
      <c r="B156" s="21"/>
      <c r="C156" s="21"/>
      <c r="D156" s="21" t="s">
        <v>352</v>
      </c>
      <c r="E156" s="21"/>
      <c r="F156" s="227"/>
      <c r="G156" s="228">
        <v>-892.48</v>
      </c>
      <c r="H156" s="64" t="s">
        <v>489</v>
      </c>
      <c r="I156" s="230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0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9">
        <v>44225.0</v>
      </c>
      <c r="B157" s="21" t="s">
        <v>210</v>
      </c>
      <c r="C157" s="21" t="s">
        <v>211</v>
      </c>
      <c r="D157" s="21" t="s">
        <v>352</v>
      </c>
      <c r="E157" s="21"/>
      <c r="F157" s="227"/>
      <c r="G157" s="228">
        <v>-2.87</v>
      </c>
      <c r="H157" s="229" t="s">
        <v>490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-2.87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-2.87</v>
      </c>
    </row>
    <row r="158">
      <c r="A158" s="189">
        <v>44225.0</v>
      </c>
      <c r="B158" s="21" t="s">
        <v>204</v>
      </c>
      <c r="C158" s="21" t="s">
        <v>205</v>
      </c>
      <c r="D158" s="21" t="s">
        <v>368</v>
      </c>
      <c r="E158" s="21">
        <v>21.0</v>
      </c>
      <c r="F158" s="227">
        <v>178.8</v>
      </c>
      <c r="G158" s="228">
        <v>-3754.8</v>
      </c>
      <c r="H158" s="229" t="s">
        <v>491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-48.3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22.98816092</v>
      </c>
    </row>
    <row r="159">
      <c r="A159" s="189">
        <v>44225.0</v>
      </c>
      <c r="B159" s="21" t="s">
        <v>210</v>
      </c>
      <c r="C159" s="21" t="s">
        <v>211</v>
      </c>
      <c r="D159" s="21" t="s">
        <v>368</v>
      </c>
      <c r="E159" s="21">
        <v>936.0</v>
      </c>
      <c r="F159" s="227">
        <v>4.662</v>
      </c>
      <c r="G159" s="228">
        <v>-4363.63</v>
      </c>
      <c r="H159" s="229" t="s">
        <v>492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-245.23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-53.70395862</v>
      </c>
    </row>
    <row r="160">
      <c r="A160" s="189">
        <v>44224.0</v>
      </c>
      <c r="D160" s="21" t="s">
        <v>358</v>
      </c>
      <c r="F160" s="227"/>
      <c r="G160" s="228">
        <v>25500.0</v>
      </c>
      <c r="H160" s="64" t="s">
        <v>493</v>
      </c>
      <c r="I160" s="230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0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9">
        <v>44214.0</v>
      </c>
      <c r="B161" s="239" t="s">
        <v>200</v>
      </c>
      <c r="C161" s="21" t="s">
        <v>201</v>
      </c>
      <c r="D161" s="240" t="s">
        <v>352</v>
      </c>
      <c r="E161" s="240"/>
      <c r="F161" s="227"/>
      <c r="G161" s="228">
        <v>-2.86</v>
      </c>
      <c r="H161" s="229" t="s">
        <v>494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-2.86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-2.86</v>
      </c>
    </row>
    <row r="162">
      <c r="A162" s="189">
        <v>44214.0</v>
      </c>
      <c r="B162" s="239" t="s">
        <v>200</v>
      </c>
      <c r="C162" s="21" t="s">
        <v>201</v>
      </c>
      <c r="D162" s="240" t="s">
        <v>368</v>
      </c>
      <c r="E162" s="240">
        <v>30.0</v>
      </c>
      <c r="F162" s="227">
        <v>143.85</v>
      </c>
      <c r="G162" s="228">
        <v>-4315.5</v>
      </c>
      <c r="H162" s="229" t="s">
        <v>495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680.1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134.0781609</v>
      </c>
    </row>
    <row r="163">
      <c r="A163" s="189">
        <v>44209.0</v>
      </c>
      <c r="B163" s="239" t="s">
        <v>200</v>
      </c>
      <c r="C163" s="21" t="s">
        <v>201</v>
      </c>
      <c r="D163" s="240" t="s">
        <v>352</v>
      </c>
      <c r="E163" s="240"/>
      <c r="F163" s="227"/>
      <c r="G163" s="228">
        <v>-3.44</v>
      </c>
      <c r="H163" s="229" t="s">
        <v>496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-3.44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-3.44</v>
      </c>
    </row>
    <row r="164">
      <c r="A164" s="189">
        <v>44209.0</v>
      </c>
      <c r="B164" s="239" t="s">
        <v>200</v>
      </c>
      <c r="C164" s="21" t="s">
        <v>201</v>
      </c>
      <c r="D164" s="240" t="s">
        <v>368</v>
      </c>
      <c r="E164" s="240">
        <v>50.0</v>
      </c>
      <c r="F164" s="227">
        <v>144.3</v>
      </c>
      <c r="G164" s="228">
        <v>-7215.0</v>
      </c>
      <c r="H164" s="229" t="s">
        <v>497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1111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200.9636015</v>
      </c>
    </row>
    <row r="165">
      <c r="A165" s="189">
        <v>44209.0</v>
      </c>
      <c r="B165" s="239" t="s">
        <v>196</v>
      </c>
      <c r="C165" s="21" t="s">
        <v>199</v>
      </c>
      <c r="D165" s="240" t="s">
        <v>354</v>
      </c>
      <c r="E165" s="240">
        <v>-331.0</v>
      </c>
      <c r="F165" s="227">
        <v>6.91</v>
      </c>
      <c r="G165" s="228">
        <v>2287.21</v>
      </c>
      <c r="H165" s="229" t="s">
        <v>498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-1621.9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-674.8088123</v>
      </c>
    </row>
    <row r="166">
      <c r="A166" s="189">
        <v>44208.0</v>
      </c>
      <c r="B166" s="239" t="s">
        <v>196</v>
      </c>
      <c r="C166" s="21" t="s">
        <v>199</v>
      </c>
      <c r="D166" s="240" t="s">
        <v>354</v>
      </c>
      <c r="E166" s="240">
        <v>-398.0</v>
      </c>
      <c r="F166" s="227">
        <v>6.86</v>
      </c>
      <c r="G166" s="228">
        <v>2730.28</v>
      </c>
      <c r="H166" s="229" t="s">
        <v>499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-1970.1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-831.3015326</v>
      </c>
    </row>
    <row r="167">
      <c r="A167" s="189">
        <v>44203.0</v>
      </c>
      <c r="B167" s="239" t="s">
        <v>196</v>
      </c>
      <c r="C167" s="21" t="s">
        <v>199</v>
      </c>
      <c r="D167" s="240" t="s">
        <v>354</v>
      </c>
      <c r="E167" s="240">
        <v>-723.0</v>
      </c>
      <c r="F167" s="227">
        <v>6.81</v>
      </c>
      <c r="G167" s="228">
        <v>4923.63</v>
      </c>
      <c r="H167" s="229" t="s">
        <v>500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-3615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-1546.278161</v>
      </c>
    </row>
    <row r="168">
      <c r="A168" s="189">
        <v>44203.0</v>
      </c>
      <c r="B168" s="239" t="s">
        <v>200</v>
      </c>
      <c r="C168" s="21" t="s">
        <v>201</v>
      </c>
      <c r="D168" s="240" t="s">
        <v>354</v>
      </c>
      <c r="E168" s="240">
        <v>-131.0</v>
      </c>
      <c r="F168" s="227">
        <v>148.33</v>
      </c>
      <c r="G168" s="228">
        <v>19431.23</v>
      </c>
      <c r="H168" s="229" t="s">
        <v>501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-2382.89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1.405363985</v>
      </c>
    </row>
    <row r="169">
      <c r="A169" s="189">
        <v>44203.0</v>
      </c>
      <c r="B169" s="239" t="s">
        <v>200</v>
      </c>
      <c r="C169" s="21" t="s">
        <v>201</v>
      </c>
      <c r="D169" s="240" t="s">
        <v>354</v>
      </c>
      <c r="E169" s="240">
        <v>-10.0</v>
      </c>
      <c r="F169" s="227">
        <v>148.33</v>
      </c>
      <c r="G169" s="228">
        <v>1483.3</v>
      </c>
      <c r="H169" s="229" t="s">
        <v>502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-181.9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0.1072796935</v>
      </c>
    </row>
    <row r="170">
      <c r="A170" s="189">
        <v>44200.0</v>
      </c>
      <c r="B170" s="239" t="s">
        <v>196</v>
      </c>
      <c r="C170" s="21" t="s">
        <v>199</v>
      </c>
      <c r="D170" s="240" t="s">
        <v>354</v>
      </c>
      <c r="E170" s="240">
        <v>-1129.0</v>
      </c>
      <c r="F170" s="227">
        <v>6.76</v>
      </c>
      <c r="G170" s="228">
        <v>7632.04</v>
      </c>
      <c r="H170" s="229" t="s">
        <v>503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-5701.45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-2471.039272</v>
      </c>
    </row>
    <row r="171">
      <c r="A171" s="189">
        <v>44197.0</v>
      </c>
      <c r="B171" s="239"/>
      <c r="C171" s="241"/>
      <c r="D171" s="240" t="s">
        <v>358</v>
      </c>
      <c r="E171" s="240"/>
      <c r="F171" s="227"/>
      <c r="G171" s="228">
        <v>-2000.0</v>
      </c>
      <c r="H171" s="64" t="s">
        <v>504</v>
      </c>
      <c r="I171" s="230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0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242">
        <f>DATE(YEAR(DateTime!$B$2)-IF(MONTH(DateTime!$B$2)&gt;6,0,1),1,1)</f>
        <v>44197</v>
      </c>
      <c r="B172" s="243" t="s">
        <v>204</v>
      </c>
      <c r="C172" s="243" t="s">
        <v>205</v>
      </c>
      <c r="D172" s="243" t="s">
        <v>365</v>
      </c>
      <c r="E172" s="244"/>
      <c r="F172" s="243"/>
      <c r="G172" s="245">
        <v>81.86</v>
      </c>
      <c r="H172" s="246" t="s">
        <v>505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2">
        <f>DATE(YEAR(DateTime!$B$2)-IF(MONTH(DateTime!$B$2)&gt;6,0,1),1,1)</f>
        <v>44197</v>
      </c>
      <c r="B173" s="243" t="s">
        <v>210</v>
      </c>
      <c r="C173" s="243" t="s">
        <v>211</v>
      </c>
      <c r="D173" s="243" t="s">
        <v>365</v>
      </c>
      <c r="E173" s="244"/>
      <c r="F173" s="243"/>
      <c r="G173" s="245">
        <v>299.01</v>
      </c>
      <c r="H173" s="246" t="s">
        <v>506</v>
      </c>
      <c r="I173" s="230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0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2">
        <f>DATE(YEAR(DateTime!$B$2)-IF(MONTH(DateTime!$B$2)&gt;6,0,1),1,1)</f>
        <v>44197</v>
      </c>
      <c r="B174" s="243" t="s">
        <v>215</v>
      </c>
      <c r="C174" s="21" t="s">
        <v>364</v>
      </c>
      <c r="D174" s="243" t="s">
        <v>365</v>
      </c>
      <c r="E174" s="244"/>
      <c r="F174" s="227"/>
      <c r="G174" s="245">
        <v>-195.79000000000002</v>
      </c>
      <c r="H174" s="246" t="s">
        <v>507</v>
      </c>
      <c r="I174" s="230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0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242">
        <f>DATE(YEAR(DateTime!$B$2)-IF(MONTH(DateTime!$B$2)&gt;6,0,1),1,1)</f>
        <v>44197</v>
      </c>
      <c r="B175" s="243"/>
      <c r="C175" s="246"/>
      <c r="D175" s="247" t="s">
        <v>352</v>
      </c>
      <c r="E175" s="247"/>
      <c r="F175" s="227"/>
      <c r="G175" s="245">
        <v>-191.63</v>
      </c>
      <c r="H175" s="246" t="s">
        <v>20</v>
      </c>
      <c r="I175" s="230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0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242">
        <f>DATE(YEAR(DateTime!$B$2)-IF(MONTH(DateTime!$B$2)&gt;6,0,1),1,1)</f>
        <v>44197</v>
      </c>
      <c r="B176" s="243"/>
      <c r="C176" s="246"/>
      <c r="D176" s="247" t="s">
        <v>352</v>
      </c>
      <c r="E176" s="247"/>
      <c r="F176" s="227"/>
      <c r="G176" s="245">
        <v>680.56</v>
      </c>
      <c r="H176" s="246" t="s">
        <v>22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/>
      <c r="C177" s="246"/>
      <c r="D177" s="247" t="s">
        <v>358</v>
      </c>
      <c r="E177" s="247"/>
      <c r="F177" s="227"/>
      <c r="G177" s="245">
        <f>-G176</f>
        <v>-680.56</v>
      </c>
      <c r="H177" s="246" t="s">
        <v>22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9">
        <v>44196.0</v>
      </c>
      <c r="B178" s="21"/>
      <c r="C178" s="21"/>
      <c r="D178" s="21" t="s">
        <v>352</v>
      </c>
      <c r="E178" s="21"/>
      <c r="F178" s="227"/>
      <c r="G178" s="228">
        <v>-5.0</v>
      </c>
      <c r="H178" s="64" t="s">
        <v>387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9">
        <v>44196.0</v>
      </c>
      <c r="B179" s="239"/>
      <c r="C179" s="241"/>
      <c r="D179" s="240" t="s">
        <v>352</v>
      </c>
      <c r="E179" s="240"/>
      <c r="F179" s="227"/>
      <c r="G179" s="228">
        <v>-970.9</v>
      </c>
      <c r="H179" s="64" t="s">
        <v>508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9">
        <v>44196.0</v>
      </c>
      <c r="B180" s="239" t="s">
        <v>215</v>
      </c>
      <c r="C180" s="21" t="s">
        <v>364</v>
      </c>
      <c r="D180" s="240" t="s">
        <v>365</v>
      </c>
      <c r="E180" s="240"/>
      <c r="F180" s="227"/>
      <c r="G180" s="228">
        <v>-82.83</v>
      </c>
      <c r="H180" s="229" t="s">
        <v>509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9">
        <v>44196.0</v>
      </c>
      <c r="B181" s="239"/>
      <c r="C181" s="241"/>
      <c r="D181" s="240" t="s">
        <v>352</v>
      </c>
      <c r="E181" s="240"/>
      <c r="F181" s="227"/>
      <c r="G181" s="228">
        <v>-0.24</v>
      </c>
      <c r="H181" s="64" t="s">
        <v>510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9">
        <v>44195.0</v>
      </c>
      <c r="B182" s="239" t="s">
        <v>215</v>
      </c>
      <c r="C182" s="21" t="s">
        <v>364</v>
      </c>
      <c r="D182" s="240" t="s">
        <v>365</v>
      </c>
      <c r="E182" s="240"/>
      <c r="F182" s="227"/>
      <c r="G182" s="228">
        <v>454.52</v>
      </c>
      <c r="H182" s="229" t="s">
        <v>511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44195.0</v>
      </c>
      <c r="B183" s="239" t="s">
        <v>204</v>
      </c>
      <c r="C183" s="21" t="s">
        <v>205</v>
      </c>
      <c r="D183" s="240" t="s">
        <v>368</v>
      </c>
      <c r="E183" s="240">
        <v>21.0</v>
      </c>
      <c r="F183" s="227">
        <v>178.25</v>
      </c>
      <c r="G183" s="228">
        <v>-3743.25</v>
      </c>
      <c r="H183" s="229" t="s">
        <v>512</v>
      </c>
      <c r="I183" s="230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-36.75</v>
      </c>
      <c r="J183" s="230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34.53816092</v>
      </c>
    </row>
    <row r="184">
      <c r="A184" s="189">
        <v>44191.0</v>
      </c>
      <c r="B184" s="239"/>
      <c r="C184" s="241"/>
      <c r="D184" s="240" t="s">
        <v>358</v>
      </c>
      <c r="E184" s="240"/>
      <c r="F184" s="227"/>
      <c r="G184" s="228">
        <v>-5000.0</v>
      </c>
      <c r="H184" s="64" t="s">
        <v>513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9">
        <v>44191.0</v>
      </c>
      <c r="B185" s="239"/>
      <c r="C185" s="241"/>
      <c r="D185" s="240" t="s">
        <v>358</v>
      </c>
      <c r="E185" s="240"/>
      <c r="F185" s="227"/>
      <c r="G185" s="228">
        <v>5000.0</v>
      </c>
      <c r="H185" s="64" t="s">
        <v>441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44189.0</v>
      </c>
      <c r="B186" s="239" t="s">
        <v>196</v>
      </c>
      <c r="C186" s="21" t="s">
        <v>199</v>
      </c>
      <c r="D186" s="240" t="s">
        <v>354</v>
      </c>
      <c r="E186" s="240">
        <v>-555.0</v>
      </c>
      <c r="F186" s="227">
        <v>6.6</v>
      </c>
      <c r="G186" s="228">
        <v>3663.0</v>
      </c>
      <c r="H186" s="229" t="s">
        <v>514</v>
      </c>
      <c r="I186" s="230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-2891.55</v>
      </c>
      <c r="J186" s="230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-1303.527011</v>
      </c>
    </row>
    <row r="187">
      <c r="A187" s="189">
        <v>44189.0</v>
      </c>
      <c r="B187" s="239" t="s">
        <v>210</v>
      </c>
      <c r="C187" s="21" t="s">
        <v>211</v>
      </c>
      <c r="D187" s="240" t="s">
        <v>365</v>
      </c>
      <c r="E187" s="240"/>
      <c r="F187" s="227"/>
      <c r="G187" s="228">
        <v>-1038.28</v>
      </c>
      <c r="H187" s="229" t="s">
        <v>515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9">
        <v>44188.0</v>
      </c>
      <c r="B188" s="239" t="s">
        <v>210</v>
      </c>
      <c r="C188" s="21" t="s">
        <v>211</v>
      </c>
      <c r="D188" s="240" t="s">
        <v>365</v>
      </c>
      <c r="E188" s="240"/>
      <c r="F188" s="227"/>
      <c r="G188" s="228">
        <v>5761.17</v>
      </c>
      <c r="H188" s="229" t="s">
        <v>516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9">
        <v>44187.0</v>
      </c>
      <c r="B189" s="239" t="s">
        <v>204</v>
      </c>
      <c r="C189" s="21" t="s">
        <v>205</v>
      </c>
      <c r="D189" s="240" t="s">
        <v>368</v>
      </c>
      <c r="E189" s="240">
        <v>18.0</v>
      </c>
      <c r="F189" s="227">
        <v>179.49</v>
      </c>
      <c r="G189" s="228">
        <v>-3230.82</v>
      </c>
      <c r="H189" s="229" t="s">
        <v>517</v>
      </c>
      <c r="I189" s="230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-53.82</v>
      </c>
      <c r="J189" s="230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7.284137931</v>
      </c>
    </row>
    <row r="190">
      <c r="A190" s="189">
        <v>44183.0</v>
      </c>
      <c r="B190" s="239" t="s">
        <v>196</v>
      </c>
      <c r="C190" s="21" t="s">
        <v>199</v>
      </c>
      <c r="D190" s="240" t="s">
        <v>354</v>
      </c>
      <c r="E190" s="240">
        <v>-458.0</v>
      </c>
      <c r="F190" s="227">
        <v>6.538</v>
      </c>
      <c r="G190" s="228">
        <v>2994.4</v>
      </c>
      <c r="H190" s="229" t="s">
        <v>518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-2414.58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-1104.103372</v>
      </c>
    </row>
    <row r="191">
      <c r="A191" s="189">
        <v>44182.0</v>
      </c>
      <c r="B191" s="239" t="s">
        <v>196</v>
      </c>
      <c r="C191" s="21" t="s">
        <v>199</v>
      </c>
      <c r="D191" s="240" t="s">
        <v>354</v>
      </c>
      <c r="E191" s="240">
        <v>-669.0</v>
      </c>
      <c r="F191" s="227">
        <v>6.52</v>
      </c>
      <c r="G191" s="228">
        <v>4361.88</v>
      </c>
      <c r="H191" s="229" t="s">
        <v>519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-3539.01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-1624.798506</v>
      </c>
    </row>
    <row r="192">
      <c r="A192" s="189">
        <v>44181.0</v>
      </c>
      <c r="B192" s="239" t="s">
        <v>196</v>
      </c>
      <c r="C192" s="21" t="s">
        <v>199</v>
      </c>
      <c r="D192" s="240" t="s">
        <v>354</v>
      </c>
      <c r="E192" s="240">
        <v>-9246.0</v>
      </c>
      <c r="F192" s="227">
        <v>6.475</v>
      </c>
      <c r="G192" s="228">
        <v>59867.84</v>
      </c>
      <c r="H192" s="229" t="s">
        <v>520</v>
      </c>
      <c r="I192" s="230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-49327.42</v>
      </c>
      <c r="J192" s="230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-22871.8154</v>
      </c>
    </row>
    <row r="193">
      <c r="A193" s="189">
        <v>44181.0</v>
      </c>
      <c r="B193" s="239" t="s">
        <v>204</v>
      </c>
      <c r="C193" s="21" t="s">
        <v>205</v>
      </c>
      <c r="D193" s="240" t="s">
        <v>368</v>
      </c>
      <c r="E193" s="240">
        <v>92.0</v>
      </c>
      <c r="F193" s="227">
        <v>179.75</v>
      </c>
      <c r="G193" s="228">
        <v>-16537.0</v>
      </c>
      <c r="H193" s="229" t="s">
        <v>521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-299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13.31003831</v>
      </c>
    </row>
    <row r="194">
      <c r="A194" s="189">
        <v>44181.0</v>
      </c>
      <c r="B194" s="239" t="s">
        <v>210</v>
      </c>
      <c r="C194" s="21" t="s">
        <v>211</v>
      </c>
      <c r="D194" s="240" t="s">
        <v>368</v>
      </c>
      <c r="E194" s="240">
        <v>9112.0</v>
      </c>
      <c r="F194" s="227">
        <v>4.7965</v>
      </c>
      <c r="G194" s="228">
        <v>-43705.71</v>
      </c>
      <c r="H194" s="229" t="s">
        <v>522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-3612.91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-1748.395802</v>
      </c>
    </row>
    <row r="195">
      <c r="A195" s="189">
        <v>44181.0</v>
      </c>
      <c r="B195" s="239" t="s">
        <v>210</v>
      </c>
      <c r="C195" s="21" t="s">
        <v>211</v>
      </c>
      <c r="D195" s="240" t="s">
        <v>352</v>
      </c>
      <c r="E195" s="240"/>
      <c r="F195" s="227"/>
      <c r="G195" s="228">
        <v>-10.74</v>
      </c>
      <c r="H195" s="229" t="s">
        <v>523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-10.74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-10.74</v>
      </c>
    </row>
    <row r="196">
      <c r="A196" s="189">
        <v>44174.0</v>
      </c>
      <c r="B196" s="239" t="s">
        <v>204</v>
      </c>
      <c r="C196" s="21" t="s">
        <v>205</v>
      </c>
      <c r="D196" s="240" t="s">
        <v>368</v>
      </c>
      <c r="E196" s="240">
        <v>13.0</v>
      </c>
      <c r="F196" s="227">
        <v>180.47</v>
      </c>
      <c r="G196" s="228">
        <v>-2346.11</v>
      </c>
      <c r="H196" s="229" t="s">
        <v>524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-51.61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-7.479233716</v>
      </c>
    </row>
    <row r="197">
      <c r="A197" s="189">
        <v>44174.0</v>
      </c>
      <c r="B197" s="239" t="s">
        <v>210</v>
      </c>
      <c r="C197" s="21" t="s">
        <v>211</v>
      </c>
      <c r="D197" s="240" t="s">
        <v>368</v>
      </c>
      <c r="E197" s="240">
        <v>1262.0</v>
      </c>
      <c r="F197" s="227">
        <v>4.848</v>
      </c>
      <c r="G197" s="228">
        <v>-6118.18</v>
      </c>
      <c r="H197" s="229" t="s">
        <v>525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-565.38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-307.1472391</v>
      </c>
    </row>
    <row r="198">
      <c r="A198" s="189">
        <v>44174.0</v>
      </c>
      <c r="B198" s="239" t="s">
        <v>210</v>
      </c>
      <c r="C198" s="21" t="s">
        <v>211</v>
      </c>
      <c r="D198" s="240" t="s">
        <v>352</v>
      </c>
      <c r="E198" s="240"/>
      <c r="F198" s="227"/>
      <c r="G198" s="228">
        <v>-3.22</v>
      </c>
      <c r="H198" s="229" t="s">
        <v>526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-3.22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-3.22</v>
      </c>
    </row>
    <row r="199">
      <c r="A199" s="189">
        <v>44173.0</v>
      </c>
      <c r="B199" s="239"/>
      <c r="C199" s="241"/>
      <c r="D199" s="240" t="s">
        <v>358</v>
      </c>
      <c r="E199" s="240"/>
      <c r="F199" s="227"/>
      <c r="G199" s="228">
        <v>3500.0</v>
      </c>
      <c r="H199" s="64" t="s">
        <v>527</v>
      </c>
      <c r="I199" s="230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0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9">
        <v>44169.0</v>
      </c>
      <c r="B200" s="239" t="s">
        <v>215</v>
      </c>
      <c r="C200" s="21" t="s">
        <v>364</v>
      </c>
      <c r="D200" s="240" t="s">
        <v>354</v>
      </c>
      <c r="E200" s="240">
        <v>-1.0</v>
      </c>
      <c r="F200" s="227">
        <v>57.44</v>
      </c>
      <c r="G200" s="228">
        <v>57.44</v>
      </c>
      <c r="H200" s="229" t="s">
        <v>528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-21.7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-14.96170115</v>
      </c>
    </row>
    <row r="201">
      <c r="A201" s="189">
        <v>44169.0</v>
      </c>
      <c r="B201" s="239" t="s">
        <v>215</v>
      </c>
      <c r="C201" s="21" t="s">
        <v>364</v>
      </c>
      <c r="D201" s="240" t="s">
        <v>354</v>
      </c>
      <c r="E201" s="240">
        <v>-2.0</v>
      </c>
      <c r="F201" s="227">
        <v>57.445</v>
      </c>
      <c r="G201" s="228">
        <v>114.89</v>
      </c>
      <c r="H201" s="229" t="s">
        <v>529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-43.39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-29.9134023</v>
      </c>
    </row>
    <row r="202">
      <c r="A202" s="189">
        <v>44169.0</v>
      </c>
      <c r="B202" s="239" t="s">
        <v>215</v>
      </c>
      <c r="C202" s="21" t="s">
        <v>364</v>
      </c>
      <c r="D202" s="240" t="s">
        <v>354</v>
      </c>
      <c r="E202" s="240">
        <v>-237.0</v>
      </c>
      <c r="F202" s="227">
        <v>57.445</v>
      </c>
      <c r="G202" s="228">
        <v>13614.46</v>
      </c>
      <c r="H202" s="229" t="s">
        <v>530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-5141.72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-3544.743172</v>
      </c>
    </row>
    <row r="203">
      <c r="A203" s="189">
        <v>44167.0</v>
      </c>
      <c r="B203" s="239" t="s">
        <v>200</v>
      </c>
      <c r="C203" s="21" t="s">
        <v>201</v>
      </c>
      <c r="D203" s="240" t="s">
        <v>354</v>
      </c>
      <c r="E203" s="240">
        <v>-173.0</v>
      </c>
      <c r="F203" s="227">
        <v>144.07</v>
      </c>
      <c r="G203" s="228">
        <v>24924.11</v>
      </c>
      <c r="H203" s="229" t="s">
        <v>531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-3883.85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-735.1240613</v>
      </c>
    </row>
    <row r="204">
      <c r="A204" s="189">
        <v>44167.0</v>
      </c>
      <c r="B204" s="239" t="s">
        <v>204</v>
      </c>
      <c r="C204" s="21" t="s">
        <v>205</v>
      </c>
      <c r="D204" s="240" t="s">
        <v>368</v>
      </c>
      <c r="E204" s="240">
        <v>82.0</v>
      </c>
      <c r="F204" s="227">
        <v>181.65</v>
      </c>
      <c r="G204" s="228">
        <v>-14895.3</v>
      </c>
      <c r="H204" s="229" t="s">
        <v>532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-422.3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-143.936705</v>
      </c>
    </row>
    <row r="205">
      <c r="A205" s="189">
        <v>44167.0</v>
      </c>
      <c r="B205" s="239" t="s">
        <v>210</v>
      </c>
      <c r="C205" s="21" t="s">
        <v>211</v>
      </c>
      <c r="D205" s="240" t="s">
        <v>368</v>
      </c>
      <c r="E205" s="240">
        <v>5107.0</v>
      </c>
      <c r="F205" s="227">
        <v>4.898</v>
      </c>
      <c r="G205" s="228">
        <v>-25014.09</v>
      </c>
      <c r="H205" s="229" t="s">
        <v>533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-2543.29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-1498.286268</v>
      </c>
    </row>
    <row r="206">
      <c r="A206" s="189">
        <v>44167.0</v>
      </c>
      <c r="B206" s="239" t="s">
        <v>210</v>
      </c>
      <c r="C206" s="21" t="s">
        <v>211</v>
      </c>
      <c r="D206" s="240" t="s">
        <v>352</v>
      </c>
      <c r="E206" s="240"/>
      <c r="F206" s="227"/>
      <c r="G206" s="228">
        <v>-7.0</v>
      </c>
      <c r="H206" s="229" t="s">
        <v>534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-7</v>
      </c>
    </row>
    <row r="207">
      <c r="A207" s="189">
        <v>44167.0</v>
      </c>
      <c r="B207" s="239" t="s">
        <v>215</v>
      </c>
      <c r="C207" s="21" t="s">
        <v>364</v>
      </c>
      <c r="D207" s="240" t="s">
        <v>354</v>
      </c>
      <c r="E207" s="240">
        <v>-18.0</v>
      </c>
      <c r="F207" s="227">
        <v>57.62</v>
      </c>
      <c r="G207" s="228">
        <v>1037.16</v>
      </c>
      <c r="H207" s="229" t="s">
        <v>535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-387.36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-266.0706207</v>
      </c>
    </row>
    <row r="208">
      <c r="A208" s="189">
        <v>44167.0</v>
      </c>
      <c r="B208" s="239" t="s">
        <v>215</v>
      </c>
      <c r="C208" s="21" t="s">
        <v>364</v>
      </c>
      <c r="D208" s="240" t="s">
        <v>354</v>
      </c>
      <c r="E208" s="240">
        <v>-2.0</v>
      </c>
      <c r="F208" s="227">
        <v>57.62</v>
      </c>
      <c r="G208" s="228">
        <v>115.24</v>
      </c>
      <c r="H208" s="229" t="s">
        <v>536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-43.04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-29.5634023</v>
      </c>
    </row>
    <row r="209">
      <c r="A209" s="189">
        <v>44167.0</v>
      </c>
      <c r="B209" s="239" t="s">
        <v>215</v>
      </c>
      <c r="C209" s="21" t="s">
        <v>364</v>
      </c>
      <c r="D209" s="240" t="s">
        <v>354</v>
      </c>
      <c r="E209" s="240">
        <v>-1194.0</v>
      </c>
      <c r="F209" s="227">
        <v>57.62</v>
      </c>
      <c r="G209" s="228">
        <v>68798.28</v>
      </c>
      <c r="H209" s="229" t="s">
        <v>537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-25694.88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-17649.35117</v>
      </c>
    </row>
    <row r="210">
      <c r="A210" s="189">
        <v>44166.0</v>
      </c>
      <c r="B210" s="239" t="s">
        <v>196</v>
      </c>
      <c r="C210" s="21" t="s">
        <v>199</v>
      </c>
      <c r="D210" s="240" t="s">
        <v>354</v>
      </c>
      <c r="E210" s="240">
        <v>-1000.0</v>
      </c>
      <c r="F210" s="227">
        <v>6.495</v>
      </c>
      <c r="G210" s="228">
        <v>6495.0</v>
      </c>
      <c r="H210" s="229" t="s">
        <v>538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-5315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-2453.697318</v>
      </c>
    </row>
    <row r="211">
      <c r="A211" s="189">
        <v>44166.0</v>
      </c>
      <c r="B211" s="239" t="s">
        <v>204</v>
      </c>
      <c r="C211" s="21" t="s">
        <v>205</v>
      </c>
      <c r="D211" s="240" t="s">
        <v>368</v>
      </c>
      <c r="E211" s="240">
        <v>16.0</v>
      </c>
      <c r="F211" s="227">
        <v>183.8</v>
      </c>
      <c r="G211" s="228">
        <v>-2940.8</v>
      </c>
      <c r="H211" s="229" t="s">
        <v>539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-116.8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-62.48521073</v>
      </c>
    </row>
    <row r="212">
      <c r="A212" s="189">
        <v>44165.0</v>
      </c>
      <c r="B212" s="239" t="s">
        <v>196</v>
      </c>
      <c r="C212" s="21" t="s">
        <v>199</v>
      </c>
      <c r="D212" s="240" t="s">
        <v>354</v>
      </c>
      <c r="E212" s="240">
        <v>-310.0</v>
      </c>
      <c r="F212" s="227">
        <v>6.47</v>
      </c>
      <c r="G212" s="228">
        <v>2005.7</v>
      </c>
      <c r="H212" s="229" t="s">
        <v>540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-1655.4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-768.3961686</v>
      </c>
    </row>
    <row r="213">
      <c r="A213" s="189">
        <v>44165.0</v>
      </c>
      <c r="B213" s="239"/>
      <c r="C213" s="241"/>
      <c r="D213" s="240" t="s">
        <v>352</v>
      </c>
      <c r="E213" s="240"/>
      <c r="F213" s="227"/>
      <c r="G213" s="228">
        <v>-900.39</v>
      </c>
      <c r="H213" s="64" t="s">
        <v>541</v>
      </c>
      <c r="I213" s="230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0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9">
        <v>44162.0</v>
      </c>
      <c r="B214" s="239" t="s">
        <v>200</v>
      </c>
      <c r="C214" s="21" t="s">
        <v>201</v>
      </c>
      <c r="D214" s="240" t="s">
        <v>368</v>
      </c>
      <c r="E214" s="240">
        <v>180.0</v>
      </c>
      <c r="F214" s="227">
        <v>143.65</v>
      </c>
      <c r="G214" s="228">
        <v>-25857.0</v>
      </c>
      <c r="H214" s="229" t="s">
        <v>542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4116.6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840.4689655</v>
      </c>
    </row>
    <row r="215">
      <c r="A215" s="189">
        <v>44162.0</v>
      </c>
      <c r="B215" s="239" t="s">
        <v>200</v>
      </c>
      <c r="C215" s="21" t="s">
        <v>201</v>
      </c>
      <c r="D215" s="240" t="s">
        <v>368</v>
      </c>
      <c r="E215" s="240">
        <v>370.0</v>
      </c>
      <c r="F215" s="227">
        <v>141.27</v>
      </c>
      <c r="G215" s="228">
        <v>-52269.9</v>
      </c>
      <c r="H215" s="229" t="s">
        <v>543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9342.5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2608.230651</v>
      </c>
    </row>
    <row r="216">
      <c r="A216" s="189">
        <v>44162.0</v>
      </c>
      <c r="B216" s="239" t="s">
        <v>215</v>
      </c>
      <c r="C216" s="21" t="s">
        <v>364</v>
      </c>
      <c r="D216" s="240" t="s">
        <v>354</v>
      </c>
      <c r="E216" s="240">
        <v>-960.0</v>
      </c>
      <c r="F216" s="227">
        <v>57.912</v>
      </c>
      <c r="G216" s="228">
        <v>55595.52</v>
      </c>
      <c r="H216" s="229" t="s">
        <v>544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-20378.88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-13910.1131</v>
      </c>
    </row>
    <row r="217">
      <c r="A217" s="189">
        <v>44161.0</v>
      </c>
      <c r="B217" s="239" t="s">
        <v>204</v>
      </c>
      <c r="C217" s="21" t="s">
        <v>205</v>
      </c>
      <c r="D217" s="240" t="s">
        <v>365</v>
      </c>
      <c r="E217" s="240"/>
      <c r="F217" s="227"/>
      <c r="G217" s="228">
        <v>-265.78</v>
      </c>
      <c r="H217" s="229" t="s">
        <v>545</v>
      </c>
      <c r="I217" s="230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0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9">
        <v>44160.0</v>
      </c>
      <c r="B218" s="239" t="s">
        <v>204</v>
      </c>
      <c r="C218" s="21" t="s">
        <v>205</v>
      </c>
      <c r="D218" s="240" t="s">
        <v>368</v>
      </c>
      <c r="E218" s="240">
        <v>6.0</v>
      </c>
      <c r="F218" s="227">
        <v>184.55</v>
      </c>
      <c r="G218" s="228">
        <v>-1107.3</v>
      </c>
      <c r="H218" s="229" t="s">
        <v>546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-48.3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-27.93195402</v>
      </c>
    </row>
    <row r="219">
      <c r="A219" s="189">
        <v>44160.0</v>
      </c>
      <c r="B219" s="239" t="s">
        <v>204</v>
      </c>
      <c r="C219" s="21" t="s">
        <v>205</v>
      </c>
      <c r="D219" s="240" t="s">
        <v>365</v>
      </c>
      <c r="E219" s="240"/>
      <c r="F219" s="227"/>
      <c r="G219" s="228">
        <v>1646.3</v>
      </c>
      <c r="H219" s="229" t="s">
        <v>547</v>
      </c>
      <c r="I219" s="230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0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9">
        <v>44159.0</v>
      </c>
      <c r="B220" s="239" t="s">
        <v>204</v>
      </c>
      <c r="C220" s="21" t="s">
        <v>205</v>
      </c>
      <c r="D220" s="240" t="s">
        <v>368</v>
      </c>
      <c r="E220" s="240">
        <v>6.0</v>
      </c>
      <c r="F220" s="227">
        <v>184.9</v>
      </c>
      <c r="G220" s="228">
        <v>-1109.4</v>
      </c>
      <c r="H220" s="229" t="s">
        <v>548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-50.4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-30.03195402</v>
      </c>
    </row>
    <row r="221">
      <c r="A221" s="189">
        <v>44144.0</v>
      </c>
      <c r="B221" s="239" t="s">
        <v>204</v>
      </c>
      <c r="C221" s="21" t="s">
        <v>205</v>
      </c>
      <c r="D221" s="240" t="s">
        <v>368</v>
      </c>
      <c r="E221" s="240">
        <v>14.0</v>
      </c>
      <c r="F221" s="227">
        <v>186.84</v>
      </c>
      <c r="G221" s="228">
        <v>-2615.76</v>
      </c>
      <c r="H221" s="229" t="s">
        <v>549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-144.76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-97.23455939</v>
      </c>
    </row>
    <row r="222">
      <c r="A222" s="189">
        <v>44144.0</v>
      </c>
      <c r="B222" s="239" t="s">
        <v>204</v>
      </c>
      <c r="C222" s="21" t="s">
        <v>205</v>
      </c>
      <c r="D222" s="240" t="s">
        <v>368</v>
      </c>
      <c r="E222" s="240">
        <v>6.0</v>
      </c>
      <c r="F222" s="227">
        <v>186.84</v>
      </c>
      <c r="G222" s="228">
        <v>-1121.04</v>
      </c>
      <c r="H222" s="229" t="s">
        <v>550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-62.04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-41.67195402</v>
      </c>
    </row>
    <row r="223">
      <c r="A223" s="189">
        <v>44144.0</v>
      </c>
      <c r="B223" s="239" t="s">
        <v>204</v>
      </c>
      <c r="C223" s="21" t="s">
        <v>205</v>
      </c>
      <c r="D223" s="240" t="s">
        <v>368</v>
      </c>
      <c r="E223" s="240">
        <v>12.0</v>
      </c>
      <c r="F223" s="227">
        <v>185.35</v>
      </c>
      <c r="G223" s="228">
        <v>-2224.2</v>
      </c>
      <c r="H223" s="229" t="s">
        <v>551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-106.2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-65.46390805</v>
      </c>
    </row>
    <row r="224">
      <c r="A224" s="189">
        <v>44144.0</v>
      </c>
      <c r="B224" s="239" t="s">
        <v>204</v>
      </c>
      <c r="C224" s="21" t="s">
        <v>205</v>
      </c>
      <c r="D224" s="240" t="s">
        <v>368</v>
      </c>
      <c r="E224" s="240">
        <v>6.0</v>
      </c>
      <c r="F224" s="227">
        <v>185.15</v>
      </c>
      <c r="G224" s="228">
        <v>-1110.9</v>
      </c>
      <c r="H224" s="229" t="s">
        <v>552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-51.9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-31.53195402</v>
      </c>
    </row>
    <row r="225">
      <c r="A225" s="189">
        <v>44144.0</v>
      </c>
      <c r="B225" s="239" t="s">
        <v>204</v>
      </c>
      <c r="C225" s="21" t="s">
        <v>205</v>
      </c>
      <c r="D225" s="240" t="s">
        <v>368</v>
      </c>
      <c r="E225" s="240">
        <v>6.0</v>
      </c>
      <c r="F225" s="227">
        <v>185.1</v>
      </c>
      <c r="G225" s="228">
        <v>-1110.6</v>
      </c>
      <c r="H225" s="229" t="s">
        <v>553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-51.6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-31.23195402</v>
      </c>
    </row>
    <row r="226">
      <c r="A226" s="189">
        <v>44144.0</v>
      </c>
      <c r="B226" s="239" t="s">
        <v>210</v>
      </c>
      <c r="C226" s="21" t="s">
        <v>211</v>
      </c>
      <c r="D226" s="240" t="s">
        <v>368</v>
      </c>
      <c r="E226" s="240">
        <v>4813.0</v>
      </c>
      <c r="F226" s="227">
        <v>5.05</v>
      </c>
      <c r="G226" s="228">
        <v>-24305.65</v>
      </c>
      <c r="H226" s="229" t="s">
        <v>554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-3128.45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-2143.605089</v>
      </c>
    </row>
    <row r="227">
      <c r="A227" s="189">
        <v>44144.0</v>
      </c>
      <c r="B227" s="239" t="s">
        <v>210</v>
      </c>
      <c r="C227" s="21" t="s">
        <v>211</v>
      </c>
      <c r="D227" s="240" t="s">
        <v>352</v>
      </c>
      <c r="E227" s="240"/>
      <c r="F227" s="227"/>
      <c r="G227" s="228">
        <v>-6.86</v>
      </c>
      <c r="H227" s="229" t="s">
        <v>555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-6.86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-6.86</v>
      </c>
    </row>
    <row r="228">
      <c r="A228" s="189">
        <v>44144.0</v>
      </c>
      <c r="B228" s="239" t="s">
        <v>210</v>
      </c>
      <c r="C228" s="21" t="s">
        <v>211</v>
      </c>
      <c r="D228" s="240" t="s">
        <v>368</v>
      </c>
      <c r="E228" s="240">
        <v>6092.0</v>
      </c>
      <c r="F228" s="227">
        <v>4.91</v>
      </c>
      <c r="G228" s="228">
        <v>-29911.72</v>
      </c>
      <c r="H228" s="229" t="s">
        <v>556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-3106.92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-1860.363756</v>
      </c>
    </row>
    <row r="229">
      <c r="A229" s="189">
        <v>44144.0</v>
      </c>
      <c r="B229" s="239" t="s">
        <v>210</v>
      </c>
      <c r="C229" s="21" t="s">
        <v>211</v>
      </c>
      <c r="D229" s="240" t="s">
        <v>352</v>
      </c>
      <c r="E229" s="240"/>
      <c r="F229" s="227"/>
      <c r="G229" s="228">
        <v>-7.98</v>
      </c>
      <c r="H229" s="229" t="s">
        <v>557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-7.98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-7.98</v>
      </c>
    </row>
    <row r="230">
      <c r="A230" s="189">
        <v>44144.0</v>
      </c>
      <c r="B230" s="239" t="s">
        <v>210</v>
      </c>
      <c r="C230" s="21" t="s">
        <v>211</v>
      </c>
      <c r="D230" s="240" t="s">
        <v>368</v>
      </c>
      <c r="E230" s="240">
        <v>108.0</v>
      </c>
      <c r="F230" s="227">
        <v>4.91</v>
      </c>
      <c r="G230" s="228">
        <v>-530.28</v>
      </c>
      <c r="H230" s="229" t="s">
        <v>558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-55.08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-32.98084138</v>
      </c>
    </row>
    <row r="231">
      <c r="A231" s="189">
        <v>44144.0</v>
      </c>
      <c r="B231" s="239" t="s">
        <v>210</v>
      </c>
      <c r="C231" s="21" t="s">
        <v>211</v>
      </c>
      <c r="D231" s="240" t="s">
        <v>352</v>
      </c>
      <c r="E231" s="240"/>
      <c r="F231" s="227"/>
      <c r="G231" s="228">
        <v>-2.11</v>
      </c>
      <c r="H231" s="229" t="s">
        <v>559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-2.11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-2.11</v>
      </c>
    </row>
    <row r="232">
      <c r="A232" s="189">
        <v>44144.0</v>
      </c>
      <c r="B232" s="239" t="s">
        <v>210</v>
      </c>
      <c r="C232" s="21" t="s">
        <v>211</v>
      </c>
      <c r="D232" s="240" t="s">
        <v>368</v>
      </c>
      <c r="E232" s="240">
        <v>1521.0</v>
      </c>
      <c r="F232" s="227">
        <v>4.94</v>
      </c>
      <c r="G232" s="228">
        <v>-7513.74</v>
      </c>
      <c r="H232" s="229" t="s">
        <v>560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-821.34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-510.1101828</v>
      </c>
    </row>
    <row r="233">
      <c r="A233" s="189">
        <v>44144.0</v>
      </c>
      <c r="B233" s="239" t="s">
        <v>210</v>
      </c>
      <c r="C233" s="21" t="s">
        <v>211</v>
      </c>
      <c r="D233" s="240" t="s">
        <v>352</v>
      </c>
      <c r="E233" s="240"/>
      <c r="F233" s="227"/>
      <c r="G233" s="228">
        <v>-1.5</v>
      </c>
      <c r="H233" s="229" t="s">
        <v>561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-1.5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-1.5</v>
      </c>
    </row>
    <row r="234">
      <c r="A234" s="189">
        <v>44144.0</v>
      </c>
      <c r="B234" s="239" t="s">
        <v>210</v>
      </c>
      <c r="C234" s="21" t="s">
        <v>211</v>
      </c>
      <c r="D234" s="240" t="s">
        <v>368</v>
      </c>
      <c r="E234" s="240">
        <v>1160.0</v>
      </c>
      <c r="F234" s="227">
        <v>4.92</v>
      </c>
      <c r="G234" s="228">
        <v>-5707.2</v>
      </c>
      <c r="H234" s="229" t="s">
        <v>562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-603.2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-365.8386667</v>
      </c>
    </row>
    <row r="235">
      <c r="A235" s="189">
        <v>44144.0</v>
      </c>
      <c r="B235" s="239" t="s">
        <v>210</v>
      </c>
      <c r="C235" s="21" t="s">
        <v>211</v>
      </c>
      <c r="D235" s="240" t="s">
        <v>352</v>
      </c>
      <c r="E235" s="240"/>
      <c r="F235" s="227"/>
      <c r="G235" s="228">
        <v>-3.14</v>
      </c>
      <c r="H235" s="229" t="s">
        <v>563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-3.14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-3.14</v>
      </c>
    </row>
    <row r="236">
      <c r="A236" s="189">
        <v>44144.0</v>
      </c>
      <c r="B236" s="239" t="s">
        <v>215</v>
      </c>
      <c r="C236" s="21" t="s">
        <v>364</v>
      </c>
      <c r="D236" s="240" t="s">
        <v>354</v>
      </c>
      <c r="E236" s="240">
        <v>-760.0</v>
      </c>
      <c r="F236" s="227">
        <v>58.0</v>
      </c>
      <c r="G236" s="228">
        <v>44080.0</v>
      </c>
      <c r="H236" s="229" t="s">
        <v>564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-16066.4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-10945.29287</v>
      </c>
    </row>
    <row r="237">
      <c r="A237" s="189">
        <v>44144.0</v>
      </c>
      <c r="B237" s="239" t="s">
        <v>215</v>
      </c>
      <c r="C237" s="21" t="s">
        <v>364</v>
      </c>
      <c r="D237" s="240" t="s">
        <v>354</v>
      </c>
      <c r="E237" s="240">
        <v>-230.0</v>
      </c>
      <c r="F237" s="227">
        <v>58.25</v>
      </c>
      <c r="G237" s="228">
        <v>13397.5</v>
      </c>
      <c r="H237" s="229" t="s">
        <v>565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-4804.7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-3254.891264</v>
      </c>
    </row>
    <row r="238">
      <c r="A238" s="189">
        <v>44144.0</v>
      </c>
      <c r="B238" s="239" t="s">
        <v>215</v>
      </c>
      <c r="C238" s="21" t="s">
        <v>364</v>
      </c>
      <c r="D238" s="240" t="s">
        <v>354</v>
      </c>
      <c r="E238" s="240">
        <v>-64.0</v>
      </c>
      <c r="F238" s="227">
        <v>58.43</v>
      </c>
      <c r="G238" s="228">
        <v>3739.52</v>
      </c>
      <c r="H238" s="229" t="s">
        <v>566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-1325.44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-894.1888736</v>
      </c>
    </row>
    <row r="239">
      <c r="A239" s="189">
        <v>44144.0</v>
      </c>
      <c r="B239" s="239" t="s">
        <v>215</v>
      </c>
      <c r="C239" s="21" t="s">
        <v>364</v>
      </c>
      <c r="D239" s="240" t="s">
        <v>354</v>
      </c>
      <c r="E239" s="240">
        <v>-28.0</v>
      </c>
      <c r="F239" s="227">
        <v>58.68</v>
      </c>
      <c r="G239" s="228">
        <v>1643.04</v>
      </c>
      <c r="H239" s="229" t="s">
        <v>567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-572.88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-384.2076322</v>
      </c>
    </row>
    <row r="240">
      <c r="A240" s="189">
        <v>44144.0</v>
      </c>
      <c r="B240" s="239" t="s">
        <v>215</v>
      </c>
      <c r="C240" s="21" t="s">
        <v>364</v>
      </c>
      <c r="D240" s="240" t="s">
        <v>354</v>
      </c>
      <c r="E240" s="240">
        <v>-30.0</v>
      </c>
      <c r="F240" s="227">
        <v>58.68</v>
      </c>
      <c r="G240" s="228">
        <v>1760.4</v>
      </c>
      <c r="H240" s="229" t="s">
        <v>568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-613.8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-411.6510345</v>
      </c>
    </row>
    <row r="241">
      <c r="A241" s="189">
        <v>44141.0</v>
      </c>
      <c r="B241" s="239" t="s">
        <v>204</v>
      </c>
      <c r="C241" s="21" t="s">
        <v>205</v>
      </c>
      <c r="D241" s="240" t="s">
        <v>368</v>
      </c>
      <c r="E241" s="240">
        <v>6.0</v>
      </c>
      <c r="F241" s="227">
        <v>187.25</v>
      </c>
      <c r="G241" s="228">
        <v>-1123.5</v>
      </c>
      <c r="H241" s="229" t="s">
        <v>569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-64.5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-44.13195402</v>
      </c>
    </row>
    <row r="242">
      <c r="A242" s="189">
        <v>44141.0</v>
      </c>
      <c r="B242" s="239" t="s">
        <v>210</v>
      </c>
      <c r="C242" s="21" t="s">
        <v>211</v>
      </c>
      <c r="D242" s="240" t="s">
        <v>368</v>
      </c>
      <c r="E242" s="240">
        <v>1000.0</v>
      </c>
      <c r="F242" s="227">
        <v>5.092</v>
      </c>
      <c r="G242" s="228">
        <v>-5092.0</v>
      </c>
      <c r="H242" s="229" t="s">
        <v>570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-692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-487.3781609</v>
      </c>
    </row>
    <row r="243">
      <c r="A243" s="189">
        <v>44141.0</v>
      </c>
      <c r="B243" s="239" t="s">
        <v>210</v>
      </c>
      <c r="C243" s="21" t="s">
        <v>211</v>
      </c>
      <c r="D243" s="240" t="s">
        <v>352</v>
      </c>
      <c r="E243" s="240"/>
      <c r="F243" s="227"/>
      <c r="G243" s="228">
        <v>-3.02</v>
      </c>
      <c r="H243" s="229" t="s">
        <v>571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-3.02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-3.02</v>
      </c>
    </row>
    <row r="244">
      <c r="A244" s="189">
        <v>44140.0</v>
      </c>
      <c r="B244" s="239" t="s">
        <v>204</v>
      </c>
      <c r="C244" s="21" t="s">
        <v>205</v>
      </c>
      <c r="D244" s="240" t="s">
        <v>368</v>
      </c>
      <c r="E244" s="240">
        <v>56.0</v>
      </c>
      <c r="F244" s="227">
        <v>188.75</v>
      </c>
      <c r="G244" s="228">
        <v>-10570.0</v>
      </c>
      <c r="H244" s="229" t="s">
        <v>572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-686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-495.8982375</v>
      </c>
    </row>
    <row r="245">
      <c r="A245" s="189">
        <v>44140.0</v>
      </c>
      <c r="B245" s="239" t="s">
        <v>215</v>
      </c>
      <c r="C245" s="21" t="s">
        <v>364</v>
      </c>
      <c r="D245" s="240" t="s">
        <v>354</v>
      </c>
      <c r="E245" s="240">
        <v>-450.0</v>
      </c>
      <c r="F245" s="227">
        <v>56.35</v>
      </c>
      <c r="G245" s="228">
        <v>25357.5</v>
      </c>
      <c r="H245" s="229" t="s">
        <v>573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-10255.5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-7223.265517</v>
      </c>
    </row>
    <row r="246">
      <c r="A246" s="189">
        <v>44139.0</v>
      </c>
      <c r="B246" s="239"/>
      <c r="C246" s="241"/>
      <c r="D246" s="240" t="s">
        <v>358</v>
      </c>
      <c r="E246" s="240"/>
      <c r="F246" s="227"/>
      <c r="G246" s="228">
        <v>-1800.0</v>
      </c>
      <c r="H246" s="64" t="s">
        <v>446</v>
      </c>
      <c r="I246" s="230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0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9">
        <v>44137.0</v>
      </c>
      <c r="B247" s="239"/>
      <c r="C247" s="241"/>
      <c r="D247" s="240" t="s">
        <v>358</v>
      </c>
      <c r="E247" s="240"/>
      <c r="F247" s="227"/>
      <c r="G247" s="228">
        <v>-1000.0</v>
      </c>
      <c r="H247" s="64" t="s">
        <v>386</v>
      </c>
      <c r="I247" s="230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0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9">
        <v>44137.0</v>
      </c>
      <c r="B248" s="239"/>
      <c r="C248" s="241"/>
      <c r="D248" s="240" t="s">
        <v>358</v>
      </c>
      <c r="E248" s="240"/>
      <c r="F248" s="227"/>
      <c r="G248" s="228">
        <v>1000.0</v>
      </c>
      <c r="H248" s="64" t="s">
        <v>574</v>
      </c>
      <c r="I248" s="230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0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9">
        <v>44135.0</v>
      </c>
      <c r="B249" s="239"/>
      <c r="C249" s="241"/>
      <c r="D249" s="240" t="s">
        <v>352</v>
      </c>
      <c r="E249" s="240"/>
      <c r="F249" s="227"/>
      <c r="G249" s="228">
        <v>-1397.65</v>
      </c>
      <c r="H249" s="64" t="s">
        <v>575</v>
      </c>
      <c r="I249" s="230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0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44125.0</v>
      </c>
      <c r="B250" s="239" t="s">
        <v>210</v>
      </c>
      <c r="C250" s="21" t="s">
        <v>211</v>
      </c>
      <c r="D250" s="240" t="s">
        <v>368</v>
      </c>
      <c r="E250" s="240">
        <v>1616.0</v>
      </c>
      <c r="F250" s="227">
        <v>5.018</v>
      </c>
      <c r="G250" s="228">
        <v>-8109.09</v>
      </c>
      <c r="H250" s="229" t="s">
        <v>576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-998.69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-668.021108</v>
      </c>
    </row>
    <row r="251">
      <c r="A251" s="189">
        <v>44125.0</v>
      </c>
      <c r="B251" s="239" t="s">
        <v>210</v>
      </c>
      <c r="C251" s="21" t="s">
        <v>211</v>
      </c>
      <c r="D251" s="240" t="s">
        <v>352</v>
      </c>
      <c r="E251" s="240"/>
      <c r="F251" s="227"/>
      <c r="G251" s="228">
        <v>-3.62</v>
      </c>
      <c r="H251" s="229" t="s">
        <v>577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-3.62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-3.62</v>
      </c>
    </row>
    <row r="252">
      <c r="A252" s="189">
        <v>44125.0</v>
      </c>
      <c r="B252" s="239" t="s">
        <v>215</v>
      </c>
      <c r="C252" s="21" t="s">
        <v>364</v>
      </c>
      <c r="D252" s="240" t="s">
        <v>354</v>
      </c>
      <c r="E252" s="240">
        <v>-228.0</v>
      </c>
      <c r="F252" s="227">
        <v>55.07</v>
      </c>
      <c r="G252" s="228">
        <v>12555.96</v>
      </c>
      <c r="H252" s="229" t="s">
        <v>578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-5487.96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-3951.627862</v>
      </c>
    </row>
    <row r="253">
      <c r="A253" s="189">
        <v>44125.0</v>
      </c>
      <c r="B253" s="239" t="s">
        <v>215</v>
      </c>
      <c r="C253" s="21" t="s">
        <v>364</v>
      </c>
      <c r="D253" s="240" t="s">
        <v>354</v>
      </c>
      <c r="E253" s="240">
        <v>-228.0</v>
      </c>
      <c r="F253" s="227">
        <v>55.1</v>
      </c>
      <c r="G253" s="228">
        <v>12562.8</v>
      </c>
      <c r="H253" s="229" t="s">
        <v>579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-5481.12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-3944.787862</v>
      </c>
    </row>
    <row r="254">
      <c r="A254" s="189">
        <v>44125.0</v>
      </c>
      <c r="B254" s="239" t="s">
        <v>215</v>
      </c>
      <c r="C254" s="21" t="s">
        <v>364</v>
      </c>
      <c r="D254" s="240" t="s">
        <v>354</v>
      </c>
      <c r="E254" s="240">
        <v>-20.0</v>
      </c>
      <c r="F254" s="227">
        <v>55.085</v>
      </c>
      <c r="G254" s="228">
        <v>1101.7</v>
      </c>
      <c r="H254" s="229" t="s">
        <v>580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-481.1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-346.334023</v>
      </c>
    </row>
    <row r="255">
      <c r="A255" s="189">
        <v>44125.0</v>
      </c>
      <c r="B255" s="239" t="s">
        <v>215</v>
      </c>
      <c r="C255" s="21" t="s">
        <v>364</v>
      </c>
      <c r="D255" s="240" t="s">
        <v>354</v>
      </c>
      <c r="E255" s="240">
        <v>-114.0</v>
      </c>
      <c r="F255" s="227">
        <v>54.985</v>
      </c>
      <c r="G255" s="228">
        <v>6268.29</v>
      </c>
      <c r="H255" s="229" t="s">
        <v>581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-2753.67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-1985.503931</v>
      </c>
    </row>
    <row r="256">
      <c r="A256" s="189">
        <v>44124.0</v>
      </c>
      <c r="B256" s="239" t="s">
        <v>210</v>
      </c>
      <c r="C256" s="21" t="s">
        <v>211</v>
      </c>
      <c r="D256" s="240" t="s">
        <v>368</v>
      </c>
      <c r="E256" s="240">
        <v>16500.0</v>
      </c>
      <c r="F256" s="227">
        <v>5.065</v>
      </c>
      <c r="G256" s="228">
        <v>-83572.5</v>
      </c>
      <c r="H256" s="229" t="s">
        <v>582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-10972.5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-7596.239655</v>
      </c>
    </row>
    <row r="257">
      <c r="A257" s="189">
        <v>44124.0</v>
      </c>
      <c r="B257" s="239" t="s">
        <v>210</v>
      </c>
      <c r="C257" s="21" t="s">
        <v>211</v>
      </c>
      <c r="D257" s="240" t="s">
        <v>352</v>
      </c>
      <c r="E257" s="240"/>
      <c r="F257" s="227"/>
      <c r="G257" s="228">
        <v>-18.71</v>
      </c>
      <c r="H257" s="229" t="s">
        <v>583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-18.71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-18.71</v>
      </c>
    </row>
    <row r="258">
      <c r="A258" s="189">
        <v>44118.0</v>
      </c>
      <c r="B258" s="239" t="s">
        <v>204</v>
      </c>
      <c r="C258" s="21" t="s">
        <v>205</v>
      </c>
      <c r="D258" s="240" t="s">
        <v>368</v>
      </c>
      <c r="E258" s="240">
        <v>7.0</v>
      </c>
      <c r="F258" s="227">
        <v>190.25</v>
      </c>
      <c r="G258" s="228">
        <v>-1331.75</v>
      </c>
      <c r="H258" s="229" t="s">
        <v>584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-96.25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-72.48727969</v>
      </c>
    </row>
    <row r="259">
      <c r="A259" s="189">
        <v>44116.0</v>
      </c>
      <c r="B259" s="239" t="s">
        <v>204</v>
      </c>
      <c r="C259" s="21" t="s">
        <v>205</v>
      </c>
      <c r="D259" s="240" t="s">
        <v>368</v>
      </c>
      <c r="E259" s="240">
        <v>12.0</v>
      </c>
      <c r="F259" s="227">
        <v>188.35</v>
      </c>
      <c r="G259" s="228">
        <v>-2260.2</v>
      </c>
      <c r="H259" s="229" t="s">
        <v>585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-142.2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-101.463908</v>
      </c>
    </row>
    <row r="260">
      <c r="A260" s="189">
        <v>44113.0</v>
      </c>
      <c r="B260" s="239" t="s">
        <v>204</v>
      </c>
      <c r="C260" s="21" t="s">
        <v>205</v>
      </c>
      <c r="D260" s="240" t="s">
        <v>368</v>
      </c>
      <c r="E260" s="240">
        <v>9.0</v>
      </c>
      <c r="F260" s="227">
        <v>188.55</v>
      </c>
      <c r="G260" s="228">
        <v>-1696.95</v>
      </c>
      <c r="H260" s="229" t="s">
        <v>586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-108.45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-77.89793103</v>
      </c>
    </row>
    <row r="261">
      <c r="A261" s="189">
        <v>44113.0</v>
      </c>
      <c r="B261" s="239" t="s">
        <v>210</v>
      </c>
      <c r="C261" s="21" t="s">
        <v>211</v>
      </c>
      <c r="D261" s="240" t="s">
        <v>368</v>
      </c>
      <c r="E261" s="240">
        <v>49514.0</v>
      </c>
      <c r="F261" s="227">
        <v>5.049</v>
      </c>
      <c r="G261" s="228">
        <v>-249996.19</v>
      </c>
      <c r="H261" s="229" t="s">
        <v>587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-32134.59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-22002.94426</v>
      </c>
    </row>
    <row r="262">
      <c r="A262" s="189">
        <v>44113.0</v>
      </c>
      <c r="B262" s="239" t="s">
        <v>210</v>
      </c>
      <c r="C262" s="21" t="s">
        <v>211</v>
      </c>
      <c r="D262" s="240" t="s">
        <v>352</v>
      </c>
      <c r="E262" s="240"/>
      <c r="F262" s="227"/>
      <c r="G262" s="228">
        <v>-52.0</v>
      </c>
      <c r="H262" s="229" t="s">
        <v>588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-52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-52</v>
      </c>
    </row>
    <row r="263">
      <c r="A263" s="189">
        <v>44112.0</v>
      </c>
      <c r="B263" s="239" t="s">
        <v>204</v>
      </c>
      <c r="C263" s="21" t="s">
        <v>205</v>
      </c>
      <c r="D263" s="240" t="s">
        <v>368</v>
      </c>
      <c r="E263" s="240">
        <v>7.0</v>
      </c>
      <c r="F263" s="227">
        <v>189.0</v>
      </c>
      <c r="G263" s="228">
        <v>-1323.0</v>
      </c>
      <c r="H263" s="229" t="s">
        <v>589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-87.5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-63.73727969</v>
      </c>
    </row>
    <row r="264">
      <c r="A264" s="189">
        <v>44111.0</v>
      </c>
      <c r="B264" s="239" t="s">
        <v>215</v>
      </c>
      <c r="C264" s="21" t="s">
        <v>364</v>
      </c>
      <c r="D264" s="240" t="s">
        <v>365</v>
      </c>
      <c r="E264" s="240"/>
      <c r="F264" s="227"/>
      <c r="G264" s="228">
        <v>1677.14</v>
      </c>
      <c r="H264" s="229" t="s">
        <v>590</v>
      </c>
      <c r="I264" s="230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0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9">
        <v>44111.0</v>
      </c>
      <c r="B265" s="239" t="s">
        <v>215</v>
      </c>
      <c r="C265" s="21" t="s">
        <v>364</v>
      </c>
      <c r="D265" s="240" t="s">
        <v>365</v>
      </c>
      <c r="E265" s="240"/>
      <c r="F265" s="227"/>
      <c r="G265" s="228">
        <v>-253.0</v>
      </c>
      <c r="H265" s="229" t="s">
        <v>591</v>
      </c>
      <c r="I265" s="230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0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9">
        <v>44106.0</v>
      </c>
      <c r="B266" s="239"/>
      <c r="C266" s="241"/>
      <c r="D266" s="240" t="s">
        <v>358</v>
      </c>
      <c r="E266" s="240"/>
      <c r="F266" s="227"/>
      <c r="G266" s="228">
        <v>-1000.0</v>
      </c>
      <c r="H266" s="64" t="s">
        <v>386</v>
      </c>
      <c r="I266" s="230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0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9">
        <v>44105.0</v>
      </c>
      <c r="B267" s="239" t="s">
        <v>204</v>
      </c>
      <c r="C267" s="21" t="s">
        <v>205</v>
      </c>
      <c r="D267" s="240" t="s">
        <v>368</v>
      </c>
      <c r="E267" s="240">
        <v>10.0</v>
      </c>
      <c r="F267" s="227">
        <v>190.55</v>
      </c>
      <c r="G267" s="228">
        <v>-1905.5</v>
      </c>
      <c r="H267" s="229" t="s">
        <v>592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-140.5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-106.5532567</v>
      </c>
    </row>
    <row r="268">
      <c r="A268" s="189">
        <v>44104.0</v>
      </c>
      <c r="B268" s="239" t="s">
        <v>204</v>
      </c>
      <c r="C268" s="21" t="s">
        <v>205</v>
      </c>
      <c r="D268" s="240" t="s">
        <v>368</v>
      </c>
      <c r="E268" s="240">
        <v>50.0</v>
      </c>
      <c r="F268" s="227">
        <v>191.16</v>
      </c>
      <c r="G268" s="228">
        <v>-9558.0</v>
      </c>
      <c r="H268" s="229" t="s">
        <v>593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-733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-563.2662835</v>
      </c>
    </row>
    <row r="269">
      <c r="A269" s="189">
        <v>44104.0</v>
      </c>
      <c r="B269" s="239"/>
      <c r="C269" s="241"/>
      <c r="D269" s="240" t="s">
        <v>352</v>
      </c>
      <c r="E269" s="240"/>
      <c r="F269" s="227"/>
      <c r="G269" s="228">
        <v>-0.82</v>
      </c>
      <c r="H269" s="64" t="s">
        <v>594</v>
      </c>
      <c r="I269" s="230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0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9">
        <v>44104.0</v>
      </c>
      <c r="B270" s="239"/>
      <c r="C270" s="241"/>
      <c r="D270" s="240" t="s">
        <v>352</v>
      </c>
      <c r="E270" s="240"/>
      <c r="F270" s="227"/>
      <c r="G270" s="228">
        <v>-729.38</v>
      </c>
      <c r="H270" s="64" t="s">
        <v>595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44096.0</v>
      </c>
      <c r="B271" s="239"/>
      <c r="C271" s="241"/>
      <c r="D271" s="240" t="s">
        <v>358</v>
      </c>
      <c r="E271" s="240"/>
      <c r="F271" s="227"/>
      <c r="G271" s="228">
        <v>40000.0</v>
      </c>
      <c r="H271" s="64" t="s">
        <v>440</v>
      </c>
      <c r="I271" s="230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0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9">
        <v>44083.0</v>
      </c>
      <c r="B272" s="239"/>
      <c r="C272" s="241"/>
      <c r="D272" s="240" t="s">
        <v>358</v>
      </c>
      <c r="E272" s="240"/>
      <c r="F272" s="227"/>
      <c r="G272" s="228">
        <v>-1000.0</v>
      </c>
      <c r="H272" s="64" t="s">
        <v>386</v>
      </c>
      <c r="I272" s="230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0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9">
        <v>44077.0</v>
      </c>
      <c r="B273" s="239" t="s">
        <v>215</v>
      </c>
      <c r="C273" s="21" t="s">
        <v>364</v>
      </c>
      <c r="D273" s="240" t="s">
        <v>354</v>
      </c>
      <c r="E273" s="240">
        <v>-2048.0</v>
      </c>
      <c r="F273" s="227">
        <v>57.4</v>
      </c>
      <c r="G273" s="228">
        <v>117555.2</v>
      </c>
      <c r="H273" s="229" t="s">
        <v>596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-44523.52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-30723.48395</v>
      </c>
    </row>
    <row r="274">
      <c r="A274" s="189">
        <v>44077.0</v>
      </c>
      <c r="B274" s="239"/>
      <c r="C274" s="241"/>
      <c r="D274" s="240" t="s">
        <v>358</v>
      </c>
      <c r="E274" s="240"/>
      <c r="F274" s="227"/>
      <c r="G274" s="228">
        <v>-1500.0</v>
      </c>
      <c r="H274" s="64" t="s">
        <v>597</v>
      </c>
      <c r="I274" s="230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0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44076.0</v>
      </c>
      <c r="B275" s="239" t="s">
        <v>204</v>
      </c>
      <c r="C275" s="21" t="s">
        <v>205</v>
      </c>
      <c r="D275" s="240" t="s">
        <v>368</v>
      </c>
      <c r="E275" s="240">
        <v>6.0</v>
      </c>
      <c r="F275" s="227">
        <v>188.37</v>
      </c>
      <c r="G275" s="228">
        <v>-1130.22</v>
      </c>
      <c r="H275" s="229" t="s">
        <v>598</v>
      </c>
      <c r="I275" s="230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-71.22</v>
      </c>
      <c r="J275" s="230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-50.85195402</v>
      </c>
    </row>
    <row r="276">
      <c r="A276" s="189">
        <v>44075.0</v>
      </c>
      <c r="B276" s="239" t="s">
        <v>204</v>
      </c>
      <c r="C276" s="21" t="s">
        <v>205</v>
      </c>
      <c r="D276" s="240" t="s">
        <v>368</v>
      </c>
      <c r="E276" s="240">
        <v>6.0</v>
      </c>
      <c r="F276" s="227">
        <v>185.9</v>
      </c>
      <c r="G276" s="228">
        <v>-1115.4</v>
      </c>
      <c r="H276" s="229" t="s">
        <v>599</v>
      </c>
      <c r="I276" s="230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-56.4</v>
      </c>
      <c r="J276" s="230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-36.03195402</v>
      </c>
    </row>
    <row r="277">
      <c r="A277" s="189">
        <v>44074.0</v>
      </c>
      <c r="B277" s="239" t="s">
        <v>204</v>
      </c>
      <c r="C277" s="21" t="s">
        <v>205</v>
      </c>
      <c r="D277" s="240" t="s">
        <v>368</v>
      </c>
      <c r="E277" s="240">
        <v>10.0</v>
      </c>
      <c r="F277" s="227">
        <v>186.8</v>
      </c>
      <c r="G277" s="228">
        <v>-1868.0</v>
      </c>
      <c r="H277" s="229" t="s">
        <v>600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-103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-69.0532567</v>
      </c>
    </row>
    <row r="278">
      <c r="A278" s="189">
        <v>44074.0</v>
      </c>
      <c r="B278" s="239"/>
      <c r="C278" s="241"/>
      <c r="D278" s="240" t="s">
        <v>352</v>
      </c>
      <c r="E278" s="240"/>
      <c r="F278" s="227"/>
      <c r="G278" s="228">
        <v>-680.17</v>
      </c>
      <c r="H278" s="64" t="s">
        <v>601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44070.0</v>
      </c>
      <c r="B279" s="239" t="s">
        <v>204</v>
      </c>
      <c r="C279" s="21" t="s">
        <v>205</v>
      </c>
      <c r="D279" s="240" t="s">
        <v>368</v>
      </c>
      <c r="E279" s="240">
        <v>6.0</v>
      </c>
      <c r="F279" s="227">
        <v>188.98</v>
      </c>
      <c r="G279" s="228">
        <v>-1133.88</v>
      </c>
      <c r="H279" s="229" t="s">
        <v>602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-74.88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-54.51195402</v>
      </c>
    </row>
    <row r="280">
      <c r="A280" s="189">
        <v>44069.0</v>
      </c>
      <c r="B280" s="239" t="s">
        <v>204</v>
      </c>
      <c r="C280" s="21" t="s">
        <v>205</v>
      </c>
      <c r="D280" s="240" t="s">
        <v>368</v>
      </c>
      <c r="E280" s="240">
        <v>6.0</v>
      </c>
      <c r="F280" s="227">
        <v>188.65</v>
      </c>
      <c r="G280" s="228">
        <v>-1131.9</v>
      </c>
      <c r="H280" s="229" t="s">
        <v>603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-72.9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-52.53195402</v>
      </c>
    </row>
    <row r="281">
      <c r="A281" s="189">
        <v>44068.0</v>
      </c>
      <c r="B281" s="239" t="s">
        <v>204</v>
      </c>
      <c r="C281" s="21" t="s">
        <v>205</v>
      </c>
      <c r="D281" s="240" t="s">
        <v>368</v>
      </c>
      <c r="E281" s="240">
        <v>484.0</v>
      </c>
      <c r="F281" s="227">
        <v>188.69</v>
      </c>
      <c r="G281" s="228">
        <v>-91325.96</v>
      </c>
      <c r="H281" s="229" t="s">
        <v>604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-5899.96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-4256.937625</v>
      </c>
    </row>
    <row r="282">
      <c r="A282" s="189">
        <v>44043.0</v>
      </c>
      <c r="B282" s="239"/>
      <c r="C282" s="241"/>
      <c r="D282" s="240" t="s">
        <v>352</v>
      </c>
      <c r="E282" s="240"/>
      <c r="F282" s="227"/>
      <c r="G282" s="228">
        <v>-690.94</v>
      </c>
      <c r="H282" s="64" t="s">
        <v>605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44012.0</v>
      </c>
      <c r="B283" s="239"/>
      <c r="C283" s="241"/>
      <c r="D283" s="240" t="s">
        <v>352</v>
      </c>
      <c r="E283" s="240"/>
      <c r="F283" s="227"/>
      <c r="G283" s="228">
        <v>-631.25</v>
      </c>
      <c r="H283" s="64" t="s">
        <v>606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44007.0</v>
      </c>
      <c r="B284" s="239" t="s">
        <v>210</v>
      </c>
      <c r="C284" s="21" t="s">
        <v>211</v>
      </c>
      <c r="D284" s="240" t="s">
        <v>365</v>
      </c>
      <c r="E284" s="240"/>
      <c r="F284" s="227"/>
      <c r="G284" s="228">
        <v>-421.7</v>
      </c>
      <c r="H284" s="229" t="s">
        <v>607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44006.0</v>
      </c>
      <c r="B285" s="239" t="s">
        <v>210</v>
      </c>
      <c r="C285" s="21" t="s">
        <v>211</v>
      </c>
      <c r="D285" s="240" t="s">
        <v>365</v>
      </c>
      <c r="E285" s="240"/>
      <c r="F285" s="227"/>
      <c r="G285" s="228">
        <v>2148.89</v>
      </c>
      <c r="H285" s="229" t="s">
        <v>608</v>
      </c>
      <c r="I285" s="230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0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9">
        <v>44006.0</v>
      </c>
      <c r="B286" s="239" t="s">
        <v>215</v>
      </c>
      <c r="C286" s="21" t="s">
        <v>364</v>
      </c>
      <c r="D286" s="240" t="s">
        <v>365</v>
      </c>
      <c r="E286" s="240"/>
      <c r="F286" s="227"/>
      <c r="G286" s="228">
        <v>1706.05</v>
      </c>
      <c r="H286" s="229" t="s">
        <v>609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43985.0</v>
      </c>
      <c r="B287" s="239"/>
      <c r="C287" s="241"/>
      <c r="D287" s="240" t="s">
        <v>358</v>
      </c>
      <c r="E287" s="240"/>
      <c r="F287" s="227"/>
      <c r="G287" s="228">
        <v>-100000.0</v>
      </c>
      <c r="H287" s="64" t="s">
        <v>610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43984.0</v>
      </c>
      <c r="B288" s="239"/>
      <c r="C288" s="241"/>
      <c r="D288" s="240" t="s">
        <v>358</v>
      </c>
      <c r="E288" s="240"/>
      <c r="F288" s="227"/>
      <c r="G288" s="228">
        <v>-400.0</v>
      </c>
      <c r="H288" s="64" t="s">
        <v>611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43982.0</v>
      </c>
      <c r="B289" s="239"/>
      <c r="C289" s="241"/>
      <c r="D289" s="240" t="s">
        <v>352</v>
      </c>
      <c r="E289" s="240"/>
      <c r="F289" s="227"/>
      <c r="G289" s="228">
        <v>-544.65</v>
      </c>
      <c r="H289" s="64" t="s">
        <v>612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43978.0</v>
      </c>
      <c r="B290" s="239" t="s">
        <v>204</v>
      </c>
      <c r="C290" s="21" t="s">
        <v>205</v>
      </c>
      <c r="D290" s="240" t="s">
        <v>365</v>
      </c>
      <c r="E290" s="240"/>
      <c r="F290" s="227"/>
      <c r="G290" s="228">
        <v>874.6</v>
      </c>
      <c r="H290" s="229" t="s">
        <v>613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43978.0</v>
      </c>
      <c r="B291" s="239" t="s">
        <v>204</v>
      </c>
      <c r="C291" s="21" t="s">
        <v>205</v>
      </c>
      <c r="D291" s="240" t="s">
        <v>365</v>
      </c>
      <c r="E291" s="240"/>
      <c r="F291" s="227"/>
      <c r="G291" s="228">
        <v>-81.0</v>
      </c>
      <c r="H291" s="229" t="s">
        <v>614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43952.0</v>
      </c>
      <c r="B292" s="239"/>
      <c r="C292" s="241"/>
      <c r="D292" s="240" t="s">
        <v>358</v>
      </c>
      <c r="E292" s="240"/>
      <c r="F292" s="227"/>
      <c r="G292" s="228">
        <v>-400.0</v>
      </c>
      <c r="H292" s="64" t="s">
        <v>611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43951.0</v>
      </c>
      <c r="B293" s="239"/>
      <c r="C293" s="241"/>
      <c r="D293" s="240" t="s">
        <v>352</v>
      </c>
      <c r="E293" s="240"/>
      <c r="F293" s="227"/>
      <c r="G293" s="228">
        <v>-704.17</v>
      </c>
      <c r="H293" s="64" t="s">
        <v>615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43948.0</v>
      </c>
      <c r="B294" s="239" t="s">
        <v>196</v>
      </c>
      <c r="C294" s="21" t="s">
        <v>199</v>
      </c>
      <c r="D294" s="240" t="s">
        <v>368</v>
      </c>
      <c r="E294" s="240">
        <v>177.0</v>
      </c>
      <c r="F294" s="227">
        <v>5.68</v>
      </c>
      <c r="G294" s="228">
        <v>-1005.36</v>
      </c>
      <c r="H294" s="229" t="s">
        <v>616</v>
      </c>
      <c r="I294" s="230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1085.01</v>
      </c>
      <c r="J294" s="230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578.5594253</v>
      </c>
    </row>
    <row r="295">
      <c r="A295" s="189">
        <v>43948.0</v>
      </c>
      <c r="B295" s="239" t="s">
        <v>196</v>
      </c>
      <c r="C295" s="21" t="s">
        <v>199</v>
      </c>
      <c r="D295" s="240" t="s">
        <v>368</v>
      </c>
      <c r="E295" s="240">
        <v>176.0</v>
      </c>
      <c r="F295" s="227">
        <v>5.71</v>
      </c>
      <c r="G295" s="228">
        <v>-1004.96</v>
      </c>
      <c r="H295" s="229" t="s">
        <v>617</v>
      </c>
      <c r="I295" s="230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1073.6</v>
      </c>
      <c r="J295" s="230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570.010728</v>
      </c>
    </row>
    <row r="296">
      <c r="A296" s="189">
        <v>43948.0</v>
      </c>
      <c r="B296" s="239" t="s">
        <v>196</v>
      </c>
      <c r="C296" s="21" t="s">
        <v>199</v>
      </c>
      <c r="D296" s="240" t="s">
        <v>368</v>
      </c>
      <c r="E296" s="240">
        <v>705.0</v>
      </c>
      <c r="F296" s="227">
        <v>5.73</v>
      </c>
      <c r="G296" s="228">
        <v>-4039.65</v>
      </c>
      <c r="H296" s="229" t="s">
        <v>618</v>
      </c>
      <c r="I296" s="230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4286.4</v>
      </c>
      <c r="J296" s="230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2269.181609</v>
      </c>
    </row>
    <row r="297">
      <c r="A297" s="189">
        <v>43945.0</v>
      </c>
      <c r="B297" s="239" t="s">
        <v>196</v>
      </c>
      <c r="C297" s="21" t="s">
        <v>199</v>
      </c>
      <c r="D297" s="240" t="s">
        <v>368</v>
      </c>
      <c r="E297" s="240">
        <v>174.0</v>
      </c>
      <c r="F297" s="227">
        <v>5.77</v>
      </c>
      <c r="G297" s="228">
        <v>-1003.98</v>
      </c>
      <c r="H297" s="229" t="s">
        <v>619</v>
      </c>
      <c r="I297" s="230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1050.96</v>
      </c>
      <c r="J297" s="230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553.0933333</v>
      </c>
    </row>
    <row r="298">
      <c r="A298" s="189">
        <v>43942.0</v>
      </c>
      <c r="B298" s="239" t="s">
        <v>196</v>
      </c>
      <c r="C298" s="21" t="s">
        <v>199</v>
      </c>
      <c r="D298" s="240" t="s">
        <v>368</v>
      </c>
      <c r="E298" s="240">
        <v>174.0</v>
      </c>
      <c r="F298" s="227">
        <v>5.75</v>
      </c>
      <c r="G298" s="228">
        <v>-1000.5</v>
      </c>
      <c r="H298" s="229" t="s">
        <v>620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1054.44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556.5733333</v>
      </c>
    </row>
    <row r="299">
      <c r="A299" s="189">
        <v>43942.0</v>
      </c>
      <c r="B299" s="239" t="s">
        <v>196</v>
      </c>
      <c r="C299" s="21" t="s">
        <v>199</v>
      </c>
      <c r="D299" s="240" t="s">
        <v>368</v>
      </c>
      <c r="E299" s="240">
        <v>174.0</v>
      </c>
      <c r="F299" s="227">
        <v>5.77</v>
      </c>
      <c r="G299" s="228">
        <v>-1003.98</v>
      </c>
      <c r="H299" s="229" t="s">
        <v>619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1050.96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553.0933333</v>
      </c>
    </row>
    <row r="300">
      <c r="A300" s="189">
        <v>43942.0</v>
      </c>
      <c r="B300" s="239" t="s">
        <v>215</v>
      </c>
      <c r="C300" s="21" t="s">
        <v>364</v>
      </c>
      <c r="D300" s="240" t="s">
        <v>354</v>
      </c>
      <c r="E300" s="240">
        <v>-2384.0</v>
      </c>
      <c r="F300" s="227">
        <v>48.55</v>
      </c>
      <c r="G300" s="228">
        <v>115743.2</v>
      </c>
      <c r="H300" s="229" t="s">
        <v>621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-72926.56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-56862.45554</v>
      </c>
    </row>
    <row r="301">
      <c r="A301" s="189">
        <v>43935.0</v>
      </c>
      <c r="B301" s="239" t="s">
        <v>200</v>
      </c>
      <c r="C301" s="21" t="s">
        <v>201</v>
      </c>
      <c r="D301" s="240" t="s">
        <v>354</v>
      </c>
      <c r="E301" s="240">
        <v>-7.0</v>
      </c>
      <c r="F301" s="227">
        <v>150.25</v>
      </c>
      <c r="G301" s="228">
        <v>1051.75</v>
      </c>
      <c r="H301" s="229" t="s">
        <v>622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-113.89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13.51509579</v>
      </c>
    </row>
    <row r="302">
      <c r="A302" s="189">
        <v>43935.0</v>
      </c>
      <c r="B302" s="239" t="s">
        <v>200</v>
      </c>
      <c r="C302" s="21" t="s">
        <v>201</v>
      </c>
      <c r="D302" s="240" t="s">
        <v>354</v>
      </c>
      <c r="E302" s="240">
        <v>-17.0</v>
      </c>
      <c r="F302" s="227">
        <v>149.35</v>
      </c>
      <c r="G302" s="228">
        <v>2538.95</v>
      </c>
      <c r="H302" s="229" t="s">
        <v>623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-291.89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17.52237548</v>
      </c>
    </row>
    <row r="303">
      <c r="A303" s="189">
        <v>43930.0</v>
      </c>
      <c r="B303" s="239" t="s">
        <v>215</v>
      </c>
      <c r="C303" s="21" t="s">
        <v>364</v>
      </c>
      <c r="D303" s="240" t="s">
        <v>365</v>
      </c>
      <c r="E303" s="240"/>
      <c r="F303" s="227"/>
      <c r="G303" s="228">
        <v>-276.34</v>
      </c>
      <c r="H303" s="229" t="s">
        <v>624</v>
      </c>
      <c r="I303" s="230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0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9">
        <v>43929.0</v>
      </c>
      <c r="B304" s="239" t="s">
        <v>215</v>
      </c>
      <c r="C304" s="21" t="s">
        <v>364</v>
      </c>
      <c r="D304" s="240" t="s">
        <v>365</v>
      </c>
      <c r="E304" s="240"/>
      <c r="F304" s="227"/>
      <c r="G304" s="228">
        <v>3216.38</v>
      </c>
      <c r="H304" s="229" t="s">
        <v>625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43929.0</v>
      </c>
      <c r="B305" s="239"/>
      <c r="C305" s="241"/>
      <c r="D305" s="240" t="s">
        <v>358</v>
      </c>
      <c r="E305" s="240"/>
      <c r="F305" s="227"/>
      <c r="G305" s="228">
        <v>-100.0</v>
      </c>
      <c r="H305" s="64" t="s">
        <v>626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43928.0</v>
      </c>
      <c r="B306" s="239" t="s">
        <v>200</v>
      </c>
      <c r="C306" s="21" t="s">
        <v>201</v>
      </c>
      <c r="D306" s="240" t="s">
        <v>354</v>
      </c>
      <c r="E306" s="240">
        <v>-22.0</v>
      </c>
      <c r="F306" s="227">
        <v>145.55</v>
      </c>
      <c r="G306" s="228">
        <v>3202.1</v>
      </c>
      <c r="H306" s="229" t="s">
        <v>627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-461.34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-60.92398467</v>
      </c>
    </row>
    <row r="307">
      <c r="A307" s="189">
        <v>43924.0</v>
      </c>
      <c r="B307" s="239" t="s">
        <v>204</v>
      </c>
      <c r="C307" s="21" t="s">
        <v>205</v>
      </c>
      <c r="D307" s="240" t="s">
        <v>354</v>
      </c>
      <c r="E307" s="240">
        <v>-5.0</v>
      </c>
      <c r="F307" s="227">
        <v>208.05</v>
      </c>
      <c r="G307" s="228">
        <v>1040.25</v>
      </c>
      <c r="H307" s="229" t="s">
        <v>628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157.75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140.7766284</v>
      </c>
    </row>
    <row r="308">
      <c r="A308" s="189">
        <v>43924.0</v>
      </c>
      <c r="B308" s="239" t="s">
        <v>204</v>
      </c>
      <c r="C308" s="21" t="s">
        <v>205</v>
      </c>
      <c r="D308" s="240" t="s">
        <v>354</v>
      </c>
      <c r="E308" s="240">
        <v>-10.0</v>
      </c>
      <c r="F308" s="227">
        <v>207.67</v>
      </c>
      <c r="G308" s="228">
        <v>2076.7</v>
      </c>
      <c r="H308" s="229" t="s">
        <v>629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311.7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277.7532567</v>
      </c>
    </row>
    <row r="309">
      <c r="A309" s="189">
        <v>43924.0</v>
      </c>
      <c r="B309" s="239" t="s">
        <v>210</v>
      </c>
      <c r="C309" s="21" t="s">
        <v>211</v>
      </c>
      <c r="D309" s="240" t="s">
        <v>354</v>
      </c>
      <c r="E309" s="240">
        <v>-290.0</v>
      </c>
      <c r="F309" s="227">
        <v>5.875</v>
      </c>
      <c r="G309" s="228">
        <v>1703.75</v>
      </c>
      <c r="H309" s="229" t="s">
        <v>630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427.75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368.4096667</v>
      </c>
    </row>
    <row r="310">
      <c r="A310" s="189">
        <v>43924.0</v>
      </c>
      <c r="B310" s="239" t="s">
        <v>210</v>
      </c>
      <c r="C310" s="21" t="s">
        <v>211</v>
      </c>
      <c r="D310" s="240" t="s">
        <v>352</v>
      </c>
      <c r="E310" s="240"/>
      <c r="F310" s="227"/>
      <c r="G310" s="228">
        <v>-2.34</v>
      </c>
      <c r="H310" s="229" t="s">
        <v>631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-2.34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-2.34</v>
      </c>
    </row>
    <row r="311">
      <c r="A311" s="189">
        <v>43924.0</v>
      </c>
      <c r="B311" s="239" t="s">
        <v>210</v>
      </c>
      <c r="C311" s="21" t="s">
        <v>211</v>
      </c>
      <c r="D311" s="240" t="s">
        <v>354</v>
      </c>
      <c r="E311" s="240">
        <v>-186.0</v>
      </c>
      <c r="F311" s="227">
        <v>5.89</v>
      </c>
      <c r="G311" s="228">
        <v>1095.54</v>
      </c>
      <c r="H311" s="229" t="s">
        <v>632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277.14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239.0803379</v>
      </c>
    </row>
    <row r="312">
      <c r="A312" s="189">
        <v>43924.0</v>
      </c>
      <c r="B312" s="239" t="s">
        <v>210</v>
      </c>
      <c r="C312" s="21" t="s">
        <v>211</v>
      </c>
      <c r="D312" s="240" t="s">
        <v>352</v>
      </c>
      <c r="E312" s="240"/>
      <c r="F312" s="227"/>
      <c r="G312" s="228">
        <v>-2.22</v>
      </c>
      <c r="H312" s="229" t="s">
        <v>633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-2.22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-2.22</v>
      </c>
    </row>
    <row r="313">
      <c r="A313" s="189">
        <v>43923.0</v>
      </c>
      <c r="B313" s="239" t="s">
        <v>196</v>
      </c>
      <c r="C313" s="21" t="s">
        <v>199</v>
      </c>
      <c r="D313" s="240" t="s">
        <v>368</v>
      </c>
      <c r="E313" s="240">
        <v>174.0</v>
      </c>
      <c r="F313" s="227">
        <v>5.77</v>
      </c>
      <c r="G313" s="228">
        <v>-1003.98</v>
      </c>
      <c r="H313" s="229" t="s">
        <v>619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1050.96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553.0933333</v>
      </c>
    </row>
    <row r="314">
      <c r="A314" s="189">
        <v>43923.0</v>
      </c>
      <c r="B314" s="239" t="s">
        <v>196</v>
      </c>
      <c r="C314" s="21" t="s">
        <v>199</v>
      </c>
      <c r="D314" s="240" t="s">
        <v>368</v>
      </c>
      <c r="E314" s="240">
        <v>174.0</v>
      </c>
      <c r="F314" s="227">
        <v>5.77</v>
      </c>
      <c r="G314" s="228">
        <v>-1003.98</v>
      </c>
      <c r="H314" s="229" t="s">
        <v>619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1050.96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553.0933333</v>
      </c>
    </row>
    <row r="315">
      <c r="A315" s="189">
        <v>43923.0</v>
      </c>
      <c r="B315" s="239" t="s">
        <v>196</v>
      </c>
      <c r="C315" s="21" t="s">
        <v>199</v>
      </c>
      <c r="D315" s="240" t="s">
        <v>368</v>
      </c>
      <c r="E315" s="240">
        <v>20.0</v>
      </c>
      <c r="F315" s="227">
        <v>5.77</v>
      </c>
      <c r="G315" s="228">
        <v>-115.4</v>
      </c>
      <c r="H315" s="229" t="s">
        <v>634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120.8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63.57394636</v>
      </c>
    </row>
    <row r="316">
      <c r="A316" s="189">
        <v>43923.0</v>
      </c>
      <c r="B316" s="239" t="s">
        <v>196</v>
      </c>
      <c r="C316" s="21" t="s">
        <v>199</v>
      </c>
      <c r="D316" s="240" t="s">
        <v>368</v>
      </c>
      <c r="E316" s="240">
        <v>153.0</v>
      </c>
      <c r="F316" s="227">
        <v>5.77</v>
      </c>
      <c r="G316" s="228">
        <v>-882.81</v>
      </c>
      <c r="H316" s="229" t="s">
        <v>635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924.12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486.3406897</v>
      </c>
    </row>
    <row r="317">
      <c r="A317" s="189">
        <v>43923.0</v>
      </c>
      <c r="B317" s="239" t="s">
        <v>196</v>
      </c>
      <c r="C317" s="21" t="s">
        <v>199</v>
      </c>
      <c r="D317" s="240" t="s">
        <v>368</v>
      </c>
      <c r="E317" s="240">
        <v>1.0</v>
      </c>
      <c r="F317" s="227">
        <v>5.77</v>
      </c>
      <c r="G317" s="228">
        <v>-5.77</v>
      </c>
      <c r="H317" s="229" t="s">
        <v>636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6.04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3.178697318</v>
      </c>
    </row>
    <row r="318">
      <c r="A318" s="189">
        <v>43923.0</v>
      </c>
      <c r="B318" s="239" t="s">
        <v>204</v>
      </c>
      <c r="C318" s="21" t="s">
        <v>205</v>
      </c>
      <c r="D318" s="240" t="s">
        <v>354</v>
      </c>
      <c r="E318" s="240">
        <v>-2.0</v>
      </c>
      <c r="F318" s="227">
        <v>206.97</v>
      </c>
      <c r="G318" s="228">
        <v>413.94</v>
      </c>
      <c r="H318" s="229" t="s">
        <v>637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60.94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54.15065134</v>
      </c>
    </row>
    <row r="319">
      <c r="A319" s="189">
        <v>43923.0</v>
      </c>
      <c r="B319" s="239" t="s">
        <v>204</v>
      </c>
      <c r="C319" s="21" t="s">
        <v>205</v>
      </c>
      <c r="D319" s="240" t="s">
        <v>354</v>
      </c>
      <c r="E319" s="240">
        <v>-29.0</v>
      </c>
      <c r="F319" s="227">
        <v>206.97</v>
      </c>
      <c r="G319" s="228">
        <v>6002.13</v>
      </c>
      <c r="H319" s="229" t="s">
        <v>638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883.63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785.1844444</v>
      </c>
    </row>
    <row r="320">
      <c r="A320" s="189">
        <v>43923.0</v>
      </c>
      <c r="B320" s="239" t="s">
        <v>210</v>
      </c>
      <c r="C320" s="21" t="s">
        <v>211</v>
      </c>
      <c r="D320" s="240" t="s">
        <v>354</v>
      </c>
      <c r="E320" s="240">
        <v>-437.0</v>
      </c>
      <c r="F320" s="227">
        <v>5.855</v>
      </c>
      <c r="G320" s="228">
        <v>2558.64</v>
      </c>
      <c r="H320" s="229" t="s">
        <v>639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635.84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546.4202563</v>
      </c>
    </row>
    <row r="321">
      <c r="A321" s="189">
        <v>43923.0</v>
      </c>
      <c r="B321" s="239" t="s">
        <v>210</v>
      </c>
      <c r="C321" s="21" t="s">
        <v>211</v>
      </c>
      <c r="D321" s="240" t="s">
        <v>352</v>
      </c>
      <c r="E321" s="240"/>
      <c r="F321" s="227"/>
      <c r="G321" s="228">
        <v>-2.51</v>
      </c>
      <c r="H321" s="229" t="s">
        <v>640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-2.51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-2.51</v>
      </c>
    </row>
    <row r="322">
      <c r="A322" s="189">
        <v>43923.0</v>
      </c>
      <c r="B322" s="239" t="s">
        <v>210</v>
      </c>
      <c r="C322" s="21" t="s">
        <v>211</v>
      </c>
      <c r="D322" s="240" t="s">
        <v>354</v>
      </c>
      <c r="E322" s="240">
        <v>-248.0</v>
      </c>
      <c r="F322" s="227">
        <v>5.8162</v>
      </c>
      <c r="G322" s="228">
        <v>1442.42</v>
      </c>
      <c r="H322" s="229" t="s">
        <v>641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351.22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300.4737839</v>
      </c>
    </row>
    <row r="323">
      <c r="A323" s="189">
        <v>43923.0</v>
      </c>
      <c r="B323" s="239" t="s">
        <v>210</v>
      </c>
      <c r="C323" s="21" t="s">
        <v>211</v>
      </c>
      <c r="D323" s="240" t="s">
        <v>352</v>
      </c>
      <c r="E323" s="240"/>
      <c r="F323" s="227"/>
      <c r="G323" s="228">
        <v>-2.29</v>
      </c>
      <c r="H323" s="229" t="s">
        <v>642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-2.29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-2.29</v>
      </c>
    </row>
    <row r="324">
      <c r="A324" s="189">
        <v>43923.0</v>
      </c>
      <c r="B324" s="239" t="s">
        <v>210</v>
      </c>
      <c r="C324" s="21" t="s">
        <v>211</v>
      </c>
      <c r="D324" s="240" t="s">
        <v>354</v>
      </c>
      <c r="E324" s="240">
        <v>-316.0</v>
      </c>
      <c r="F324" s="227">
        <v>5.8002</v>
      </c>
      <c r="G324" s="228">
        <v>1832.86</v>
      </c>
      <c r="H324" s="229" t="s">
        <v>643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442.46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377.7994989</v>
      </c>
    </row>
    <row r="325">
      <c r="A325" s="189">
        <v>43923.0</v>
      </c>
      <c r="B325" s="239" t="s">
        <v>210</v>
      </c>
      <c r="C325" s="21" t="s">
        <v>211</v>
      </c>
      <c r="D325" s="240" t="s">
        <v>352</v>
      </c>
      <c r="E325" s="240"/>
      <c r="F325" s="227"/>
      <c r="G325" s="228">
        <v>-2.37</v>
      </c>
      <c r="H325" s="229" t="s">
        <v>644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-2.37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-2.37</v>
      </c>
    </row>
    <row r="326">
      <c r="A326" s="189">
        <v>43922.0</v>
      </c>
      <c r="B326" s="239" t="s">
        <v>196</v>
      </c>
      <c r="C326" s="21" t="s">
        <v>199</v>
      </c>
      <c r="D326" s="240" t="s">
        <v>368</v>
      </c>
      <c r="E326" s="240">
        <v>174.0</v>
      </c>
      <c r="F326" s="227">
        <v>5.772</v>
      </c>
      <c r="G326" s="228">
        <v>-1004.33</v>
      </c>
      <c r="H326" s="229" t="s">
        <v>645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1050.61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552.7433333</v>
      </c>
    </row>
    <row r="327">
      <c r="A327" s="189">
        <v>43922.0</v>
      </c>
      <c r="B327" s="239" t="s">
        <v>210</v>
      </c>
      <c r="C327" s="21" t="s">
        <v>211</v>
      </c>
      <c r="D327" s="240" t="s">
        <v>354</v>
      </c>
      <c r="E327" s="240">
        <v>-7555.0</v>
      </c>
      <c r="F327" s="227">
        <v>5.771</v>
      </c>
      <c r="G327" s="228">
        <v>43599.9</v>
      </c>
      <c r="H327" s="229" t="s">
        <v>646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10357.9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8811.982006</v>
      </c>
    </row>
    <row r="328">
      <c r="A328" s="189">
        <v>43922.0</v>
      </c>
      <c r="B328" s="239" t="s">
        <v>210</v>
      </c>
      <c r="C328" s="21" t="s">
        <v>211</v>
      </c>
      <c r="D328" s="240" t="s">
        <v>352</v>
      </c>
      <c r="E328" s="240"/>
      <c r="F328" s="227"/>
      <c r="G328" s="228">
        <v>-10.72</v>
      </c>
      <c r="H328" s="229" t="s">
        <v>647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-10.72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-10.72</v>
      </c>
    </row>
    <row r="329">
      <c r="A329" s="189">
        <v>43922.0</v>
      </c>
      <c r="B329" s="239"/>
      <c r="C329" s="241"/>
      <c r="D329" s="240" t="s">
        <v>358</v>
      </c>
      <c r="E329" s="240"/>
      <c r="F329" s="227"/>
      <c r="G329" s="228">
        <v>-200.0</v>
      </c>
      <c r="H329" s="64" t="s">
        <v>648</v>
      </c>
      <c r="I329" s="230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30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9">
        <v>43921.0</v>
      </c>
      <c r="B330" s="239"/>
      <c r="C330" s="241"/>
      <c r="D330" s="240" t="s">
        <v>352</v>
      </c>
      <c r="E330" s="240"/>
      <c r="F330" s="227"/>
      <c r="G330" s="228">
        <v>-806.35</v>
      </c>
      <c r="H330" s="64" t="s">
        <v>649</v>
      </c>
      <c r="I330" s="230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30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9">
        <v>43917.0</v>
      </c>
      <c r="B331" s="239" t="s">
        <v>196</v>
      </c>
      <c r="C331" s="21" t="s">
        <v>199</v>
      </c>
      <c r="D331" s="240" t="s">
        <v>368</v>
      </c>
      <c r="E331" s="240">
        <v>80.0</v>
      </c>
      <c r="F331" s="227">
        <v>5.888</v>
      </c>
      <c r="G331" s="228">
        <v>-471.04</v>
      </c>
      <c r="H331" s="229" t="s">
        <v>650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473.76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244.8557854</v>
      </c>
    </row>
    <row r="332">
      <c r="A332" s="189">
        <v>43917.0</v>
      </c>
      <c r="B332" s="239" t="s">
        <v>196</v>
      </c>
      <c r="C332" s="21" t="s">
        <v>199</v>
      </c>
      <c r="D332" s="240" t="s">
        <v>368</v>
      </c>
      <c r="E332" s="240">
        <v>90.0</v>
      </c>
      <c r="F332" s="227">
        <v>5.888</v>
      </c>
      <c r="G332" s="228">
        <v>-529.92</v>
      </c>
      <c r="H332" s="229" t="s">
        <v>651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532.98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275.4627586</v>
      </c>
    </row>
    <row r="333">
      <c r="A333" s="189">
        <v>43913.0</v>
      </c>
      <c r="B333" s="239" t="s">
        <v>215</v>
      </c>
      <c r="C333" s="21" t="s">
        <v>364</v>
      </c>
      <c r="D333" s="240" t="s">
        <v>368</v>
      </c>
      <c r="E333" s="240">
        <v>311.0</v>
      </c>
      <c r="F333" s="227">
        <v>39.055</v>
      </c>
      <c r="G333" s="228">
        <v>-12146.1</v>
      </c>
      <c r="H333" s="229" t="s">
        <v>652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12466.44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10370.82906</v>
      </c>
    </row>
    <row r="334">
      <c r="A334" s="189">
        <v>43913.0</v>
      </c>
      <c r="B334" s="239" t="s">
        <v>215</v>
      </c>
      <c r="C334" s="21" t="s">
        <v>364</v>
      </c>
      <c r="D334" s="240" t="s">
        <v>368</v>
      </c>
      <c r="E334" s="240">
        <v>32.0</v>
      </c>
      <c r="F334" s="227">
        <v>39.5</v>
      </c>
      <c r="G334" s="228">
        <v>-1264.0</v>
      </c>
      <c r="H334" s="229" t="s">
        <v>653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1268.48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1052.854437</v>
      </c>
    </row>
    <row r="335">
      <c r="A335" s="189">
        <v>43913.0</v>
      </c>
      <c r="B335" s="239" t="s">
        <v>215</v>
      </c>
      <c r="C335" s="21" t="s">
        <v>364</v>
      </c>
      <c r="D335" s="240" t="s">
        <v>368</v>
      </c>
      <c r="E335" s="240">
        <v>36.0</v>
      </c>
      <c r="F335" s="227">
        <v>39.55</v>
      </c>
      <c r="G335" s="228">
        <v>-1423.8</v>
      </c>
      <c r="H335" s="229" t="s">
        <v>654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1425.24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1182.661241</v>
      </c>
    </row>
    <row r="336">
      <c r="A336" s="189">
        <v>43913.0</v>
      </c>
      <c r="B336" s="239" t="s">
        <v>215</v>
      </c>
      <c r="C336" s="21" t="s">
        <v>364</v>
      </c>
      <c r="D336" s="240" t="s">
        <v>368</v>
      </c>
      <c r="E336" s="240">
        <v>36.0</v>
      </c>
      <c r="F336" s="227">
        <v>39.89</v>
      </c>
      <c r="G336" s="228">
        <v>-1436.04</v>
      </c>
      <c r="H336" s="229" t="s">
        <v>655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1413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1170.421241</v>
      </c>
    </row>
    <row r="337">
      <c r="A337" s="189">
        <v>43913.0</v>
      </c>
      <c r="B337" s="239" t="s">
        <v>215</v>
      </c>
      <c r="C337" s="21" t="s">
        <v>364</v>
      </c>
      <c r="D337" s="240" t="s">
        <v>368</v>
      </c>
      <c r="E337" s="240">
        <v>26.0</v>
      </c>
      <c r="F337" s="227">
        <v>39.955</v>
      </c>
      <c r="G337" s="228">
        <v>-1038.83</v>
      </c>
      <c r="H337" s="229" t="s">
        <v>656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1018.81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843.6142299</v>
      </c>
    </row>
    <row r="338">
      <c r="A338" s="189">
        <v>43913.0</v>
      </c>
      <c r="B338" s="239" t="s">
        <v>215</v>
      </c>
      <c r="C338" s="21" t="s">
        <v>364</v>
      </c>
      <c r="D338" s="240" t="s">
        <v>368</v>
      </c>
      <c r="E338" s="240">
        <v>46.0</v>
      </c>
      <c r="F338" s="227">
        <v>40.0</v>
      </c>
      <c r="G338" s="228">
        <v>-1840.0</v>
      </c>
      <c r="H338" s="229" t="s">
        <v>657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1800.44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1490.478253</v>
      </c>
    </row>
    <row r="339">
      <c r="A339" s="189">
        <v>43913.0</v>
      </c>
      <c r="B339" s="239" t="s">
        <v>215</v>
      </c>
      <c r="C339" s="21" t="s">
        <v>364</v>
      </c>
      <c r="D339" s="240" t="s">
        <v>368</v>
      </c>
      <c r="E339" s="240">
        <v>80.0</v>
      </c>
      <c r="F339" s="227">
        <v>40.11</v>
      </c>
      <c r="G339" s="228">
        <v>-3208.8</v>
      </c>
      <c r="H339" s="229" t="s">
        <v>658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3122.4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2583.336092</v>
      </c>
    </row>
    <row r="340">
      <c r="A340" s="189">
        <v>43906.0</v>
      </c>
      <c r="B340" s="239" t="s">
        <v>204</v>
      </c>
      <c r="C340" s="21" t="s">
        <v>205</v>
      </c>
      <c r="D340" s="240" t="s">
        <v>354</v>
      </c>
      <c r="E340" s="240">
        <v>-6.0</v>
      </c>
      <c r="F340" s="227">
        <v>197.79</v>
      </c>
      <c r="G340" s="228">
        <v>1186.74</v>
      </c>
      <c r="H340" s="229" t="s">
        <v>659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127.74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107.371954</v>
      </c>
    </row>
    <row r="341">
      <c r="A341" s="189">
        <v>43906.0</v>
      </c>
      <c r="B341" s="239" t="s">
        <v>210</v>
      </c>
      <c r="C341" s="21" t="s">
        <v>211</v>
      </c>
      <c r="D341" s="240" t="s">
        <v>354</v>
      </c>
      <c r="E341" s="240">
        <v>-6581.0</v>
      </c>
      <c r="F341" s="227">
        <v>5.35</v>
      </c>
      <c r="G341" s="228">
        <v>35208.35</v>
      </c>
      <c r="H341" s="229" t="s">
        <v>660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6251.95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4905.333677</v>
      </c>
    </row>
    <row r="342">
      <c r="A342" s="189">
        <v>43906.0</v>
      </c>
      <c r="B342" s="239" t="s">
        <v>210</v>
      </c>
      <c r="C342" s="21" t="s">
        <v>211</v>
      </c>
      <c r="D342" s="240" t="s">
        <v>352</v>
      </c>
      <c r="E342" s="240"/>
      <c r="F342" s="227"/>
      <c r="G342" s="228">
        <v>-9.04</v>
      </c>
      <c r="H342" s="229" t="s">
        <v>661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-9.04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-9.04</v>
      </c>
    </row>
    <row r="343">
      <c r="A343" s="189">
        <v>43902.0</v>
      </c>
      <c r="B343" s="239" t="s">
        <v>204</v>
      </c>
      <c r="C343" s="21" t="s">
        <v>205</v>
      </c>
      <c r="D343" s="240" t="s">
        <v>354</v>
      </c>
      <c r="E343" s="240">
        <v>-6.0</v>
      </c>
      <c r="F343" s="227">
        <v>198.05</v>
      </c>
      <c r="G343" s="228">
        <v>1188.3</v>
      </c>
      <c r="H343" s="229" t="s">
        <v>662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129.3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108.931954</v>
      </c>
    </row>
    <row r="344">
      <c r="A344" s="189">
        <v>43902.0</v>
      </c>
      <c r="B344" s="239" t="s">
        <v>204</v>
      </c>
      <c r="C344" s="21" t="s">
        <v>205</v>
      </c>
      <c r="D344" s="240" t="s">
        <v>354</v>
      </c>
      <c r="E344" s="240">
        <v>-6.0</v>
      </c>
      <c r="F344" s="227">
        <v>197.05</v>
      </c>
      <c r="G344" s="228">
        <v>1182.3</v>
      </c>
      <c r="H344" s="229" t="s">
        <v>663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123.3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102.931954</v>
      </c>
    </row>
    <row r="345">
      <c r="A345" s="189">
        <v>43902.0</v>
      </c>
      <c r="B345" s="239" t="s">
        <v>215</v>
      </c>
      <c r="C345" s="21" t="s">
        <v>364</v>
      </c>
      <c r="D345" s="240" t="s">
        <v>368</v>
      </c>
      <c r="E345" s="240">
        <v>125.0</v>
      </c>
      <c r="F345" s="227">
        <v>42.7</v>
      </c>
      <c r="G345" s="228">
        <v>-5337.5</v>
      </c>
      <c r="H345" s="229" t="s">
        <v>664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4555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3712.712644</v>
      </c>
    </row>
    <row r="346">
      <c r="A346" s="189">
        <v>43902.0</v>
      </c>
      <c r="B346" s="239" t="s">
        <v>215</v>
      </c>
      <c r="C346" s="21" t="s">
        <v>364</v>
      </c>
      <c r="D346" s="240" t="s">
        <v>368</v>
      </c>
      <c r="E346" s="240">
        <v>77.0</v>
      </c>
      <c r="F346" s="227">
        <v>42.7</v>
      </c>
      <c r="G346" s="228">
        <v>-3287.9</v>
      </c>
      <c r="H346" s="229" t="s">
        <v>665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2805.88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2287.030989</v>
      </c>
    </row>
    <row r="347">
      <c r="A347" s="189">
        <v>43901.0</v>
      </c>
      <c r="B347" s="239" t="s">
        <v>204</v>
      </c>
      <c r="C347" s="21" t="s">
        <v>205</v>
      </c>
      <c r="D347" s="240" t="s">
        <v>354</v>
      </c>
      <c r="E347" s="240">
        <v>-26.0</v>
      </c>
      <c r="F347" s="227">
        <v>196.25</v>
      </c>
      <c r="G347" s="228">
        <v>5102.5</v>
      </c>
      <c r="H347" s="229" t="s">
        <v>666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513.5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425.2384674</v>
      </c>
    </row>
    <row r="348">
      <c r="A348" s="189">
        <v>43901.0</v>
      </c>
      <c r="B348" s="239" t="s">
        <v>204</v>
      </c>
      <c r="C348" s="21" t="s">
        <v>205</v>
      </c>
      <c r="D348" s="240" t="s">
        <v>354</v>
      </c>
      <c r="E348" s="240">
        <v>-3.0</v>
      </c>
      <c r="F348" s="227">
        <v>196.25</v>
      </c>
      <c r="G348" s="228">
        <v>588.75</v>
      </c>
      <c r="H348" s="229" t="s">
        <v>667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59.25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49.06597701</v>
      </c>
    </row>
    <row r="349">
      <c r="A349" s="189">
        <v>43899.0</v>
      </c>
      <c r="B349" s="239" t="s">
        <v>196</v>
      </c>
      <c r="C349" s="21" t="s">
        <v>199</v>
      </c>
      <c r="D349" s="240" t="s">
        <v>368</v>
      </c>
      <c r="E349" s="240">
        <v>164.0</v>
      </c>
      <c r="F349" s="227">
        <v>6.1</v>
      </c>
      <c r="G349" s="228">
        <v>-1000.4</v>
      </c>
      <c r="H349" s="229" t="s">
        <v>668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936.44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467.1863602</v>
      </c>
    </row>
    <row r="350">
      <c r="A350" s="189">
        <v>43899.0</v>
      </c>
      <c r="B350" s="239" t="s">
        <v>196</v>
      </c>
      <c r="C350" s="21" t="s">
        <v>199</v>
      </c>
      <c r="D350" s="240" t="s">
        <v>368</v>
      </c>
      <c r="E350" s="240">
        <v>708.0</v>
      </c>
      <c r="F350" s="227">
        <v>6.1</v>
      </c>
      <c r="G350" s="228">
        <v>-4318.8</v>
      </c>
      <c r="H350" s="229" t="s">
        <v>669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4042.68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2016.877701</v>
      </c>
    </row>
    <row r="351">
      <c r="A351" s="189">
        <v>43899.0</v>
      </c>
      <c r="B351" s="239" t="s">
        <v>196</v>
      </c>
      <c r="C351" s="21" t="s">
        <v>199</v>
      </c>
      <c r="D351" s="240" t="s">
        <v>368</v>
      </c>
      <c r="E351" s="240">
        <v>1240.0</v>
      </c>
      <c r="F351" s="227">
        <v>6.115</v>
      </c>
      <c r="G351" s="228">
        <v>-7582.6</v>
      </c>
      <c r="H351" s="229" t="s">
        <v>670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7061.8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3513.784674</v>
      </c>
    </row>
    <row r="352">
      <c r="A352" s="189">
        <v>43899.0</v>
      </c>
      <c r="B352" s="239" t="s">
        <v>196</v>
      </c>
      <c r="C352" s="21" t="s">
        <v>199</v>
      </c>
      <c r="D352" s="240" t="s">
        <v>368</v>
      </c>
      <c r="E352" s="240">
        <v>23.0</v>
      </c>
      <c r="F352" s="227">
        <v>6.1</v>
      </c>
      <c r="G352" s="228">
        <v>-140.3</v>
      </c>
      <c r="H352" s="229" t="s">
        <v>671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131.33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65.52003831</v>
      </c>
    </row>
    <row r="353">
      <c r="A353" s="189">
        <v>43899.0</v>
      </c>
      <c r="B353" s="239" t="s">
        <v>196</v>
      </c>
      <c r="C353" s="21" t="s">
        <v>199</v>
      </c>
      <c r="D353" s="240" t="s">
        <v>368</v>
      </c>
      <c r="E353" s="240">
        <v>7.0</v>
      </c>
      <c r="F353" s="227">
        <v>6.1</v>
      </c>
      <c r="G353" s="228">
        <v>-42.7</v>
      </c>
      <c r="H353" s="229" t="s">
        <v>672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39.97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19.94088123</v>
      </c>
    </row>
    <row r="354">
      <c r="A354" s="189">
        <v>43899.0</v>
      </c>
      <c r="B354" s="239" t="s">
        <v>215</v>
      </c>
      <c r="C354" s="21" t="s">
        <v>364</v>
      </c>
      <c r="D354" s="240" t="s">
        <v>368</v>
      </c>
      <c r="E354" s="240">
        <v>35.0</v>
      </c>
      <c r="F354" s="227">
        <v>45.3</v>
      </c>
      <c r="G354" s="228">
        <v>-1585.5</v>
      </c>
      <c r="H354" s="229" t="s">
        <v>673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1184.4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948.5595402</v>
      </c>
    </row>
    <row r="355">
      <c r="A355" s="189">
        <v>43899.0</v>
      </c>
      <c r="B355" s="239" t="s">
        <v>215</v>
      </c>
      <c r="C355" s="21" t="s">
        <v>364</v>
      </c>
      <c r="D355" s="240" t="s">
        <v>368</v>
      </c>
      <c r="E355" s="240">
        <v>173.0</v>
      </c>
      <c r="F355" s="227">
        <v>45.41</v>
      </c>
      <c r="G355" s="228">
        <v>-7855.93</v>
      </c>
      <c r="H355" s="229" t="s">
        <v>674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5835.29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4669.564299</v>
      </c>
    </row>
    <row r="356">
      <c r="A356" s="189">
        <v>43899.0</v>
      </c>
      <c r="B356" s="239" t="s">
        <v>215</v>
      </c>
      <c r="C356" s="21" t="s">
        <v>364</v>
      </c>
      <c r="D356" s="240" t="s">
        <v>368</v>
      </c>
      <c r="E356" s="240">
        <v>61.0</v>
      </c>
      <c r="F356" s="227">
        <v>45.95</v>
      </c>
      <c r="G356" s="228">
        <v>-2802.95</v>
      </c>
      <c r="H356" s="229" t="s">
        <v>675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2024.59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1613.55377</v>
      </c>
    </row>
    <row r="357">
      <c r="A357" s="189">
        <v>43899.0</v>
      </c>
      <c r="B357" s="239" t="s">
        <v>215</v>
      </c>
      <c r="C357" s="21" t="s">
        <v>364</v>
      </c>
      <c r="D357" s="240" t="s">
        <v>368</v>
      </c>
      <c r="E357" s="240">
        <v>46.0</v>
      </c>
      <c r="F357" s="227">
        <v>46.2839</v>
      </c>
      <c r="G357" s="228">
        <v>-2129.06</v>
      </c>
      <c r="H357" s="229" t="s">
        <v>676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1511.38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1201.418253</v>
      </c>
    </row>
    <row r="358">
      <c r="A358" s="189">
        <v>43899.0</v>
      </c>
      <c r="B358" s="239" t="s">
        <v>215</v>
      </c>
      <c r="C358" s="21" t="s">
        <v>364</v>
      </c>
      <c r="D358" s="240" t="s">
        <v>368</v>
      </c>
      <c r="E358" s="240">
        <v>242.0</v>
      </c>
      <c r="F358" s="227">
        <v>46.478</v>
      </c>
      <c r="G358" s="228">
        <v>-11247.68</v>
      </c>
      <c r="H358" s="229" t="s">
        <v>677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7904.2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6273.531678</v>
      </c>
    </row>
    <row r="359">
      <c r="A359" s="189">
        <v>43899.0</v>
      </c>
      <c r="B359" s="239" t="s">
        <v>215</v>
      </c>
      <c r="C359" s="21" t="s">
        <v>364</v>
      </c>
      <c r="D359" s="240" t="s">
        <v>368</v>
      </c>
      <c r="E359" s="240">
        <v>394.0</v>
      </c>
      <c r="F359" s="227">
        <v>46.4</v>
      </c>
      <c r="G359" s="228">
        <v>-18281.6</v>
      </c>
      <c r="H359" s="229" t="s">
        <v>678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12899.56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10244.67025</v>
      </c>
    </row>
    <row r="360">
      <c r="A360" s="189">
        <v>43899.0</v>
      </c>
      <c r="B360" s="239" t="s">
        <v>215</v>
      </c>
      <c r="C360" s="21" t="s">
        <v>364</v>
      </c>
      <c r="D360" s="240" t="s">
        <v>368</v>
      </c>
      <c r="E360" s="240">
        <v>135.0</v>
      </c>
      <c r="F360" s="227">
        <v>46.4</v>
      </c>
      <c r="G360" s="228">
        <v>-6264.0</v>
      </c>
      <c r="H360" s="229" t="s">
        <v>679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4419.9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3510.229655</v>
      </c>
    </row>
    <row r="361">
      <c r="A361" s="189">
        <v>43899.0</v>
      </c>
      <c r="B361" s="239" t="s">
        <v>215</v>
      </c>
      <c r="C361" s="21" t="s">
        <v>364</v>
      </c>
      <c r="D361" s="240" t="s">
        <v>368</v>
      </c>
      <c r="E361" s="240">
        <v>2.0</v>
      </c>
      <c r="F361" s="227">
        <v>46.4</v>
      </c>
      <c r="G361" s="228">
        <v>-92.8</v>
      </c>
      <c r="H361" s="229" t="s">
        <v>680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65.48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52.0034023</v>
      </c>
    </row>
    <row r="362">
      <c r="A362" s="189">
        <v>43899.0</v>
      </c>
      <c r="B362" s="239" t="s">
        <v>215</v>
      </c>
      <c r="C362" s="21" t="s">
        <v>364</v>
      </c>
      <c r="D362" s="240" t="s">
        <v>368</v>
      </c>
      <c r="E362" s="240">
        <v>3.0</v>
      </c>
      <c r="F362" s="227">
        <v>46.4</v>
      </c>
      <c r="G362" s="228">
        <v>-139.2</v>
      </c>
      <c r="H362" s="229" t="s">
        <v>681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98.22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78.00510345</v>
      </c>
    </row>
    <row r="363">
      <c r="A363" s="189">
        <v>43899.0</v>
      </c>
      <c r="B363" s="239" t="s">
        <v>215</v>
      </c>
      <c r="C363" s="21" t="s">
        <v>364</v>
      </c>
      <c r="D363" s="240" t="s">
        <v>368</v>
      </c>
      <c r="E363" s="240">
        <v>9.0</v>
      </c>
      <c r="F363" s="227">
        <v>46.4</v>
      </c>
      <c r="G363" s="228">
        <v>-417.6</v>
      </c>
      <c r="H363" s="229" t="s">
        <v>682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294.66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234.0153103</v>
      </c>
    </row>
    <row r="364">
      <c r="A364" s="189">
        <v>43899.0</v>
      </c>
      <c r="B364" s="239" t="s">
        <v>215</v>
      </c>
      <c r="C364" s="21" t="s">
        <v>364</v>
      </c>
      <c r="D364" s="240" t="s">
        <v>368</v>
      </c>
      <c r="E364" s="240">
        <v>54.0</v>
      </c>
      <c r="F364" s="227">
        <v>46.4</v>
      </c>
      <c r="G364" s="228">
        <v>-2505.6</v>
      </c>
      <c r="H364" s="229" t="s">
        <v>683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1767.96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1404.091862</v>
      </c>
    </row>
    <row r="365">
      <c r="A365" s="189">
        <v>43899.0</v>
      </c>
      <c r="B365" s="239" t="s">
        <v>215</v>
      </c>
      <c r="C365" s="21" t="s">
        <v>364</v>
      </c>
      <c r="D365" s="240" t="s">
        <v>368</v>
      </c>
      <c r="E365" s="240">
        <v>3.0</v>
      </c>
      <c r="F365" s="227">
        <v>46.4</v>
      </c>
      <c r="G365" s="228">
        <v>-139.2</v>
      </c>
      <c r="H365" s="229" t="s">
        <v>681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98.22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78.00510345</v>
      </c>
    </row>
    <row r="366">
      <c r="A366" s="189">
        <v>43899.0</v>
      </c>
      <c r="B366" s="239" t="s">
        <v>215</v>
      </c>
      <c r="C366" s="21" t="s">
        <v>364</v>
      </c>
      <c r="D366" s="240" t="s">
        <v>368</v>
      </c>
      <c r="E366" s="240">
        <v>1.0</v>
      </c>
      <c r="F366" s="227">
        <v>46.4</v>
      </c>
      <c r="G366" s="228">
        <v>-46.4</v>
      </c>
      <c r="H366" s="229" t="s">
        <v>684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32.74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26.00170115</v>
      </c>
    </row>
    <row r="367">
      <c r="A367" s="189">
        <v>43899.0</v>
      </c>
      <c r="B367" s="239" t="s">
        <v>215</v>
      </c>
      <c r="C367" s="21" t="s">
        <v>364</v>
      </c>
      <c r="D367" s="240" t="s">
        <v>368</v>
      </c>
      <c r="E367" s="240">
        <v>4.0</v>
      </c>
      <c r="F367" s="227">
        <v>46.4</v>
      </c>
      <c r="G367" s="228">
        <v>-185.6</v>
      </c>
      <c r="H367" s="229" t="s">
        <v>685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130.96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104.0068046</v>
      </c>
    </row>
    <row r="368">
      <c r="A368" s="189">
        <v>43899.0</v>
      </c>
      <c r="B368" s="239" t="s">
        <v>215</v>
      </c>
      <c r="C368" s="21" t="s">
        <v>364</v>
      </c>
      <c r="D368" s="240" t="s">
        <v>368</v>
      </c>
      <c r="E368" s="240">
        <v>125.0</v>
      </c>
      <c r="F368" s="227">
        <v>46.4</v>
      </c>
      <c r="G368" s="228">
        <v>-5800.0</v>
      </c>
      <c r="H368" s="229" t="s">
        <v>686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4092.5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3250.212644</v>
      </c>
    </row>
    <row r="369">
      <c r="A369" s="189">
        <v>43899.0</v>
      </c>
      <c r="B369" s="239" t="s">
        <v>215</v>
      </c>
      <c r="C369" s="21" t="s">
        <v>364</v>
      </c>
      <c r="D369" s="240" t="s">
        <v>368</v>
      </c>
      <c r="E369" s="240">
        <v>30.0</v>
      </c>
      <c r="F369" s="227">
        <v>46.4</v>
      </c>
      <c r="G369" s="228">
        <v>-1392.0</v>
      </c>
      <c r="H369" s="229" t="s">
        <v>687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982.2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780.0510345</v>
      </c>
    </row>
    <row r="370">
      <c r="A370" s="189">
        <v>43899.0</v>
      </c>
      <c r="B370" s="239" t="s">
        <v>215</v>
      </c>
      <c r="C370" s="21" t="s">
        <v>364</v>
      </c>
      <c r="D370" s="240" t="s">
        <v>368</v>
      </c>
      <c r="E370" s="240">
        <v>7.0</v>
      </c>
      <c r="F370" s="227">
        <v>46.4</v>
      </c>
      <c r="G370" s="228">
        <v>-324.8</v>
      </c>
      <c r="H370" s="229" t="s">
        <v>688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229.18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182.011908</v>
      </c>
    </row>
    <row r="371">
      <c r="A371" s="189">
        <v>43899.0</v>
      </c>
      <c r="B371" s="239" t="s">
        <v>215</v>
      </c>
      <c r="C371" s="21" t="s">
        <v>364</v>
      </c>
      <c r="D371" s="240" t="s">
        <v>368</v>
      </c>
      <c r="E371" s="240">
        <v>26.0</v>
      </c>
      <c r="F371" s="227">
        <v>46.4</v>
      </c>
      <c r="G371" s="228">
        <v>-1206.4</v>
      </c>
      <c r="H371" s="229" t="s">
        <v>689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851.24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676.0442299</v>
      </c>
    </row>
    <row r="372">
      <c r="A372" s="189">
        <v>43896.0</v>
      </c>
      <c r="B372" s="239" t="s">
        <v>196</v>
      </c>
      <c r="C372" s="21" t="s">
        <v>199</v>
      </c>
      <c r="D372" s="240" t="s">
        <v>368</v>
      </c>
      <c r="E372" s="240">
        <v>589.0</v>
      </c>
      <c r="F372" s="227">
        <v>6.5</v>
      </c>
      <c r="G372" s="228">
        <v>-3828.5</v>
      </c>
      <c r="H372" s="229" t="s">
        <v>690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3127.59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1442.28272</v>
      </c>
    </row>
    <row r="373">
      <c r="A373" s="189">
        <v>43896.0</v>
      </c>
      <c r="B373" s="239" t="s">
        <v>196</v>
      </c>
      <c r="C373" s="21" t="s">
        <v>199</v>
      </c>
      <c r="D373" s="240" t="s">
        <v>368</v>
      </c>
      <c r="E373" s="240">
        <v>414.0</v>
      </c>
      <c r="F373" s="227">
        <v>6.575</v>
      </c>
      <c r="G373" s="228">
        <v>-2722.05</v>
      </c>
      <c r="H373" s="229" t="s">
        <v>691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2167.29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982.7106897</v>
      </c>
    </row>
    <row r="374">
      <c r="A374" s="189">
        <v>43896.0</v>
      </c>
      <c r="B374" s="239" t="s">
        <v>196</v>
      </c>
      <c r="C374" s="21" t="s">
        <v>199</v>
      </c>
      <c r="D374" s="240" t="s">
        <v>368</v>
      </c>
      <c r="E374" s="240">
        <v>164.0</v>
      </c>
      <c r="F374" s="227">
        <v>6.598</v>
      </c>
      <c r="G374" s="228">
        <v>-1082.07</v>
      </c>
      <c r="H374" s="229" t="s">
        <v>692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854.77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385.5163602</v>
      </c>
    </row>
    <row r="375">
      <c r="A375" s="189">
        <v>43893.0</v>
      </c>
      <c r="B375" s="239"/>
      <c r="C375" s="241"/>
      <c r="D375" s="240" t="s">
        <v>358</v>
      </c>
      <c r="E375" s="240"/>
      <c r="F375" s="227"/>
      <c r="G375" s="228">
        <v>-300.0</v>
      </c>
      <c r="H375" s="64" t="s">
        <v>693</v>
      </c>
      <c r="I375" s="230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0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9">
        <v>43892.0</v>
      </c>
      <c r="B376" s="239" t="s">
        <v>196</v>
      </c>
      <c r="C376" s="21" t="s">
        <v>199</v>
      </c>
      <c r="D376" s="240" t="s">
        <v>368</v>
      </c>
      <c r="E376" s="240">
        <v>63.0</v>
      </c>
      <c r="F376" s="227">
        <v>6.676</v>
      </c>
      <c r="G376" s="228">
        <v>-420.59</v>
      </c>
      <c r="H376" s="229" t="s">
        <v>694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323.44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143.177931</v>
      </c>
    </row>
    <row r="377">
      <c r="A377" s="189">
        <v>43892.0</v>
      </c>
      <c r="B377" s="239"/>
      <c r="C377" s="241"/>
      <c r="D377" s="240" t="s">
        <v>358</v>
      </c>
      <c r="E377" s="240"/>
      <c r="F377" s="227"/>
      <c r="G377" s="228">
        <v>-400.0</v>
      </c>
      <c r="H377" s="64" t="s">
        <v>611</v>
      </c>
      <c r="I377" s="230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30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9">
        <v>43890.0</v>
      </c>
      <c r="B378" s="239"/>
      <c r="C378" s="241"/>
      <c r="D378" s="240" t="s">
        <v>352</v>
      </c>
      <c r="E378" s="240"/>
      <c r="F378" s="227"/>
      <c r="G378" s="228">
        <v>-453.97</v>
      </c>
      <c r="H378" s="64" t="s">
        <v>695</v>
      </c>
      <c r="I378" s="230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30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9">
        <v>43889.0</v>
      </c>
      <c r="B379" s="239" t="s">
        <v>196</v>
      </c>
      <c r="C379" s="21" t="s">
        <v>199</v>
      </c>
      <c r="D379" s="240" t="s">
        <v>368</v>
      </c>
      <c r="E379" s="240">
        <v>150.0</v>
      </c>
      <c r="F379" s="227">
        <v>6.7</v>
      </c>
      <c r="G379" s="228">
        <v>-1005.0</v>
      </c>
      <c r="H379" s="229" t="s">
        <v>696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766.5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337.3045977</v>
      </c>
    </row>
    <row r="380">
      <c r="A380" s="189">
        <v>43889.0</v>
      </c>
      <c r="B380" s="239" t="s">
        <v>215</v>
      </c>
      <c r="C380" s="21" t="s">
        <v>364</v>
      </c>
      <c r="D380" s="240" t="s">
        <v>368</v>
      </c>
      <c r="E380" s="240">
        <v>31.0</v>
      </c>
      <c r="F380" s="227">
        <v>50.4</v>
      </c>
      <c r="G380" s="228">
        <v>-1562.4</v>
      </c>
      <c r="H380" s="229" t="s">
        <v>697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890.94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682.0527356</v>
      </c>
    </row>
    <row r="381">
      <c r="A381" s="189">
        <v>43889.0</v>
      </c>
      <c r="B381" s="239" t="s">
        <v>215</v>
      </c>
      <c r="C381" s="21" t="s">
        <v>364</v>
      </c>
      <c r="D381" s="240" t="s">
        <v>368</v>
      </c>
      <c r="E381" s="240">
        <v>54.0</v>
      </c>
      <c r="F381" s="227">
        <v>50.0</v>
      </c>
      <c r="G381" s="228">
        <v>-2700.0</v>
      </c>
      <c r="H381" s="229" t="s">
        <v>698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1573.56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1209.691862</v>
      </c>
    </row>
    <row r="382">
      <c r="A382" s="189">
        <v>43889.0</v>
      </c>
      <c r="B382" s="239" t="s">
        <v>215</v>
      </c>
      <c r="C382" s="21" t="s">
        <v>364</v>
      </c>
      <c r="D382" s="240" t="s">
        <v>368</v>
      </c>
      <c r="E382" s="240">
        <v>1.0</v>
      </c>
      <c r="F382" s="227">
        <v>50.0</v>
      </c>
      <c r="G382" s="228">
        <v>-50.0</v>
      </c>
      <c r="H382" s="229" t="s">
        <v>699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29.14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22.40170115</v>
      </c>
    </row>
    <row r="383">
      <c r="A383" s="189">
        <v>43889.0</v>
      </c>
      <c r="B383" s="239" t="s">
        <v>215</v>
      </c>
      <c r="C383" s="21" t="s">
        <v>364</v>
      </c>
      <c r="D383" s="240" t="s">
        <v>368</v>
      </c>
      <c r="E383" s="240">
        <v>255.0</v>
      </c>
      <c r="F383" s="227">
        <v>50.1</v>
      </c>
      <c r="G383" s="228">
        <v>-12775.5</v>
      </c>
      <c r="H383" s="229" t="s">
        <v>700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7405.2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5686.933793</v>
      </c>
    </row>
    <row r="384">
      <c r="A384" s="189">
        <v>43889.0</v>
      </c>
      <c r="B384" s="239" t="s">
        <v>215</v>
      </c>
      <c r="C384" s="21" t="s">
        <v>364</v>
      </c>
      <c r="D384" s="240" t="s">
        <v>368</v>
      </c>
      <c r="E384" s="240">
        <v>69.0</v>
      </c>
      <c r="F384" s="227">
        <v>49.9</v>
      </c>
      <c r="G384" s="228">
        <v>-3443.1</v>
      </c>
      <c r="H384" s="229" t="s">
        <v>701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2017.56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1552.617379</v>
      </c>
    </row>
    <row r="385">
      <c r="A385" s="189">
        <v>43889.0</v>
      </c>
      <c r="B385" s="239" t="s">
        <v>215</v>
      </c>
      <c r="C385" s="21" t="s">
        <v>364</v>
      </c>
      <c r="D385" s="240" t="s">
        <v>368</v>
      </c>
      <c r="E385" s="240">
        <v>1.0</v>
      </c>
      <c r="F385" s="227">
        <v>49.9</v>
      </c>
      <c r="G385" s="228">
        <v>-49.9</v>
      </c>
      <c r="H385" s="229" t="s">
        <v>702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29.24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22.50170115</v>
      </c>
    </row>
    <row r="386">
      <c r="A386" s="189">
        <v>43889.0</v>
      </c>
      <c r="B386" s="239" t="s">
        <v>215</v>
      </c>
      <c r="C386" s="21" t="s">
        <v>364</v>
      </c>
      <c r="D386" s="240" t="s">
        <v>368</v>
      </c>
      <c r="E386" s="240">
        <v>60.0</v>
      </c>
      <c r="F386" s="227">
        <v>50.16</v>
      </c>
      <c r="G386" s="228">
        <v>-3009.6</v>
      </c>
      <c r="H386" s="229" t="s">
        <v>703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1738.8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1334.502069</v>
      </c>
    </row>
    <row r="387">
      <c r="A387" s="189">
        <v>43889.0</v>
      </c>
      <c r="B387" s="239" t="s">
        <v>215</v>
      </c>
      <c r="C387" s="21" t="s">
        <v>364</v>
      </c>
      <c r="D387" s="240" t="s">
        <v>368</v>
      </c>
      <c r="E387" s="240">
        <v>24.0</v>
      </c>
      <c r="F387" s="227">
        <v>50.4</v>
      </c>
      <c r="G387" s="228">
        <v>-1209.6</v>
      </c>
      <c r="H387" s="229" t="s">
        <v>704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689.76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528.0408276</v>
      </c>
    </row>
    <row r="388">
      <c r="A388" s="189">
        <v>43889.0</v>
      </c>
      <c r="B388" s="239" t="s">
        <v>215</v>
      </c>
      <c r="C388" s="21" t="s">
        <v>364</v>
      </c>
      <c r="D388" s="240" t="s">
        <v>368</v>
      </c>
      <c r="E388" s="240">
        <v>170.0</v>
      </c>
      <c r="F388" s="227">
        <v>50.6</v>
      </c>
      <c r="G388" s="228">
        <v>-8602.0</v>
      </c>
      <c r="H388" s="229" t="s">
        <v>705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4851.8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3706.289195</v>
      </c>
    </row>
    <row r="389">
      <c r="A389" s="189">
        <v>43889.0</v>
      </c>
      <c r="B389" s="239" t="s">
        <v>215</v>
      </c>
      <c r="C389" s="21" t="s">
        <v>364</v>
      </c>
      <c r="D389" s="240" t="s">
        <v>368</v>
      </c>
      <c r="E389" s="240">
        <v>4925.0</v>
      </c>
      <c r="F389" s="227">
        <v>50.7</v>
      </c>
      <c r="G389" s="228">
        <v>-249697.5</v>
      </c>
      <c r="H389" s="229" t="s">
        <v>706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140067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106880.8782</v>
      </c>
    </row>
    <row r="390">
      <c r="A390" s="189">
        <v>43888.0</v>
      </c>
      <c r="B390" s="239" t="s">
        <v>196</v>
      </c>
      <c r="C390" s="21" t="s">
        <v>199</v>
      </c>
      <c r="D390" s="240" t="s">
        <v>368</v>
      </c>
      <c r="E390" s="240">
        <v>148.0</v>
      </c>
      <c r="F390" s="227">
        <v>6.794</v>
      </c>
      <c r="G390" s="228">
        <v>-1005.51</v>
      </c>
      <c r="H390" s="229" t="s">
        <v>707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742.37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318.8972031</v>
      </c>
    </row>
    <row r="391">
      <c r="A391" s="189">
        <v>43888.0</v>
      </c>
      <c r="B391" s="239" t="s">
        <v>196</v>
      </c>
      <c r="C391" s="21" t="s">
        <v>199</v>
      </c>
      <c r="D391" s="240" t="s">
        <v>368</v>
      </c>
      <c r="E391" s="240">
        <v>147.0</v>
      </c>
      <c r="F391" s="227">
        <v>6.81</v>
      </c>
      <c r="G391" s="228">
        <v>-1001.07</v>
      </c>
      <c r="H391" s="229" t="s">
        <v>708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735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314.3885057</v>
      </c>
    </row>
    <row r="392">
      <c r="A392" s="189">
        <v>43888.0</v>
      </c>
      <c r="B392" s="239" t="s">
        <v>196</v>
      </c>
      <c r="C392" s="21" t="s">
        <v>199</v>
      </c>
      <c r="D392" s="240" t="s">
        <v>368</v>
      </c>
      <c r="E392" s="240">
        <v>146.0</v>
      </c>
      <c r="F392" s="227">
        <v>6.87</v>
      </c>
      <c r="G392" s="228">
        <v>-1003.02</v>
      </c>
      <c r="H392" s="229" t="s">
        <v>709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721.24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303.4898084</v>
      </c>
    </row>
    <row r="393">
      <c r="A393" s="189">
        <v>43888.0</v>
      </c>
      <c r="B393" s="239" t="s">
        <v>196</v>
      </c>
      <c r="C393" s="21" t="s">
        <v>199</v>
      </c>
      <c r="D393" s="240" t="s">
        <v>368</v>
      </c>
      <c r="E393" s="240">
        <v>210.0</v>
      </c>
      <c r="F393" s="227">
        <v>6.906</v>
      </c>
      <c r="G393" s="228">
        <v>-1450.26</v>
      </c>
      <c r="H393" s="229" t="s">
        <v>710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1029.84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428.9664368</v>
      </c>
    </row>
    <row r="394">
      <c r="A394" s="189">
        <v>43887.0</v>
      </c>
      <c r="B394" s="239" t="s">
        <v>196</v>
      </c>
      <c r="C394" s="21" t="s">
        <v>199</v>
      </c>
      <c r="D394" s="240" t="s">
        <v>368</v>
      </c>
      <c r="E394" s="240">
        <v>144.0</v>
      </c>
      <c r="F394" s="227">
        <v>6.99</v>
      </c>
      <c r="G394" s="228">
        <v>-1006.56</v>
      </c>
      <c r="H394" s="229" t="s">
        <v>711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694.08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282.0524138</v>
      </c>
    </row>
    <row r="395">
      <c r="A395" s="189">
        <v>43886.0</v>
      </c>
      <c r="B395" s="239" t="s">
        <v>196</v>
      </c>
      <c r="C395" s="21" t="s">
        <v>199</v>
      </c>
      <c r="D395" s="240" t="s">
        <v>368</v>
      </c>
      <c r="E395" s="240">
        <v>175.0</v>
      </c>
      <c r="F395" s="227">
        <v>7.11</v>
      </c>
      <c r="G395" s="228">
        <v>-1244.25</v>
      </c>
      <c r="H395" s="229" t="s">
        <v>712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822.5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321.7720307</v>
      </c>
    </row>
    <row r="396">
      <c r="A396" s="189">
        <v>43885.0</v>
      </c>
      <c r="B396" s="239" t="s">
        <v>196</v>
      </c>
      <c r="C396" s="21" t="s">
        <v>199</v>
      </c>
      <c r="D396" s="240" t="s">
        <v>368</v>
      </c>
      <c r="E396" s="240">
        <v>1500.0</v>
      </c>
      <c r="F396" s="227">
        <v>7.12</v>
      </c>
      <c r="G396" s="228">
        <v>-10680.0</v>
      </c>
      <c r="H396" s="229" t="s">
        <v>713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7035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2743.045977</v>
      </c>
    </row>
    <row r="397">
      <c r="A397" s="189">
        <v>43885.0</v>
      </c>
      <c r="B397" s="239" t="s">
        <v>200</v>
      </c>
      <c r="C397" s="21" t="s">
        <v>201</v>
      </c>
      <c r="D397" s="240" t="s">
        <v>354</v>
      </c>
      <c r="E397" s="240">
        <v>-7.0</v>
      </c>
      <c r="F397" s="227">
        <v>148.25</v>
      </c>
      <c r="G397" s="228">
        <v>1037.75</v>
      </c>
      <c r="H397" s="229" t="s">
        <v>714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-127.89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-0.4849042146</v>
      </c>
    </row>
    <row r="398">
      <c r="A398" s="189">
        <v>43885.0</v>
      </c>
      <c r="B398" s="239" t="s">
        <v>200</v>
      </c>
      <c r="C398" s="21" t="s">
        <v>201</v>
      </c>
      <c r="D398" s="240" t="s">
        <v>354</v>
      </c>
      <c r="E398" s="240">
        <v>-8.0</v>
      </c>
      <c r="F398" s="227">
        <v>148.15</v>
      </c>
      <c r="G398" s="228">
        <v>1185.2</v>
      </c>
      <c r="H398" s="229" t="s">
        <v>715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-146.96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-1.354176245</v>
      </c>
    </row>
    <row r="399">
      <c r="A399" s="189">
        <v>43885.0</v>
      </c>
      <c r="B399" s="239" t="s">
        <v>210</v>
      </c>
      <c r="C399" s="21" t="s">
        <v>211</v>
      </c>
      <c r="D399" s="240" t="s">
        <v>354</v>
      </c>
      <c r="E399" s="240">
        <v>-268.0</v>
      </c>
      <c r="F399" s="227">
        <v>5.205</v>
      </c>
      <c r="G399" s="228">
        <v>1394.94</v>
      </c>
      <c r="H399" s="229" t="s">
        <v>716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215.74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160.9013471</v>
      </c>
    </row>
    <row r="400">
      <c r="A400" s="189">
        <v>43885.0</v>
      </c>
      <c r="B400" s="239" t="s">
        <v>210</v>
      </c>
      <c r="C400" s="21" t="s">
        <v>211</v>
      </c>
      <c r="D400" s="240" t="s">
        <v>352</v>
      </c>
      <c r="E400" s="240"/>
      <c r="F400" s="227"/>
      <c r="G400" s="228">
        <v>-2.28</v>
      </c>
      <c r="H400" s="229" t="s">
        <v>717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-2.28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-2.28</v>
      </c>
    </row>
    <row r="401">
      <c r="A401" s="189">
        <v>43882.0</v>
      </c>
      <c r="B401" s="239" t="s">
        <v>200</v>
      </c>
      <c r="C401" s="21" t="s">
        <v>201</v>
      </c>
      <c r="D401" s="240" t="s">
        <v>354</v>
      </c>
      <c r="E401" s="240">
        <v>-1.0</v>
      </c>
      <c r="F401" s="227">
        <v>144.0</v>
      </c>
      <c r="G401" s="228">
        <v>144.0</v>
      </c>
      <c r="H401" s="229" t="s">
        <v>718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-22.52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-4.319272031</v>
      </c>
    </row>
    <row r="402">
      <c r="A402" s="189">
        <v>43865.0</v>
      </c>
      <c r="B402" s="239"/>
      <c r="C402" s="241"/>
      <c r="D402" s="240" t="s">
        <v>358</v>
      </c>
      <c r="E402" s="240"/>
      <c r="F402" s="227"/>
      <c r="G402" s="228">
        <v>-200.0</v>
      </c>
      <c r="H402" s="64" t="s">
        <v>648</v>
      </c>
      <c r="I402" s="230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0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9">
        <v>43864.0</v>
      </c>
      <c r="B403" s="239" t="s">
        <v>196</v>
      </c>
      <c r="C403" s="21" t="s">
        <v>199</v>
      </c>
      <c r="D403" s="240" t="s">
        <v>368</v>
      </c>
      <c r="E403" s="240">
        <v>144.0</v>
      </c>
      <c r="F403" s="227">
        <v>6.945</v>
      </c>
      <c r="G403" s="228">
        <v>-1000.08</v>
      </c>
      <c r="H403" s="229" t="s">
        <v>719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700.56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288.5324138</v>
      </c>
    </row>
    <row r="404">
      <c r="A404" s="189">
        <v>43864.0</v>
      </c>
      <c r="B404" s="239" t="s">
        <v>196</v>
      </c>
      <c r="C404" s="21" t="s">
        <v>199</v>
      </c>
      <c r="D404" s="240" t="s">
        <v>368</v>
      </c>
      <c r="E404" s="240">
        <v>134.0</v>
      </c>
      <c r="F404" s="227">
        <v>6.96</v>
      </c>
      <c r="G404" s="228">
        <v>-932.64</v>
      </c>
      <c r="H404" s="229" t="s">
        <v>720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649.9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266.4854406</v>
      </c>
    </row>
    <row r="405">
      <c r="A405" s="189">
        <v>43861.0</v>
      </c>
      <c r="B405" s="239" t="s">
        <v>196</v>
      </c>
      <c r="C405" s="21" t="s">
        <v>199</v>
      </c>
      <c r="D405" s="240" t="s">
        <v>368</v>
      </c>
      <c r="E405" s="240">
        <v>144.0</v>
      </c>
      <c r="F405" s="227">
        <v>6.975</v>
      </c>
      <c r="G405" s="228">
        <v>-1004.4</v>
      </c>
      <c r="H405" s="229" t="s">
        <v>721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696.24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284.2124138</v>
      </c>
    </row>
    <row r="406">
      <c r="A406" s="189">
        <v>43861.0</v>
      </c>
      <c r="B406" s="239" t="s">
        <v>196</v>
      </c>
      <c r="C406" s="21" t="s">
        <v>199</v>
      </c>
      <c r="D406" s="240" t="s">
        <v>368</v>
      </c>
      <c r="E406" s="240">
        <v>75.0</v>
      </c>
      <c r="F406" s="227">
        <v>7.02</v>
      </c>
      <c r="G406" s="228">
        <v>-526.5</v>
      </c>
      <c r="H406" s="229" t="s">
        <v>722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359.25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144.6522989</v>
      </c>
    </row>
    <row r="407">
      <c r="A407" s="189">
        <v>43861.0</v>
      </c>
      <c r="B407" s="239" t="s">
        <v>196</v>
      </c>
      <c r="C407" s="21" t="s">
        <v>199</v>
      </c>
      <c r="D407" s="240" t="s">
        <v>352</v>
      </c>
      <c r="E407" s="240"/>
      <c r="F407" s="227"/>
      <c r="G407" s="228">
        <v>-2.11</v>
      </c>
      <c r="H407" s="229" t="s">
        <v>723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-2.11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-2.11</v>
      </c>
    </row>
    <row r="408">
      <c r="A408" s="189">
        <v>43861.0</v>
      </c>
      <c r="B408" s="239" t="s">
        <v>196</v>
      </c>
      <c r="C408" s="21" t="s">
        <v>199</v>
      </c>
      <c r="D408" s="240" t="s">
        <v>368</v>
      </c>
      <c r="E408" s="240">
        <v>100.0</v>
      </c>
      <c r="F408" s="227">
        <v>7.04</v>
      </c>
      <c r="G408" s="228">
        <v>-704.0</v>
      </c>
      <c r="H408" s="229" t="s">
        <v>724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477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190.8697318</v>
      </c>
    </row>
    <row r="409">
      <c r="A409" s="189">
        <v>43861.0</v>
      </c>
      <c r="B409" s="239" t="s">
        <v>196</v>
      </c>
      <c r="C409" s="21" t="s">
        <v>199</v>
      </c>
      <c r="D409" s="240" t="s">
        <v>352</v>
      </c>
      <c r="E409" s="240"/>
      <c r="F409" s="227"/>
      <c r="G409" s="228">
        <v>-2.14</v>
      </c>
      <c r="H409" s="229" t="s">
        <v>725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-2.14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-2.14</v>
      </c>
    </row>
    <row r="410">
      <c r="A410" s="189">
        <v>43861.0</v>
      </c>
      <c r="B410" s="239"/>
      <c r="C410" s="241"/>
      <c r="D410" s="240" t="s">
        <v>352</v>
      </c>
      <c r="E410" s="240"/>
      <c r="F410" s="227"/>
      <c r="G410" s="228">
        <v>-342.44</v>
      </c>
      <c r="H410" s="64" t="s">
        <v>726</v>
      </c>
      <c r="I410" s="230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30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9">
        <v>43861.0</v>
      </c>
      <c r="B411" s="239"/>
      <c r="C411" s="241"/>
      <c r="D411" s="240" t="s">
        <v>352</v>
      </c>
      <c r="E411" s="240"/>
      <c r="F411" s="227"/>
      <c r="G411" s="228">
        <v>-5.0</v>
      </c>
      <c r="H411" s="64" t="s">
        <v>387</v>
      </c>
      <c r="I411" s="230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0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9">
        <v>43860.0</v>
      </c>
      <c r="B412" s="239" t="s">
        <v>196</v>
      </c>
      <c r="C412" s="21" t="s">
        <v>199</v>
      </c>
      <c r="D412" s="240" t="s">
        <v>368</v>
      </c>
      <c r="E412" s="240">
        <v>100.0</v>
      </c>
      <c r="F412" s="227">
        <v>7.07</v>
      </c>
      <c r="G412" s="228">
        <v>-707.0</v>
      </c>
      <c r="H412" s="229" t="s">
        <v>727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474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187.8697318</v>
      </c>
    </row>
    <row r="413">
      <c r="A413" s="189">
        <v>43860.0</v>
      </c>
      <c r="B413" s="239" t="s">
        <v>196</v>
      </c>
      <c r="C413" s="21" t="s">
        <v>199</v>
      </c>
      <c r="D413" s="240" t="s">
        <v>352</v>
      </c>
      <c r="E413" s="240"/>
      <c r="F413" s="227"/>
      <c r="G413" s="228">
        <v>-2.14</v>
      </c>
      <c r="H413" s="229" t="s">
        <v>725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-2.14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-2.14</v>
      </c>
    </row>
    <row r="414">
      <c r="A414" s="189">
        <v>43860.0</v>
      </c>
      <c r="B414" s="239" t="s">
        <v>196</v>
      </c>
      <c r="C414" s="21" t="s">
        <v>199</v>
      </c>
      <c r="D414" s="240" t="s">
        <v>368</v>
      </c>
      <c r="E414" s="240">
        <v>300.0</v>
      </c>
      <c r="F414" s="227">
        <v>7.089</v>
      </c>
      <c r="G414" s="228">
        <v>-2126.7</v>
      </c>
      <c r="H414" s="229" t="s">
        <v>728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1416.3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557.9091954</v>
      </c>
    </row>
    <row r="415">
      <c r="A415" s="189">
        <v>43857.0</v>
      </c>
      <c r="B415" s="239" t="s">
        <v>196</v>
      </c>
      <c r="C415" s="21" t="s">
        <v>199</v>
      </c>
      <c r="D415" s="240" t="s">
        <v>368</v>
      </c>
      <c r="E415" s="240">
        <v>2040.0</v>
      </c>
      <c r="F415" s="227">
        <v>7.129</v>
      </c>
      <c r="G415" s="228">
        <v>-14543.16</v>
      </c>
      <c r="H415" s="229" t="s">
        <v>729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9549.24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3712.182529</v>
      </c>
    </row>
    <row r="416">
      <c r="A416" s="189">
        <v>43857.0</v>
      </c>
      <c r="B416" s="239" t="s">
        <v>204</v>
      </c>
      <c r="C416" s="21" t="s">
        <v>205</v>
      </c>
      <c r="D416" s="240" t="s">
        <v>354</v>
      </c>
      <c r="E416" s="240">
        <v>-1.0</v>
      </c>
      <c r="F416" s="227">
        <v>188.55</v>
      </c>
      <c r="G416" s="228">
        <v>188.55</v>
      </c>
      <c r="H416" s="229" t="s">
        <v>730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12.05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8.65532567</v>
      </c>
    </row>
    <row r="417">
      <c r="A417" s="189">
        <v>43857.0</v>
      </c>
      <c r="B417" s="239" t="s">
        <v>204</v>
      </c>
      <c r="C417" s="21" t="s">
        <v>205</v>
      </c>
      <c r="D417" s="240" t="s">
        <v>354</v>
      </c>
      <c r="E417" s="240">
        <v>-5.0</v>
      </c>
      <c r="F417" s="227">
        <v>188.55</v>
      </c>
      <c r="G417" s="228">
        <v>942.75</v>
      </c>
      <c r="H417" s="229" t="s">
        <v>731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60.25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43.27662835</v>
      </c>
    </row>
    <row r="418">
      <c r="A418" s="189">
        <v>43857.0</v>
      </c>
      <c r="B418" s="239" t="s">
        <v>204</v>
      </c>
      <c r="C418" s="21" t="s">
        <v>205</v>
      </c>
      <c r="D418" s="240" t="s">
        <v>354</v>
      </c>
      <c r="E418" s="240">
        <v>-6.0</v>
      </c>
      <c r="F418" s="227">
        <v>188.3</v>
      </c>
      <c r="G418" s="228">
        <v>1129.8</v>
      </c>
      <c r="H418" s="229" t="s">
        <v>732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70.8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50.43195402</v>
      </c>
    </row>
    <row r="419">
      <c r="A419" s="189">
        <v>43851.0</v>
      </c>
      <c r="B419" s="239"/>
      <c r="C419" s="241"/>
      <c r="D419" s="240" t="s">
        <v>358</v>
      </c>
      <c r="E419" s="240"/>
      <c r="F419" s="227"/>
      <c r="G419" s="228">
        <v>-100.0</v>
      </c>
      <c r="H419" s="64" t="s">
        <v>626</v>
      </c>
      <c r="I419" s="230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0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9">
        <v>43847.0</v>
      </c>
      <c r="B420" s="239" t="s">
        <v>215</v>
      </c>
      <c r="C420" s="21" t="s">
        <v>364</v>
      </c>
      <c r="D420" s="240" t="s">
        <v>354</v>
      </c>
      <c r="E420" s="240">
        <v>-18.0</v>
      </c>
      <c r="F420" s="227">
        <v>56.835</v>
      </c>
      <c r="G420" s="228">
        <v>1023.03</v>
      </c>
      <c r="H420" s="229" t="s">
        <v>733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-401.49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-280.2006207</v>
      </c>
    </row>
    <row r="421">
      <c r="A421" s="189">
        <v>43844.0</v>
      </c>
      <c r="B421" s="239"/>
      <c r="C421" s="241"/>
      <c r="D421" s="240" t="s">
        <v>358</v>
      </c>
      <c r="E421" s="240"/>
      <c r="F421" s="227"/>
      <c r="G421" s="228">
        <v>-1000.0</v>
      </c>
      <c r="H421" s="64" t="s">
        <v>386</v>
      </c>
      <c r="I421" s="230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0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9">
        <v>43839.0</v>
      </c>
      <c r="B422" s="239" t="s">
        <v>215</v>
      </c>
      <c r="C422" s="21" t="s">
        <v>364</v>
      </c>
      <c r="D422" s="240" t="s">
        <v>354</v>
      </c>
      <c r="E422" s="240">
        <v>-20.0</v>
      </c>
      <c r="F422" s="227">
        <v>55.99</v>
      </c>
      <c r="G422" s="228">
        <v>1119.8</v>
      </c>
      <c r="H422" s="229" t="s">
        <v>734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-463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-328.234023</v>
      </c>
    </row>
    <row r="423">
      <c r="A423" s="189">
        <v>43839.0</v>
      </c>
      <c r="B423" s="239" t="s">
        <v>215</v>
      </c>
      <c r="C423" s="21" t="s">
        <v>364</v>
      </c>
      <c r="D423" s="240" t="s">
        <v>354</v>
      </c>
      <c r="E423" s="240">
        <v>-18.0</v>
      </c>
      <c r="F423" s="227">
        <v>55.875</v>
      </c>
      <c r="G423" s="228">
        <v>1005.75</v>
      </c>
      <c r="H423" s="229" t="s">
        <v>735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-418.77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-297.4806207</v>
      </c>
    </row>
    <row r="424">
      <c r="A424" s="189">
        <v>43839.0</v>
      </c>
      <c r="B424" s="239" t="s">
        <v>215</v>
      </c>
      <c r="C424" s="21" t="s">
        <v>364</v>
      </c>
      <c r="D424" s="240" t="s">
        <v>354</v>
      </c>
      <c r="E424" s="240">
        <v>-31.0</v>
      </c>
      <c r="F424" s="227">
        <v>55.8748</v>
      </c>
      <c r="G424" s="228">
        <v>1732.12</v>
      </c>
      <c r="H424" s="229" t="s">
        <v>736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-721.22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-512.3327356</v>
      </c>
    </row>
    <row r="425">
      <c r="A425" s="189">
        <v>43837.0</v>
      </c>
      <c r="B425" s="239"/>
      <c r="C425" s="241"/>
      <c r="D425" s="240" t="s">
        <v>358</v>
      </c>
      <c r="E425" s="240"/>
      <c r="F425" s="227"/>
      <c r="G425" s="228">
        <v>-300.0</v>
      </c>
      <c r="H425" s="64" t="s">
        <v>693</v>
      </c>
      <c r="I425" s="230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0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9">
        <v>43836.0</v>
      </c>
      <c r="B426" s="239" t="s">
        <v>200</v>
      </c>
      <c r="C426" s="21" t="s">
        <v>201</v>
      </c>
      <c r="D426" s="240" t="s">
        <v>354</v>
      </c>
      <c r="E426" s="240">
        <v>-5.0</v>
      </c>
      <c r="F426" s="227">
        <v>134.05</v>
      </c>
      <c r="G426" s="228">
        <v>670.25</v>
      </c>
      <c r="H426" s="229" t="s">
        <v>737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-162.35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-71.34636015</v>
      </c>
    </row>
    <row r="427">
      <c r="A427" s="189">
        <v>43830.0</v>
      </c>
      <c r="B427" s="239"/>
      <c r="C427" s="241"/>
      <c r="D427" s="240" t="s">
        <v>358</v>
      </c>
      <c r="E427" s="240"/>
      <c r="F427" s="227"/>
      <c r="G427" s="228">
        <v>29900.0</v>
      </c>
      <c r="H427" s="64" t="s">
        <v>738</v>
      </c>
      <c r="I427" s="230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0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9">
        <v>43830.0</v>
      </c>
      <c r="B428" s="239"/>
      <c r="C428" s="241"/>
      <c r="D428" s="240" t="s">
        <v>352</v>
      </c>
      <c r="E428" s="240"/>
      <c r="F428" s="227"/>
      <c r="G428" s="228">
        <v>-348.96</v>
      </c>
      <c r="H428" s="64" t="s">
        <v>739</v>
      </c>
      <c r="I428" s="230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0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9">
        <v>43826.0</v>
      </c>
      <c r="B429" s="239" t="s">
        <v>210</v>
      </c>
      <c r="C429" s="21" t="s">
        <v>211</v>
      </c>
      <c r="D429" s="240" t="s">
        <v>365</v>
      </c>
      <c r="E429" s="240"/>
      <c r="F429" s="227"/>
      <c r="G429" s="228">
        <v>3360.26</v>
      </c>
      <c r="H429" s="229" t="s">
        <v>740</v>
      </c>
      <c r="I429" s="230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0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9">
        <v>43826.0</v>
      </c>
      <c r="B430" s="239" t="s">
        <v>210</v>
      </c>
      <c r="C430" s="21" t="s">
        <v>211</v>
      </c>
      <c r="D430" s="240" t="s">
        <v>365</v>
      </c>
      <c r="E430" s="240"/>
      <c r="F430" s="227"/>
      <c r="G430" s="228">
        <v>-435.08</v>
      </c>
      <c r="H430" s="229" t="s">
        <v>741</v>
      </c>
      <c r="I430" s="230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0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43826.0</v>
      </c>
      <c r="B431" s="239" t="s">
        <v>215</v>
      </c>
      <c r="C431" s="21" t="s">
        <v>364</v>
      </c>
      <c r="D431" s="240" t="s">
        <v>365</v>
      </c>
      <c r="E431" s="240"/>
      <c r="F431" s="227"/>
      <c r="G431" s="228">
        <v>736.7</v>
      </c>
      <c r="H431" s="229" t="s">
        <v>742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43819.0</v>
      </c>
      <c r="B432" s="239" t="s">
        <v>196</v>
      </c>
      <c r="C432" s="21" t="s">
        <v>199</v>
      </c>
      <c r="D432" s="240" t="s">
        <v>354</v>
      </c>
      <c r="E432" s="240">
        <v>-164.0</v>
      </c>
      <c r="F432" s="227">
        <v>7.46</v>
      </c>
      <c r="G432" s="228">
        <v>1223.44</v>
      </c>
      <c r="H432" s="229" t="s">
        <v>743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-713.4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-244.1463602</v>
      </c>
    </row>
    <row r="433">
      <c r="A433" s="189">
        <v>43819.0</v>
      </c>
      <c r="B433" s="239" t="s">
        <v>196</v>
      </c>
      <c r="C433" s="21" t="s">
        <v>199</v>
      </c>
      <c r="D433" s="240" t="s">
        <v>354</v>
      </c>
      <c r="E433" s="240">
        <v>-10.0</v>
      </c>
      <c r="F433" s="227">
        <v>7.46</v>
      </c>
      <c r="G433" s="228">
        <v>74.6</v>
      </c>
      <c r="H433" s="229" t="s">
        <v>744</v>
      </c>
      <c r="I433" s="230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-43.5</v>
      </c>
      <c r="J433" s="230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-14.88697318</v>
      </c>
    </row>
    <row r="434">
      <c r="A434" s="189">
        <v>43819.0</v>
      </c>
      <c r="B434" s="239" t="s">
        <v>215</v>
      </c>
      <c r="C434" s="21" t="s">
        <v>364</v>
      </c>
      <c r="D434" s="240" t="s">
        <v>354</v>
      </c>
      <c r="E434" s="240">
        <v>-21.0</v>
      </c>
      <c r="F434" s="227">
        <v>55.11</v>
      </c>
      <c r="G434" s="228">
        <v>1157.31</v>
      </c>
      <c r="H434" s="229" t="s">
        <v>745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-504.63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-363.1257241</v>
      </c>
    </row>
    <row r="435">
      <c r="A435" s="189">
        <v>43819.0</v>
      </c>
      <c r="B435" s="239" t="s">
        <v>215</v>
      </c>
      <c r="C435" s="21" t="s">
        <v>364</v>
      </c>
      <c r="D435" s="240" t="s">
        <v>354</v>
      </c>
      <c r="E435" s="240">
        <v>-1.0</v>
      </c>
      <c r="F435" s="227">
        <v>54.98</v>
      </c>
      <c r="G435" s="228">
        <v>54.98</v>
      </c>
      <c r="H435" s="229" t="s">
        <v>746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-24.16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-17.42170115</v>
      </c>
    </row>
    <row r="436">
      <c r="A436" s="189">
        <v>43819.0</v>
      </c>
      <c r="B436" s="239" t="s">
        <v>215</v>
      </c>
      <c r="C436" s="21" t="s">
        <v>364</v>
      </c>
      <c r="D436" s="240" t="s">
        <v>354</v>
      </c>
      <c r="E436" s="240">
        <v>-18.0</v>
      </c>
      <c r="F436" s="227">
        <v>54.98</v>
      </c>
      <c r="G436" s="228">
        <v>989.64</v>
      </c>
      <c r="H436" s="229" t="s">
        <v>747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-434.88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-313.5906207</v>
      </c>
    </row>
    <row r="437">
      <c r="A437" s="189">
        <v>43819.0</v>
      </c>
      <c r="B437" s="239" t="s">
        <v>215</v>
      </c>
      <c r="C437" s="21" t="s">
        <v>364</v>
      </c>
      <c r="D437" s="240" t="s">
        <v>354</v>
      </c>
      <c r="E437" s="240">
        <v>-24.0</v>
      </c>
      <c r="F437" s="227">
        <v>54.8579</v>
      </c>
      <c r="G437" s="228">
        <v>1316.59</v>
      </c>
      <c r="H437" s="229" t="s">
        <v>748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-582.77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-421.0508276</v>
      </c>
    </row>
    <row r="438">
      <c r="A438" s="189">
        <v>43819.0</v>
      </c>
      <c r="B438" s="239" t="s">
        <v>215</v>
      </c>
      <c r="C438" s="21" t="s">
        <v>364</v>
      </c>
      <c r="D438" s="240" t="s">
        <v>354</v>
      </c>
      <c r="E438" s="240">
        <v>-31.0</v>
      </c>
      <c r="F438" s="227">
        <v>54.7319</v>
      </c>
      <c r="G438" s="228">
        <v>1696.69</v>
      </c>
      <c r="H438" s="229" t="s">
        <v>749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-756.65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-547.7627356</v>
      </c>
    </row>
    <row r="439">
      <c r="A439" s="189">
        <v>43817.0</v>
      </c>
      <c r="B439" s="239" t="s">
        <v>215</v>
      </c>
      <c r="C439" s="21" t="s">
        <v>364</v>
      </c>
      <c r="D439" s="240" t="s">
        <v>354</v>
      </c>
      <c r="E439" s="240">
        <v>-24.0</v>
      </c>
      <c r="F439" s="227">
        <v>54.4408</v>
      </c>
      <c r="G439" s="228">
        <v>1306.58</v>
      </c>
      <c r="H439" s="229" t="s">
        <v>750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-592.78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-431.0608276</v>
      </c>
    </row>
    <row r="440">
      <c r="A440" s="189">
        <v>43816.0</v>
      </c>
      <c r="B440" s="239" t="s">
        <v>215</v>
      </c>
      <c r="C440" s="21" t="s">
        <v>364</v>
      </c>
      <c r="D440" s="240" t="s">
        <v>354</v>
      </c>
      <c r="E440" s="240">
        <v>-19.0</v>
      </c>
      <c r="F440" s="227">
        <v>54.2821</v>
      </c>
      <c r="G440" s="228">
        <v>1031.36</v>
      </c>
      <c r="H440" s="229" t="s">
        <v>751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-472.3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-344.2723218</v>
      </c>
    </row>
    <row r="441">
      <c r="A441" s="189">
        <v>43811.0</v>
      </c>
      <c r="B441" s="239"/>
      <c r="C441" s="241"/>
      <c r="D441" s="240" t="s">
        <v>358</v>
      </c>
      <c r="E441" s="240"/>
      <c r="F441" s="227"/>
      <c r="G441" s="228">
        <v>-100.0</v>
      </c>
      <c r="H441" s="64" t="s">
        <v>626</v>
      </c>
      <c r="I441" s="230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0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9">
        <v>43808.0</v>
      </c>
      <c r="B442" s="239" t="s">
        <v>215</v>
      </c>
      <c r="C442" s="21" t="s">
        <v>364</v>
      </c>
      <c r="D442" s="240" t="s">
        <v>354</v>
      </c>
      <c r="E442" s="240">
        <v>-17.0</v>
      </c>
      <c r="F442" s="227">
        <v>54.11</v>
      </c>
      <c r="G442" s="228">
        <v>919.87</v>
      </c>
      <c r="H442" s="229" t="s">
        <v>752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-425.51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-310.9589195</v>
      </c>
    </row>
    <row r="443">
      <c r="A443" s="189">
        <v>43804.0</v>
      </c>
      <c r="B443" s="239"/>
      <c r="C443" s="241"/>
      <c r="D443" s="240" t="s">
        <v>358</v>
      </c>
      <c r="E443" s="240"/>
      <c r="F443" s="227"/>
      <c r="G443" s="228">
        <v>-100.0</v>
      </c>
      <c r="H443" s="64" t="s">
        <v>626</v>
      </c>
      <c r="I443" s="230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0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9">
        <v>43799.0</v>
      </c>
      <c r="B444" s="239"/>
      <c r="C444" s="241"/>
      <c r="D444" s="240" t="s">
        <v>352</v>
      </c>
      <c r="E444" s="240"/>
      <c r="F444" s="227"/>
      <c r="G444" s="228">
        <v>-382.12</v>
      </c>
      <c r="H444" s="64" t="s">
        <v>753</v>
      </c>
      <c r="I444" s="230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0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9">
        <v>43797.0</v>
      </c>
      <c r="B445" s="239" t="s">
        <v>204</v>
      </c>
      <c r="C445" s="21" t="s">
        <v>205</v>
      </c>
      <c r="D445" s="240" t="s">
        <v>365</v>
      </c>
      <c r="E445" s="240"/>
      <c r="F445" s="227"/>
      <c r="G445" s="228">
        <v>-124.33</v>
      </c>
      <c r="H445" s="229" t="s">
        <v>754</v>
      </c>
      <c r="I445" s="230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0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9">
        <v>43796.0</v>
      </c>
      <c r="B446" s="239" t="s">
        <v>204</v>
      </c>
      <c r="C446" s="21" t="s">
        <v>205</v>
      </c>
      <c r="D446" s="240" t="s">
        <v>365</v>
      </c>
      <c r="E446" s="240"/>
      <c r="F446" s="227"/>
      <c r="G446" s="228">
        <v>1342.46</v>
      </c>
      <c r="H446" s="229" t="s">
        <v>755</v>
      </c>
      <c r="I446" s="230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0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9">
        <v>43795.0</v>
      </c>
      <c r="B447" s="239" t="s">
        <v>215</v>
      </c>
      <c r="C447" s="21" t="s">
        <v>364</v>
      </c>
      <c r="D447" s="240" t="s">
        <v>354</v>
      </c>
      <c r="E447" s="240">
        <v>-1.0</v>
      </c>
      <c r="F447" s="227">
        <v>54.18</v>
      </c>
      <c r="G447" s="228">
        <v>54.18</v>
      </c>
      <c r="H447" s="229" t="s">
        <v>756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-24.96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-18.22170115</v>
      </c>
    </row>
    <row r="448">
      <c r="A448" s="189">
        <v>43795.0</v>
      </c>
      <c r="B448" s="239" t="s">
        <v>215</v>
      </c>
      <c r="C448" s="21" t="s">
        <v>364</v>
      </c>
      <c r="D448" s="240" t="s">
        <v>354</v>
      </c>
      <c r="E448" s="240">
        <v>-1.0</v>
      </c>
      <c r="F448" s="227">
        <v>54.18</v>
      </c>
      <c r="G448" s="228">
        <v>54.18</v>
      </c>
      <c r="H448" s="229" t="s">
        <v>756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-24.96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-18.22170115</v>
      </c>
    </row>
    <row r="449">
      <c r="A449" s="189">
        <v>43795.0</v>
      </c>
      <c r="B449" s="239" t="s">
        <v>215</v>
      </c>
      <c r="C449" s="21" t="s">
        <v>364</v>
      </c>
      <c r="D449" s="240" t="s">
        <v>354</v>
      </c>
      <c r="E449" s="240">
        <v>-18.0</v>
      </c>
      <c r="F449" s="227">
        <v>54.18</v>
      </c>
      <c r="G449" s="228">
        <v>975.24</v>
      </c>
      <c r="H449" s="229" t="s">
        <v>757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-449.28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-327.9906207</v>
      </c>
    </row>
    <row r="450">
      <c r="A450" s="189">
        <v>43795.0</v>
      </c>
      <c r="B450" s="239" t="s">
        <v>215</v>
      </c>
      <c r="C450" s="21" t="s">
        <v>364</v>
      </c>
      <c r="D450" s="240" t="s">
        <v>354</v>
      </c>
      <c r="E450" s="240">
        <v>-1.0</v>
      </c>
      <c r="F450" s="227">
        <v>54.18</v>
      </c>
      <c r="G450" s="228">
        <v>54.18</v>
      </c>
      <c r="H450" s="229" t="s">
        <v>756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-24.96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-18.22170115</v>
      </c>
    </row>
    <row r="451">
      <c r="A451" s="189">
        <v>43795.0</v>
      </c>
      <c r="B451" s="239" t="s">
        <v>215</v>
      </c>
      <c r="C451" s="21" t="s">
        <v>364</v>
      </c>
      <c r="D451" s="240" t="s">
        <v>354</v>
      </c>
      <c r="E451" s="240">
        <v>-1.0</v>
      </c>
      <c r="F451" s="227">
        <v>54.18</v>
      </c>
      <c r="G451" s="228">
        <v>54.18</v>
      </c>
      <c r="H451" s="229" t="s">
        <v>756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-24.96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-18.22170115</v>
      </c>
    </row>
    <row r="452">
      <c r="A452" s="189">
        <v>43782.0</v>
      </c>
      <c r="B452" s="239" t="s">
        <v>204</v>
      </c>
      <c r="C452" s="21" t="s">
        <v>205</v>
      </c>
      <c r="D452" s="240" t="s">
        <v>354</v>
      </c>
      <c r="E452" s="240">
        <v>-4.0</v>
      </c>
      <c r="F452" s="227">
        <v>186.43</v>
      </c>
      <c r="G452" s="228">
        <v>745.72</v>
      </c>
      <c r="H452" s="229" t="s">
        <v>758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39.72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26.14130268</v>
      </c>
    </row>
    <row r="453">
      <c r="A453" s="189">
        <v>43781.0</v>
      </c>
      <c r="B453" s="239" t="s">
        <v>215</v>
      </c>
      <c r="C453" s="21" t="s">
        <v>364</v>
      </c>
      <c r="D453" s="240" t="s">
        <v>354</v>
      </c>
      <c r="E453" s="240">
        <v>-21.0</v>
      </c>
      <c r="F453" s="227">
        <v>53.4362</v>
      </c>
      <c r="G453" s="228">
        <v>1122.16</v>
      </c>
      <c r="H453" s="229" t="s">
        <v>759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-539.78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-398.2757241</v>
      </c>
    </row>
    <row r="454">
      <c r="A454" s="189">
        <v>43781.0</v>
      </c>
      <c r="B454" s="239" t="s">
        <v>215</v>
      </c>
      <c r="C454" s="21" t="s">
        <v>364</v>
      </c>
      <c r="D454" s="240" t="s">
        <v>354</v>
      </c>
      <c r="E454" s="240">
        <v>-19.0</v>
      </c>
      <c r="F454" s="227">
        <v>53.4011</v>
      </c>
      <c r="G454" s="228">
        <v>1014.62</v>
      </c>
      <c r="H454" s="229" t="s">
        <v>760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-489.04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-361.0123218</v>
      </c>
    </row>
    <row r="455">
      <c r="A455" s="189">
        <v>43774.0</v>
      </c>
      <c r="B455" s="239" t="s">
        <v>196</v>
      </c>
      <c r="C455" s="21" t="s">
        <v>199</v>
      </c>
      <c r="D455" s="240" t="s">
        <v>354</v>
      </c>
      <c r="E455" s="240">
        <v>-200.0</v>
      </c>
      <c r="F455" s="227">
        <v>7.45</v>
      </c>
      <c r="G455" s="228">
        <v>1490.0</v>
      </c>
      <c r="H455" s="229" t="s">
        <v>761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-872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-299.7394636</v>
      </c>
    </row>
    <row r="456">
      <c r="A456" s="189">
        <v>43774.0</v>
      </c>
      <c r="B456" s="239" t="s">
        <v>215</v>
      </c>
      <c r="C456" s="21" t="s">
        <v>364</v>
      </c>
      <c r="D456" s="240" t="s">
        <v>354</v>
      </c>
      <c r="E456" s="240">
        <v>-15.0</v>
      </c>
      <c r="F456" s="227">
        <v>52.7</v>
      </c>
      <c r="G456" s="228">
        <v>790.5</v>
      </c>
      <c r="H456" s="229" t="s">
        <v>762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-396.6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-295.5255172</v>
      </c>
    </row>
    <row r="457">
      <c r="A457" s="189">
        <v>43774.0</v>
      </c>
      <c r="B457" s="239" t="s">
        <v>215</v>
      </c>
      <c r="C457" s="21" t="s">
        <v>364</v>
      </c>
      <c r="D457" s="240" t="s">
        <v>354</v>
      </c>
      <c r="E457" s="240">
        <v>-4.0</v>
      </c>
      <c r="F457" s="227">
        <v>52.7</v>
      </c>
      <c r="G457" s="228">
        <v>210.8</v>
      </c>
      <c r="H457" s="229" t="s">
        <v>763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-105.76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-78.8068046</v>
      </c>
    </row>
    <row r="458">
      <c r="A458" s="189">
        <v>43774.0</v>
      </c>
      <c r="B458" s="239" t="s">
        <v>215</v>
      </c>
      <c r="C458" s="21" t="s">
        <v>364</v>
      </c>
      <c r="D458" s="240" t="s">
        <v>354</v>
      </c>
      <c r="E458" s="240">
        <v>-33.0</v>
      </c>
      <c r="F458" s="227">
        <v>52.67</v>
      </c>
      <c r="G458" s="228">
        <v>1738.11</v>
      </c>
      <c r="H458" s="229" t="s">
        <v>764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-873.51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-651.1461379</v>
      </c>
    </row>
    <row r="459">
      <c r="A459" s="189">
        <v>43774.0</v>
      </c>
      <c r="B459" s="239" t="s">
        <v>215</v>
      </c>
      <c r="C459" s="21" t="s">
        <v>364</v>
      </c>
      <c r="D459" s="240" t="s">
        <v>354</v>
      </c>
      <c r="E459" s="240">
        <v>-30.0</v>
      </c>
      <c r="F459" s="227">
        <v>52.581</v>
      </c>
      <c r="G459" s="228">
        <v>1577.43</v>
      </c>
      <c r="H459" s="229" t="s">
        <v>765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-796.77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-594.6210345</v>
      </c>
    </row>
    <row r="460">
      <c r="A460" s="189">
        <v>43774.0</v>
      </c>
      <c r="B460" s="239" t="s">
        <v>215</v>
      </c>
      <c r="C460" s="21" t="s">
        <v>364</v>
      </c>
      <c r="D460" s="240" t="s">
        <v>354</v>
      </c>
      <c r="E460" s="240">
        <v>-5.0</v>
      </c>
      <c r="F460" s="227">
        <v>52.58</v>
      </c>
      <c r="G460" s="228">
        <v>262.9</v>
      </c>
      <c r="H460" s="229" t="s">
        <v>766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-132.8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-99.10850575</v>
      </c>
    </row>
    <row r="461">
      <c r="A461" s="189">
        <v>43774.0</v>
      </c>
      <c r="B461" s="239" t="s">
        <v>215</v>
      </c>
      <c r="C461" s="21" t="s">
        <v>364</v>
      </c>
      <c r="D461" s="240" t="s">
        <v>354</v>
      </c>
      <c r="E461" s="240">
        <v>-5.0</v>
      </c>
      <c r="F461" s="227">
        <v>52.58</v>
      </c>
      <c r="G461" s="228">
        <v>262.9</v>
      </c>
      <c r="H461" s="229" t="s">
        <v>766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-132.8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-99.10850575</v>
      </c>
    </row>
    <row r="462">
      <c r="A462" s="189">
        <v>43773.0</v>
      </c>
      <c r="B462" s="239" t="s">
        <v>196</v>
      </c>
      <c r="C462" s="21" t="s">
        <v>199</v>
      </c>
      <c r="D462" s="240" t="s">
        <v>354</v>
      </c>
      <c r="E462" s="240">
        <v>-562.0</v>
      </c>
      <c r="F462" s="227">
        <v>7.415</v>
      </c>
      <c r="G462" s="228">
        <v>4167.23</v>
      </c>
      <c r="H462" s="229" t="s">
        <v>767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-2469.99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-861.9378927</v>
      </c>
    </row>
    <row r="463">
      <c r="A463" s="189">
        <v>43773.0</v>
      </c>
      <c r="B463" s="239" t="s">
        <v>215</v>
      </c>
      <c r="C463" s="21" t="s">
        <v>364</v>
      </c>
      <c r="D463" s="240" t="s">
        <v>354</v>
      </c>
      <c r="E463" s="240">
        <v>-24.0</v>
      </c>
      <c r="F463" s="227">
        <v>52.4829</v>
      </c>
      <c r="G463" s="228">
        <v>1259.59</v>
      </c>
      <c r="H463" s="229" t="s">
        <v>768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-639.77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-478.0508276</v>
      </c>
    </row>
    <row r="464">
      <c r="A464" s="189">
        <v>43773.0</v>
      </c>
      <c r="B464" s="239" t="s">
        <v>215</v>
      </c>
      <c r="C464" s="21" t="s">
        <v>364</v>
      </c>
      <c r="D464" s="240" t="s">
        <v>354</v>
      </c>
      <c r="E464" s="240">
        <v>-16.0</v>
      </c>
      <c r="F464" s="227">
        <v>52.4231</v>
      </c>
      <c r="G464" s="228">
        <v>838.77</v>
      </c>
      <c r="H464" s="229" t="s">
        <v>769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-427.47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-319.6572184</v>
      </c>
    </row>
    <row r="465">
      <c r="A465" s="189">
        <v>43773.0</v>
      </c>
      <c r="B465" s="239" t="s">
        <v>215</v>
      </c>
      <c r="C465" s="21" t="s">
        <v>364</v>
      </c>
      <c r="D465" s="240" t="s">
        <v>354</v>
      </c>
      <c r="E465" s="240">
        <v>-10.0</v>
      </c>
      <c r="F465" s="227">
        <v>52.423</v>
      </c>
      <c r="G465" s="228">
        <v>524.23</v>
      </c>
      <c r="H465" s="229" t="s">
        <v>770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-267.17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-199.7870115</v>
      </c>
    </row>
    <row r="466">
      <c r="A466" s="189">
        <v>43773.0</v>
      </c>
      <c r="B466" s="239" t="s">
        <v>215</v>
      </c>
      <c r="C466" s="21" t="s">
        <v>364</v>
      </c>
      <c r="D466" s="240" t="s">
        <v>354</v>
      </c>
      <c r="E466" s="240">
        <v>-14.0</v>
      </c>
      <c r="F466" s="227">
        <v>52.365</v>
      </c>
      <c r="G466" s="228">
        <v>733.11</v>
      </c>
      <c r="H466" s="229" t="s">
        <v>771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-374.85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-280.5138161</v>
      </c>
    </row>
    <row r="467">
      <c r="A467" s="189">
        <v>43773.0</v>
      </c>
      <c r="B467" s="239" t="s">
        <v>215</v>
      </c>
      <c r="C467" s="21" t="s">
        <v>364</v>
      </c>
      <c r="D467" s="240" t="s">
        <v>354</v>
      </c>
      <c r="E467" s="240">
        <v>-7.0</v>
      </c>
      <c r="F467" s="227">
        <v>52.3657</v>
      </c>
      <c r="G467" s="228">
        <v>366.56</v>
      </c>
      <c r="H467" s="229" t="s">
        <v>772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-187.42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-140.251908</v>
      </c>
    </row>
    <row r="468">
      <c r="A468" s="189">
        <v>43773.0</v>
      </c>
      <c r="B468" s="239" t="s">
        <v>215</v>
      </c>
      <c r="C468" s="21" t="s">
        <v>364</v>
      </c>
      <c r="D468" s="240" t="s">
        <v>354</v>
      </c>
      <c r="E468" s="240">
        <v>-24.0</v>
      </c>
      <c r="F468" s="227">
        <v>52.28</v>
      </c>
      <c r="G468" s="228">
        <v>1254.72</v>
      </c>
      <c r="H468" s="229" t="s">
        <v>773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-644.64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-482.9208276</v>
      </c>
    </row>
    <row r="469">
      <c r="A469" s="189">
        <v>43770.0</v>
      </c>
      <c r="B469" s="239"/>
      <c r="C469" s="241"/>
      <c r="D469" s="240" t="s">
        <v>358</v>
      </c>
      <c r="E469" s="240"/>
      <c r="F469" s="227"/>
      <c r="G469" s="228">
        <v>-13700.0</v>
      </c>
      <c r="H469" s="64" t="s">
        <v>774</v>
      </c>
      <c r="I469" s="230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0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9">
        <v>43769.0</v>
      </c>
      <c r="B470" s="239"/>
      <c r="C470" s="241"/>
      <c r="D470" s="240" t="s">
        <v>352</v>
      </c>
      <c r="E470" s="240"/>
      <c r="F470" s="227"/>
      <c r="G470" s="228">
        <v>-369.69</v>
      </c>
      <c r="H470" s="64" t="s">
        <v>775</v>
      </c>
      <c r="I470" s="230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30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9">
        <v>43766.0</v>
      </c>
      <c r="B471" s="239" t="s">
        <v>215</v>
      </c>
      <c r="C471" s="21" t="s">
        <v>364</v>
      </c>
      <c r="D471" s="240" t="s">
        <v>354</v>
      </c>
      <c r="E471" s="240">
        <v>-22.0</v>
      </c>
      <c r="F471" s="227">
        <v>51.85</v>
      </c>
      <c r="G471" s="228">
        <v>1140.7</v>
      </c>
      <c r="H471" s="229" t="s">
        <v>776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-600.38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-452.1374253</v>
      </c>
    </row>
    <row r="472">
      <c r="A472" s="189">
        <v>43766.0</v>
      </c>
      <c r="B472" s="239" t="s">
        <v>215</v>
      </c>
      <c r="C472" s="21" t="s">
        <v>364</v>
      </c>
      <c r="D472" s="240" t="s">
        <v>354</v>
      </c>
      <c r="E472" s="240">
        <v>-20.0</v>
      </c>
      <c r="F472" s="227">
        <v>51.85</v>
      </c>
      <c r="G472" s="228">
        <v>1037.0</v>
      </c>
      <c r="H472" s="229" t="s">
        <v>777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-545.8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-411.034023</v>
      </c>
    </row>
    <row r="473">
      <c r="A473" s="189">
        <v>43766.0</v>
      </c>
      <c r="B473" s="239" t="s">
        <v>215</v>
      </c>
      <c r="C473" s="21" t="s">
        <v>364</v>
      </c>
      <c r="D473" s="240" t="s">
        <v>354</v>
      </c>
      <c r="E473" s="240">
        <v>-5.0</v>
      </c>
      <c r="F473" s="227">
        <v>51.85</v>
      </c>
      <c r="G473" s="228">
        <v>259.25</v>
      </c>
      <c r="H473" s="229" t="s">
        <v>778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-136.45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-102.7585057</v>
      </c>
    </row>
    <row r="474">
      <c r="A474" s="189">
        <v>43753.0</v>
      </c>
      <c r="B474" s="239"/>
      <c r="C474" s="241"/>
      <c r="D474" s="240" t="s">
        <v>358</v>
      </c>
      <c r="E474" s="240"/>
      <c r="F474" s="227"/>
      <c r="G474" s="228">
        <v>-200.0</v>
      </c>
      <c r="H474" s="64" t="s">
        <v>648</v>
      </c>
      <c r="I474" s="230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0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9">
        <v>43747.0</v>
      </c>
      <c r="B475" s="239" t="s">
        <v>215</v>
      </c>
      <c r="C475" s="21" t="s">
        <v>364</v>
      </c>
      <c r="D475" s="240" t="s">
        <v>365</v>
      </c>
      <c r="E475" s="240"/>
      <c r="F475" s="227"/>
      <c r="G475" s="228">
        <v>902.42</v>
      </c>
      <c r="H475" s="229" t="s">
        <v>779</v>
      </c>
      <c r="I475" s="230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0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9">
        <v>43747.0</v>
      </c>
      <c r="B476" s="239" t="s">
        <v>215</v>
      </c>
      <c r="C476" s="21" t="s">
        <v>364</v>
      </c>
      <c r="D476" s="240" t="s">
        <v>365</v>
      </c>
      <c r="E476" s="240"/>
      <c r="F476" s="227"/>
      <c r="G476" s="228">
        <v>-80.78</v>
      </c>
      <c r="H476" s="229" t="s">
        <v>780</v>
      </c>
      <c r="I476" s="230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0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9">
        <v>43739.0</v>
      </c>
      <c r="B477" s="239"/>
      <c r="C477" s="241"/>
      <c r="D477" s="240" t="s">
        <v>358</v>
      </c>
      <c r="E477" s="240"/>
      <c r="F477" s="227"/>
      <c r="G477" s="228">
        <v>-400.0</v>
      </c>
      <c r="H477" s="64" t="s">
        <v>611</v>
      </c>
      <c r="I477" s="230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0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9">
        <v>43738.0</v>
      </c>
      <c r="B478" s="239"/>
      <c r="C478" s="241"/>
      <c r="D478" s="240" t="s">
        <v>352</v>
      </c>
      <c r="E478" s="240"/>
      <c r="F478" s="227"/>
      <c r="G478" s="228">
        <v>-369.3</v>
      </c>
      <c r="H478" s="64" t="s">
        <v>781</v>
      </c>
      <c r="I478" s="230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0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9">
        <v>43732.0</v>
      </c>
      <c r="B479" s="239" t="s">
        <v>200</v>
      </c>
      <c r="C479" s="21" t="s">
        <v>201</v>
      </c>
      <c r="D479" s="240" t="s">
        <v>354</v>
      </c>
      <c r="E479" s="240">
        <v>-8.0</v>
      </c>
      <c r="F479" s="227">
        <v>131.96</v>
      </c>
      <c r="G479" s="228">
        <v>1055.68</v>
      </c>
      <c r="H479" s="229" t="s">
        <v>782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-276.48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-130.8741762</v>
      </c>
    </row>
    <row r="480">
      <c r="A480" s="189">
        <v>43728.0</v>
      </c>
      <c r="B480" s="239" t="s">
        <v>215</v>
      </c>
      <c r="C480" s="21" t="s">
        <v>364</v>
      </c>
      <c r="D480" s="240" t="s">
        <v>354</v>
      </c>
      <c r="E480" s="240">
        <v>-36.0</v>
      </c>
      <c r="F480" s="227">
        <v>52.035</v>
      </c>
      <c r="G480" s="228">
        <v>1873.26</v>
      </c>
      <c r="H480" s="229" t="s">
        <v>783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-975.78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-733.2012414</v>
      </c>
    </row>
    <row r="481">
      <c r="A481" s="189">
        <v>43724.0</v>
      </c>
      <c r="B481" s="239" t="s">
        <v>196</v>
      </c>
      <c r="C481" s="21" t="s">
        <v>199</v>
      </c>
      <c r="D481" s="240" t="s">
        <v>354</v>
      </c>
      <c r="E481" s="240">
        <v>-692.0</v>
      </c>
      <c r="F481" s="227">
        <v>7.5</v>
      </c>
      <c r="G481" s="228">
        <v>5190.0</v>
      </c>
      <c r="H481" s="229" t="s">
        <v>784</v>
      </c>
      <c r="I481" s="230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-2982.52</v>
      </c>
      <c r="J481" s="230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-1002.498544</v>
      </c>
    </row>
    <row r="482">
      <c r="A482" s="189">
        <v>43724.0</v>
      </c>
      <c r="B482" s="239" t="s">
        <v>196</v>
      </c>
      <c r="C482" s="21" t="s">
        <v>199</v>
      </c>
      <c r="D482" s="240" t="s">
        <v>352</v>
      </c>
      <c r="E482" s="240"/>
      <c r="F482" s="227"/>
      <c r="G482" s="228">
        <v>-3.04</v>
      </c>
      <c r="H482" s="229" t="s">
        <v>785</v>
      </c>
      <c r="I482" s="230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-3.04</v>
      </c>
      <c r="J482" s="230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-3.04</v>
      </c>
    </row>
    <row r="483">
      <c r="A483" s="189">
        <v>43724.0</v>
      </c>
      <c r="B483" s="239" t="s">
        <v>196</v>
      </c>
      <c r="C483" s="21" t="s">
        <v>199</v>
      </c>
      <c r="D483" s="240" t="s">
        <v>354</v>
      </c>
      <c r="E483" s="240">
        <v>-1247.0</v>
      </c>
      <c r="F483" s="227">
        <v>7.425</v>
      </c>
      <c r="G483" s="228">
        <v>9258.98</v>
      </c>
      <c r="H483" s="229" t="s">
        <v>786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-5468.09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-1900.045556</v>
      </c>
    </row>
    <row r="484">
      <c r="A484" s="189">
        <v>43724.0</v>
      </c>
      <c r="B484" s="239" t="s">
        <v>196</v>
      </c>
      <c r="C484" s="21" t="s">
        <v>199</v>
      </c>
      <c r="D484" s="240" t="s">
        <v>352</v>
      </c>
      <c r="E484" s="240"/>
      <c r="F484" s="227"/>
      <c r="G484" s="228">
        <v>-3.85</v>
      </c>
      <c r="H484" s="229" t="s">
        <v>787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-3.85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-3.85</v>
      </c>
    </row>
    <row r="485">
      <c r="A485" s="189">
        <v>43724.0</v>
      </c>
      <c r="B485" s="239" t="s">
        <v>204</v>
      </c>
      <c r="C485" s="241" t="s">
        <v>209</v>
      </c>
      <c r="D485" s="240" t="s">
        <v>365</v>
      </c>
      <c r="E485" s="240"/>
      <c r="F485" s="227"/>
      <c r="G485" s="228">
        <v>-10.37</v>
      </c>
      <c r="H485" s="64" t="s">
        <v>788</v>
      </c>
      <c r="I485" s="230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0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9">
        <v>43721.0</v>
      </c>
      <c r="B486" s="239" t="s">
        <v>215</v>
      </c>
      <c r="C486" s="21" t="s">
        <v>364</v>
      </c>
      <c r="D486" s="240" t="s">
        <v>354</v>
      </c>
      <c r="E486" s="240">
        <v>-38.0</v>
      </c>
      <c r="F486" s="227">
        <v>51.78</v>
      </c>
      <c r="G486" s="228">
        <v>1967.64</v>
      </c>
      <c r="H486" s="229" t="s">
        <v>789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-1039.68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-783.6246437</v>
      </c>
    </row>
    <row r="487">
      <c r="A487" s="189">
        <v>43721.0</v>
      </c>
      <c r="B487" s="239" t="s">
        <v>215</v>
      </c>
      <c r="C487" s="21" t="s">
        <v>364</v>
      </c>
      <c r="D487" s="240" t="s">
        <v>354</v>
      </c>
      <c r="E487" s="240">
        <v>-59.0</v>
      </c>
      <c r="F487" s="227">
        <v>51.7631</v>
      </c>
      <c r="G487" s="228">
        <v>3054.02</v>
      </c>
      <c r="H487" s="229" t="s">
        <v>790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-1615.24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-1217.680368</v>
      </c>
    </row>
    <row r="488">
      <c r="A488" s="189">
        <v>43718.0</v>
      </c>
      <c r="B488" s="239"/>
      <c r="C488" s="241"/>
      <c r="D488" s="240" t="s">
        <v>358</v>
      </c>
      <c r="E488" s="240"/>
      <c r="F488" s="227"/>
      <c r="G488" s="228">
        <v>-300.0</v>
      </c>
      <c r="H488" s="64" t="s">
        <v>693</v>
      </c>
      <c r="I488" s="230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230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89">
        <v>43718.0</v>
      </c>
      <c r="B489" s="239"/>
      <c r="C489" s="241"/>
      <c r="D489" s="240" t="s">
        <v>358</v>
      </c>
      <c r="E489" s="240"/>
      <c r="F489" s="227"/>
      <c r="G489" s="228">
        <v>-100.0</v>
      </c>
      <c r="H489" s="64" t="s">
        <v>626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43714.0</v>
      </c>
      <c r="B490" s="239" t="s">
        <v>215</v>
      </c>
      <c r="C490" s="21" t="s">
        <v>364</v>
      </c>
      <c r="D490" s="240" t="s">
        <v>354</v>
      </c>
      <c r="E490" s="240">
        <v>-21.0</v>
      </c>
      <c r="F490" s="227">
        <v>51.45</v>
      </c>
      <c r="G490" s="228">
        <v>1080.45</v>
      </c>
      <c r="H490" s="229" t="s">
        <v>791</v>
      </c>
      <c r="I490" s="230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-581.49</v>
      </c>
      <c r="J490" s="230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-439.9857241</v>
      </c>
    </row>
    <row r="491">
      <c r="A491" s="189">
        <v>43714.0</v>
      </c>
      <c r="B491" s="239" t="s">
        <v>215</v>
      </c>
      <c r="C491" s="21" t="s">
        <v>364</v>
      </c>
      <c r="D491" s="240" t="s">
        <v>354</v>
      </c>
      <c r="E491" s="240">
        <v>-43.0</v>
      </c>
      <c r="F491" s="227">
        <v>51.417</v>
      </c>
      <c r="G491" s="228">
        <v>2210.93</v>
      </c>
      <c r="H491" s="229" t="s">
        <v>792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-1192.09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-902.3431494</v>
      </c>
    </row>
    <row r="492">
      <c r="A492" s="189">
        <v>43714.0</v>
      </c>
      <c r="B492" s="239"/>
      <c r="C492" s="241"/>
      <c r="D492" s="240" t="s">
        <v>358</v>
      </c>
      <c r="E492" s="240"/>
      <c r="F492" s="227"/>
      <c r="G492" s="228">
        <v>-0.1</v>
      </c>
      <c r="H492" s="64" t="s">
        <v>405</v>
      </c>
      <c r="I492" s="230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0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9">
        <v>43713.0</v>
      </c>
      <c r="B493" s="239"/>
      <c r="C493" s="241"/>
      <c r="D493" s="240" t="s">
        <v>358</v>
      </c>
      <c r="E493" s="240"/>
      <c r="F493" s="227"/>
      <c r="G493" s="228">
        <v>0.1</v>
      </c>
      <c r="H493" s="64" t="s">
        <v>793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43712.0</v>
      </c>
      <c r="B494" s="239"/>
      <c r="C494" s="241"/>
      <c r="D494" s="240" t="s">
        <v>358</v>
      </c>
      <c r="E494" s="240"/>
      <c r="F494" s="227"/>
      <c r="G494" s="228">
        <v>-100.0</v>
      </c>
      <c r="H494" s="64" t="s">
        <v>626</v>
      </c>
      <c r="I494" s="230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0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9">
        <v>43711.0</v>
      </c>
      <c r="B495" s="239" t="s">
        <v>196</v>
      </c>
      <c r="C495" s="21" t="s">
        <v>199</v>
      </c>
      <c r="D495" s="240" t="s">
        <v>368</v>
      </c>
      <c r="E495" s="240">
        <v>223.0</v>
      </c>
      <c r="F495" s="227">
        <v>7.165</v>
      </c>
      <c r="G495" s="228">
        <v>-1597.8</v>
      </c>
      <c r="H495" s="229" t="s">
        <v>794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1035.83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397.7595019</v>
      </c>
    </row>
    <row r="496">
      <c r="A496" s="189">
        <v>43710.0</v>
      </c>
      <c r="B496" s="239" t="s">
        <v>196</v>
      </c>
      <c r="C496" s="21" t="s">
        <v>199</v>
      </c>
      <c r="D496" s="240" t="s">
        <v>368</v>
      </c>
      <c r="E496" s="240">
        <v>213.0</v>
      </c>
      <c r="F496" s="227">
        <v>7.2</v>
      </c>
      <c r="G496" s="228">
        <v>-1533.6</v>
      </c>
      <c r="H496" s="229" t="s">
        <v>795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981.93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372.4725287</v>
      </c>
    </row>
    <row r="497">
      <c r="A497" s="189">
        <v>43708.0</v>
      </c>
      <c r="B497" s="239"/>
      <c r="C497" s="241"/>
      <c r="D497" s="240" t="s">
        <v>352</v>
      </c>
      <c r="E497" s="240"/>
      <c r="F497" s="227"/>
      <c r="G497" s="228">
        <v>-461.31</v>
      </c>
      <c r="H497" s="64" t="s">
        <v>796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43703.0</v>
      </c>
      <c r="B498" s="239" t="s">
        <v>200</v>
      </c>
      <c r="C498" s="21" t="s">
        <v>201</v>
      </c>
      <c r="D498" s="240" t="s">
        <v>354</v>
      </c>
      <c r="E498" s="240">
        <v>-8.0</v>
      </c>
      <c r="F498" s="227">
        <v>131.5</v>
      </c>
      <c r="G498" s="228">
        <v>1052.0</v>
      </c>
      <c r="H498" s="229" t="s">
        <v>797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-280.16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-134.5541762</v>
      </c>
    </row>
    <row r="499">
      <c r="A499" s="189">
        <v>43701.0</v>
      </c>
      <c r="B499" s="239"/>
      <c r="C499" s="241"/>
      <c r="D499" s="240" t="s">
        <v>358</v>
      </c>
      <c r="E499" s="240"/>
      <c r="F499" s="227"/>
      <c r="G499" s="228">
        <v>-1000.0</v>
      </c>
      <c r="H499" s="64" t="s">
        <v>386</v>
      </c>
      <c r="I499" s="230" t="str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/>
      </c>
      <c r="J499" s="230" t="str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/>
      </c>
    </row>
    <row r="500">
      <c r="A500" s="189">
        <v>43697.0</v>
      </c>
      <c r="B500" s="239" t="s">
        <v>215</v>
      </c>
      <c r="C500" s="21" t="s">
        <v>364</v>
      </c>
      <c r="D500" s="240" t="s">
        <v>354</v>
      </c>
      <c r="E500" s="240">
        <v>-32.0</v>
      </c>
      <c r="F500" s="227">
        <v>50.17</v>
      </c>
      <c r="G500" s="228">
        <v>1605.44</v>
      </c>
      <c r="H500" s="229" t="s">
        <v>798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-927.04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-711.4144368</v>
      </c>
    </row>
    <row r="501">
      <c r="A501" s="189">
        <v>43693.0</v>
      </c>
      <c r="B501" s="239" t="s">
        <v>204</v>
      </c>
      <c r="C501" s="21" t="s">
        <v>205</v>
      </c>
      <c r="D501" s="240" t="s">
        <v>354</v>
      </c>
      <c r="E501" s="240">
        <v>-6.0</v>
      </c>
      <c r="F501" s="227">
        <v>189.0</v>
      </c>
      <c r="G501" s="228">
        <v>1134.0</v>
      </c>
      <c r="H501" s="229" t="s">
        <v>799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75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54.63195402</v>
      </c>
    </row>
    <row r="502">
      <c r="A502" s="189">
        <v>43693.0</v>
      </c>
      <c r="B502" s="239" t="s">
        <v>204</v>
      </c>
      <c r="C502" s="21" t="s">
        <v>205</v>
      </c>
      <c r="D502" s="240" t="s">
        <v>354</v>
      </c>
      <c r="E502" s="240">
        <v>-6.0</v>
      </c>
      <c r="F502" s="227">
        <v>188.75</v>
      </c>
      <c r="G502" s="228">
        <v>1132.5</v>
      </c>
      <c r="H502" s="229" t="s">
        <v>800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73.5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53.13195402</v>
      </c>
    </row>
    <row r="503">
      <c r="A503" s="189">
        <v>43692.0</v>
      </c>
      <c r="B503" s="239" t="s">
        <v>204</v>
      </c>
      <c r="C503" s="21" t="s">
        <v>205</v>
      </c>
      <c r="D503" s="240" t="s">
        <v>354</v>
      </c>
      <c r="E503" s="240">
        <v>-6.0</v>
      </c>
      <c r="F503" s="227">
        <v>187.8</v>
      </c>
      <c r="G503" s="228">
        <v>1126.8</v>
      </c>
      <c r="H503" s="229" t="s">
        <v>801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67.8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47.43195402</v>
      </c>
    </row>
    <row r="504">
      <c r="A504" s="189">
        <v>43692.0</v>
      </c>
      <c r="B504" s="239" t="s">
        <v>204</v>
      </c>
      <c r="C504" s="21" t="s">
        <v>205</v>
      </c>
      <c r="D504" s="240" t="s">
        <v>354</v>
      </c>
      <c r="E504" s="240">
        <v>-7.0</v>
      </c>
      <c r="F504" s="227">
        <v>187.75</v>
      </c>
      <c r="G504" s="228">
        <v>1314.25</v>
      </c>
      <c r="H504" s="229" t="s">
        <v>802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78.75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54.98727969</v>
      </c>
    </row>
    <row r="505">
      <c r="A505" s="189">
        <v>43692.0</v>
      </c>
      <c r="B505" s="239" t="s">
        <v>210</v>
      </c>
      <c r="C505" s="21" t="s">
        <v>211</v>
      </c>
      <c r="D505" s="240" t="s">
        <v>354</v>
      </c>
      <c r="E505" s="240">
        <v>-152.0</v>
      </c>
      <c r="F505" s="227">
        <v>4.95</v>
      </c>
      <c r="G505" s="228">
        <v>752.4</v>
      </c>
      <c r="H505" s="229" t="s">
        <v>803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83.6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52.49748046</v>
      </c>
    </row>
    <row r="506">
      <c r="A506" s="189">
        <v>43692.0</v>
      </c>
      <c r="B506" s="239" t="s">
        <v>210</v>
      </c>
      <c r="C506" s="21" t="s">
        <v>211</v>
      </c>
      <c r="D506" s="240" t="s">
        <v>352</v>
      </c>
      <c r="E506" s="240"/>
      <c r="F506" s="227"/>
      <c r="G506" s="228">
        <v>-2.15</v>
      </c>
      <c r="H506" s="229" t="s">
        <v>804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-2.15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-2.15</v>
      </c>
    </row>
    <row r="507">
      <c r="A507" s="189">
        <v>43692.0</v>
      </c>
      <c r="B507" s="239" t="s">
        <v>210</v>
      </c>
      <c r="C507" s="21" t="s">
        <v>211</v>
      </c>
      <c r="D507" s="240" t="s">
        <v>354</v>
      </c>
      <c r="E507" s="240">
        <v>-51.0</v>
      </c>
      <c r="F507" s="227">
        <v>4.95</v>
      </c>
      <c r="G507" s="228">
        <v>252.45</v>
      </c>
      <c r="H507" s="229" t="s">
        <v>805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28.05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17.61428621</v>
      </c>
    </row>
    <row r="508">
      <c r="A508" s="189">
        <v>43692.0</v>
      </c>
      <c r="B508" s="239" t="s">
        <v>210</v>
      </c>
      <c r="C508" s="21" t="s">
        <v>211</v>
      </c>
      <c r="D508" s="240" t="s">
        <v>352</v>
      </c>
      <c r="E508" s="240"/>
      <c r="F508" s="227"/>
      <c r="G508" s="228">
        <v>-0.05</v>
      </c>
      <c r="H508" s="229" t="s">
        <v>806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-0.05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-0.05</v>
      </c>
    </row>
    <row r="509">
      <c r="A509" s="189">
        <v>43692.0</v>
      </c>
      <c r="B509" s="239" t="s">
        <v>210</v>
      </c>
      <c r="C509" s="21" t="s">
        <v>211</v>
      </c>
      <c r="D509" s="240" t="s">
        <v>354</v>
      </c>
      <c r="E509" s="240">
        <v>-300.0</v>
      </c>
      <c r="F509" s="227">
        <v>4.96</v>
      </c>
      <c r="G509" s="228">
        <v>1488.0</v>
      </c>
      <c r="H509" s="229" t="s">
        <v>807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168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106.6134483</v>
      </c>
    </row>
    <row r="510">
      <c r="A510" s="189">
        <v>43692.0</v>
      </c>
      <c r="B510" s="239" t="s">
        <v>210</v>
      </c>
      <c r="C510" s="21" t="s">
        <v>211</v>
      </c>
      <c r="D510" s="240" t="s">
        <v>352</v>
      </c>
      <c r="E510" s="240"/>
      <c r="F510" s="227"/>
      <c r="G510" s="228">
        <v>-2.3</v>
      </c>
      <c r="H510" s="229" t="s">
        <v>423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-2.3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-2.3</v>
      </c>
    </row>
    <row r="511">
      <c r="A511" s="189">
        <v>43692.0</v>
      </c>
      <c r="B511" s="239" t="s">
        <v>210</v>
      </c>
      <c r="C511" s="21" t="s">
        <v>211</v>
      </c>
      <c r="D511" s="240" t="s">
        <v>354</v>
      </c>
      <c r="E511" s="240">
        <v>-203.0</v>
      </c>
      <c r="F511" s="227">
        <v>4.95</v>
      </c>
      <c r="G511" s="228">
        <v>1004.85</v>
      </c>
      <c r="H511" s="229" t="s">
        <v>808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111.65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70.11176667</v>
      </c>
    </row>
    <row r="512">
      <c r="A512" s="189">
        <v>43692.0</v>
      </c>
      <c r="B512" s="239" t="s">
        <v>210</v>
      </c>
      <c r="C512" s="21" t="s">
        <v>211</v>
      </c>
      <c r="D512" s="240" t="s">
        <v>352</v>
      </c>
      <c r="E512" s="240"/>
      <c r="F512" s="227"/>
      <c r="G512" s="228">
        <v>-2.2</v>
      </c>
      <c r="H512" s="229" t="s">
        <v>809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</v>
      </c>
    </row>
    <row r="513">
      <c r="A513" s="189">
        <v>43692.0</v>
      </c>
      <c r="B513" s="239" t="s">
        <v>210</v>
      </c>
      <c r="C513" s="21" t="s">
        <v>211</v>
      </c>
      <c r="D513" s="240" t="s">
        <v>354</v>
      </c>
      <c r="E513" s="240">
        <v>-203.0</v>
      </c>
      <c r="F513" s="227">
        <v>4.9483</v>
      </c>
      <c r="G513" s="228">
        <v>1004.5</v>
      </c>
      <c r="H513" s="229" t="s">
        <v>810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111.3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69.76176667</v>
      </c>
    </row>
    <row r="514">
      <c r="A514" s="189">
        <v>43692.0</v>
      </c>
      <c r="B514" s="239" t="s">
        <v>210</v>
      </c>
      <c r="C514" s="21" t="s">
        <v>211</v>
      </c>
      <c r="D514" s="240" t="s">
        <v>352</v>
      </c>
      <c r="E514" s="240"/>
      <c r="F514" s="227"/>
      <c r="G514" s="228">
        <v>-2.2</v>
      </c>
      <c r="H514" s="229" t="s">
        <v>809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9">
        <v>43692.0</v>
      </c>
      <c r="B515" s="239" t="s">
        <v>210</v>
      </c>
      <c r="C515" s="21" t="s">
        <v>211</v>
      </c>
      <c r="D515" s="240" t="s">
        <v>354</v>
      </c>
      <c r="E515" s="240">
        <v>-203.0</v>
      </c>
      <c r="F515" s="227">
        <v>4.94</v>
      </c>
      <c r="G515" s="228">
        <v>1002.82</v>
      </c>
      <c r="H515" s="229" t="s">
        <v>811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109.62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68.08176667</v>
      </c>
    </row>
    <row r="516">
      <c r="A516" s="189">
        <v>43692.0</v>
      </c>
      <c r="B516" s="239" t="s">
        <v>210</v>
      </c>
      <c r="C516" s="21" t="s">
        <v>211</v>
      </c>
      <c r="D516" s="240" t="s">
        <v>352</v>
      </c>
      <c r="E516" s="240"/>
      <c r="F516" s="227"/>
      <c r="G516" s="228">
        <v>-2.2</v>
      </c>
      <c r="H516" s="229" t="s">
        <v>809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9">
        <v>43692.0</v>
      </c>
      <c r="B517" s="239" t="s">
        <v>210</v>
      </c>
      <c r="C517" s="21" t="s">
        <v>211</v>
      </c>
      <c r="D517" s="240" t="s">
        <v>354</v>
      </c>
      <c r="E517" s="240">
        <v>-203.0</v>
      </c>
      <c r="F517" s="227">
        <v>4.934</v>
      </c>
      <c r="G517" s="228">
        <v>1001.6</v>
      </c>
      <c r="H517" s="229" t="s">
        <v>812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108.4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66.86176667</v>
      </c>
    </row>
    <row r="518">
      <c r="A518" s="189">
        <v>43692.0</v>
      </c>
      <c r="B518" s="239" t="s">
        <v>210</v>
      </c>
      <c r="C518" s="21" t="s">
        <v>211</v>
      </c>
      <c r="D518" s="240" t="s">
        <v>352</v>
      </c>
      <c r="E518" s="240"/>
      <c r="F518" s="227"/>
      <c r="G518" s="228">
        <v>-2.2</v>
      </c>
      <c r="H518" s="229" t="s">
        <v>809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89">
        <v>43692.0</v>
      </c>
      <c r="B519" s="239" t="s">
        <v>210</v>
      </c>
      <c r="C519" s="21" t="s">
        <v>211</v>
      </c>
      <c r="D519" s="240" t="s">
        <v>354</v>
      </c>
      <c r="E519" s="240">
        <v>-355.0</v>
      </c>
      <c r="F519" s="227">
        <v>4.93</v>
      </c>
      <c r="G519" s="228">
        <v>1750.15</v>
      </c>
      <c r="H519" s="229" t="s">
        <v>813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188.15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115.5092471</v>
      </c>
    </row>
    <row r="520">
      <c r="A520" s="189">
        <v>43692.0</v>
      </c>
      <c r="B520" s="239" t="s">
        <v>210</v>
      </c>
      <c r="C520" s="21" t="s">
        <v>211</v>
      </c>
      <c r="D520" s="240" t="s">
        <v>352</v>
      </c>
      <c r="E520" s="240"/>
      <c r="F520" s="227"/>
      <c r="G520" s="228">
        <v>-2.35</v>
      </c>
      <c r="H520" s="229" t="s">
        <v>814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-2.35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-2.35</v>
      </c>
    </row>
    <row r="521">
      <c r="A521" s="189">
        <v>43692.0</v>
      </c>
      <c r="B521" s="239" t="s">
        <v>210</v>
      </c>
      <c r="C521" s="21" t="s">
        <v>211</v>
      </c>
      <c r="D521" s="240" t="s">
        <v>354</v>
      </c>
      <c r="E521" s="240">
        <v>-100.0</v>
      </c>
      <c r="F521" s="227">
        <v>4.93</v>
      </c>
      <c r="G521" s="228">
        <v>493.0</v>
      </c>
      <c r="H521" s="229" t="s">
        <v>815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53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32.53781609</v>
      </c>
    </row>
    <row r="522">
      <c r="A522" s="189">
        <v>43692.0</v>
      </c>
      <c r="B522" s="239" t="s">
        <v>210</v>
      </c>
      <c r="C522" s="21" t="s">
        <v>211</v>
      </c>
      <c r="D522" s="240" t="s">
        <v>352</v>
      </c>
      <c r="E522" s="240"/>
      <c r="F522" s="227"/>
      <c r="G522" s="228">
        <v>-2.1</v>
      </c>
      <c r="H522" s="229" t="s">
        <v>816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-2.1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-2.1</v>
      </c>
    </row>
    <row r="523">
      <c r="A523" s="189">
        <v>43692.0</v>
      </c>
      <c r="B523" s="239" t="s">
        <v>210</v>
      </c>
      <c r="C523" s="21" t="s">
        <v>211</v>
      </c>
      <c r="D523" s="240" t="s">
        <v>354</v>
      </c>
      <c r="E523" s="240">
        <v>-500.0</v>
      </c>
      <c r="F523" s="227">
        <v>4.93</v>
      </c>
      <c r="G523" s="228">
        <v>2465.0</v>
      </c>
      <c r="H523" s="229" t="s">
        <v>817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265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162.6890805</v>
      </c>
    </row>
    <row r="524">
      <c r="A524" s="189">
        <v>43692.0</v>
      </c>
      <c r="B524" s="239" t="s">
        <v>210</v>
      </c>
      <c r="C524" s="21" t="s">
        <v>211</v>
      </c>
      <c r="D524" s="240" t="s">
        <v>352</v>
      </c>
      <c r="E524" s="240"/>
      <c r="F524" s="227"/>
      <c r="G524" s="228">
        <v>-0.49</v>
      </c>
      <c r="H524" s="229" t="s">
        <v>818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-0.49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-0.49</v>
      </c>
    </row>
    <row r="525">
      <c r="A525" s="189">
        <v>43691.0</v>
      </c>
      <c r="B525" s="239" t="s">
        <v>210</v>
      </c>
      <c r="C525" s="21" t="s">
        <v>211</v>
      </c>
      <c r="D525" s="240" t="s">
        <v>354</v>
      </c>
      <c r="E525" s="240">
        <v>-206.0</v>
      </c>
      <c r="F525" s="227">
        <v>4.8765</v>
      </c>
      <c r="G525" s="228">
        <v>1004.56</v>
      </c>
      <c r="H525" s="229" t="s">
        <v>819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98.16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56.00790115</v>
      </c>
    </row>
    <row r="526">
      <c r="A526" s="189">
        <v>43691.0</v>
      </c>
      <c r="B526" s="239" t="s">
        <v>210</v>
      </c>
      <c r="C526" s="21" t="s">
        <v>211</v>
      </c>
      <c r="D526" s="240" t="s">
        <v>352</v>
      </c>
      <c r="E526" s="240"/>
      <c r="F526" s="227"/>
      <c r="G526" s="228">
        <v>-2.2</v>
      </c>
      <c r="H526" s="229" t="s">
        <v>809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9">
        <v>43691.0</v>
      </c>
      <c r="B527" s="239" t="s">
        <v>210</v>
      </c>
      <c r="C527" s="21" t="s">
        <v>211</v>
      </c>
      <c r="D527" s="240" t="s">
        <v>354</v>
      </c>
      <c r="E527" s="240">
        <v>-106.0</v>
      </c>
      <c r="F527" s="227">
        <v>4.876</v>
      </c>
      <c r="G527" s="228">
        <v>516.86</v>
      </c>
      <c r="H527" s="229" t="s">
        <v>820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50.46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28.77008506</v>
      </c>
    </row>
    <row r="528">
      <c r="A528" s="189">
        <v>43691.0</v>
      </c>
      <c r="B528" s="239" t="s">
        <v>210</v>
      </c>
      <c r="C528" s="21" t="s">
        <v>211</v>
      </c>
      <c r="D528" s="240" t="s">
        <v>352</v>
      </c>
      <c r="E528" s="240"/>
      <c r="F528" s="227"/>
      <c r="G528" s="228">
        <v>-0.1</v>
      </c>
      <c r="H528" s="229" t="s">
        <v>821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-0.1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-0.1</v>
      </c>
    </row>
    <row r="529">
      <c r="A529" s="189">
        <v>43691.0</v>
      </c>
      <c r="B529" s="239" t="s">
        <v>210</v>
      </c>
      <c r="C529" s="21" t="s">
        <v>211</v>
      </c>
      <c r="D529" s="240" t="s">
        <v>354</v>
      </c>
      <c r="E529" s="240">
        <v>-100.0</v>
      </c>
      <c r="F529" s="227">
        <v>4.876</v>
      </c>
      <c r="G529" s="228">
        <v>487.6</v>
      </c>
      <c r="H529" s="229" t="s">
        <v>822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47.6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27.13781609</v>
      </c>
    </row>
    <row r="530">
      <c r="A530" s="189">
        <v>43691.0</v>
      </c>
      <c r="B530" s="239" t="s">
        <v>210</v>
      </c>
      <c r="C530" s="21" t="s">
        <v>211</v>
      </c>
      <c r="D530" s="240" t="s">
        <v>352</v>
      </c>
      <c r="E530" s="240"/>
      <c r="F530" s="227"/>
      <c r="G530" s="228">
        <v>-2.1</v>
      </c>
      <c r="H530" s="229" t="s">
        <v>816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-2.1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-2.1</v>
      </c>
    </row>
    <row r="531">
      <c r="A531" s="189">
        <v>43691.0</v>
      </c>
      <c r="B531" s="239" t="s">
        <v>210</v>
      </c>
      <c r="C531" s="21" t="s">
        <v>211</v>
      </c>
      <c r="D531" s="240" t="s">
        <v>354</v>
      </c>
      <c r="E531" s="240">
        <v>-56.0</v>
      </c>
      <c r="F531" s="227">
        <v>4.8739</v>
      </c>
      <c r="G531" s="228">
        <v>272.94</v>
      </c>
      <c r="H531" s="229" t="s">
        <v>823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26.54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15.08117701</v>
      </c>
    </row>
    <row r="532">
      <c r="A532" s="189">
        <v>43691.0</v>
      </c>
      <c r="B532" s="239" t="s">
        <v>210</v>
      </c>
      <c r="C532" s="21" t="s">
        <v>211</v>
      </c>
      <c r="D532" s="240" t="s">
        <v>352</v>
      </c>
      <c r="E532" s="240"/>
      <c r="F532" s="227"/>
      <c r="G532" s="228">
        <v>-2.05</v>
      </c>
      <c r="H532" s="229" t="s">
        <v>824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-2.05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-2.05</v>
      </c>
    </row>
    <row r="533">
      <c r="A533" s="189">
        <v>43691.0</v>
      </c>
      <c r="B533" s="239" t="s">
        <v>210</v>
      </c>
      <c r="C533" s="21" t="s">
        <v>211</v>
      </c>
      <c r="D533" s="240" t="s">
        <v>354</v>
      </c>
      <c r="E533" s="240">
        <v>-167.0</v>
      </c>
      <c r="F533" s="227">
        <v>4.878</v>
      </c>
      <c r="G533" s="228">
        <v>814.63</v>
      </c>
      <c r="H533" s="229" t="s">
        <v>825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79.83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45.65815287</v>
      </c>
    </row>
    <row r="534">
      <c r="A534" s="189">
        <v>43691.0</v>
      </c>
      <c r="B534" s="239" t="s">
        <v>210</v>
      </c>
      <c r="C534" s="21" t="s">
        <v>211</v>
      </c>
      <c r="D534" s="240" t="s">
        <v>352</v>
      </c>
      <c r="E534" s="240"/>
      <c r="F534" s="227"/>
      <c r="G534" s="228">
        <v>-0.16</v>
      </c>
      <c r="H534" s="229" t="s">
        <v>826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-0.16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-0.16</v>
      </c>
    </row>
    <row r="535">
      <c r="A535" s="189">
        <v>43691.0</v>
      </c>
      <c r="B535" s="239" t="s">
        <v>210</v>
      </c>
      <c r="C535" s="21" t="s">
        <v>211</v>
      </c>
      <c r="D535" s="240" t="s">
        <v>354</v>
      </c>
      <c r="E535" s="240">
        <v>-100.0</v>
      </c>
      <c r="F535" s="227">
        <v>4.878</v>
      </c>
      <c r="G535" s="228">
        <v>487.8</v>
      </c>
      <c r="H535" s="229" t="s">
        <v>827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47.8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27.33781609</v>
      </c>
    </row>
    <row r="536">
      <c r="A536" s="189">
        <v>43691.0</v>
      </c>
      <c r="B536" s="239" t="s">
        <v>210</v>
      </c>
      <c r="C536" s="21" t="s">
        <v>211</v>
      </c>
      <c r="D536" s="240" t="s">
        <v>352</v>
      </c>
      <c r="E536" s="240"/>
      <c r="F536" s="227"/>
      <c r="G536" s="228">
        <v>-2.1</v>
      </c>
      <c r="H536" s="229" t="s">
        <v>816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-2.1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-2.1</v>
      </c>
    </row>
    <row r="537">
      <c r="A537" s="189">
        <v>43691.0</v>
      </c>
      <c r="B537" s="239" t="s">
        <v>210</v>
      </c>
      <c r="C537" s="21" t="s">
        <v>211</v>
      </c>
      <c r="D537" s="240" t="s">
        <v>354</v>
      </c>
      <c r="E537" s="240">
        <v>-589.0</v>
      </c>
      <c r="F537" s="227">
        <v>4.88</v>
      </c>
      <c r="G537" s="228">
        <v>2874.32</v>
      </c>
      <c r="H537" s="229" t="s">
        <v>828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282.72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162.1977368</v>
      </c>
    </row>
    <row r="538">
      <c r="A538" s="189">
        <v>43691.0</v>
      </c>
      <c r="B538" s="239" t="s">
        <v>210</v>
      </c>
      <c r="C538" s="21" t="s">
        <v>211</v>
      </c>
      <c r="D538" s="240" t="s">
        <v>352</v>
      </c>
      <c r="E538" s="240"/>
      <c r="F538" s="227"/>
      <c r="G538" s="228">
        <v>-2.57</v>
      </c>
      <c r="H538" s="229" t="s">
        <v>829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-2.57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-2.57</v>
      </c>
    </row>
    <row r="539">
      <c r="A539" s="189">
        <v>43684.0</v>
      </c>
      <c r="B539" s="239" t="s">
        <v>200</v>
      </c>
      <c r="C539" s="21" t="s">
        <v>201</v>
      </c>
      <c r="D539" s="240" t="s">
        <v>354</v>
      </c>
      <c r="E539" s="240">
        <v>-8.0</v>
      </c>
      <c r="F539" s="227">
        <v>127.47</v>
      </c>
      <c r="G539" s="228">
        <v>1019.76</v>
      </c>
      <c r="H539" s="229" t="s">
        <v>830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-312.4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-166.7941762</v>
      </c>
    </row>
    <row r="540">
      <c r="A540" s="189">
        <v>43684.0</v>
      </c>
      <c r="B540" s="239" t="s">
        <v>200</v>
      </c>
      <c r="C540" s="21" t="s">
        <v>201</v>
      </c>
      <c r="D540" s="240" t="s">
        <v>354</v>
      </c>
      <c r="E540" s="240">
        <v>-8.0</v>
      </c>
      <c r="F540" s="227">
        <v>126.96</v>
      </c>
      <c r="G540" s="228">
        <v>1015.68</v>
      </c>
      <c r="H540" s="229" t="s">
        <v>831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-316.48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-170.8741762</v>
      </c>
    </row>
    <row r="541">
      <c r="A541" s="189">
        <v>43684.0</v>
      </c>
      <c r="B541" s="239" t="s">
        <v>210</v>
      </c>
      <c r="C541" s="21" t="s">
        <v>211</v>
      </c>
      <c r="D541" s="240" t="s">
        <v>354</v>
      </c>
      <c r="E541" s="240">
        <v>-211.0</v>
      </c>
      <c r="F541" s="227">
        <v>4.746</v>
      </c>
      <c r="G541" s="228">
        <v>1001.41</v>
      </c>
      <c r="H541" s="229" t="s">
        <v>832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73.01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29.83479195</v>
      </c>
    </row>
    <row r="542">
      <c r="A542" s="189">
        <v>43684.0</v>
      </c>
      <c r="B542" s="239" t="s">
        <v>210</v>
      </c>
      <c r="C542" s="21" t="s">
        <v>211</v>
      </c>
      <c r="D542" s="240" t="s">
        <v>352</v>
      </c>
      <c r="E542" s="240"/>
      <c r="F542" s="227"/>
      <c r="G542" s="228">
        <v>-2.2</v>
      </c>
      <c r="H542" s="229" t="s">
        <v>809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-2.2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-2.2</v>
      </c>
    </row>
    <row r="543">
      <c r="A543" s="189">
        <v>43684.0</v>
      </c>
      <c r="B543" s="239" t="s">
        <v>210</v>
      </c>
      <c r="C543" s="21" t="s">
        <v>211</v>
      </c>
      <c r="D543" s="240" t="s">
        <v>354</v>
      </c>
      <c r="E543" s="240">
        <v>-212.0</v>
      </c>
      <c r="F543" s="227">
        <v>4.7519</v>
      </c>
      <c r="G543" s="228">
        <v>1007.42</v>
      </c>
      <c r="H543" s="229" t="s">
        <v>833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74.62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31.24017011</v>
      </c>
    </row>
    <row r="544">
      <c r="A544" s="189">
        <v>43684.0</v>
      </c>
      <c r="B544" s="239" t="s">
        <v>210</v>
      </c>
      <c r="C544" s="21" t="s">
        <v>211</v>
      </c>
      <c r="D544" s="240" t="s">
        <v>352</v>
      </c>
      <c r="E544" s="240"/>
      <c r="F544" s="227"/>
      <c r="G544" s="228">
        <v>-2.2</v>
      </c>
      <c r="H544" s="229" t="s">
        <v>809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-2.2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-2.2</v>
      </c>
    </row>
    <row r="545">
      <c r="A545" s="189">
        <v>43684.0</v>
      </c>
      <c r="B545" s="239" t="s">
        <v>210</v>
      </c>
      <c r="C545" s="21" t="s">
        <v>211</v>
      </c>
      <c r="D545" s="240" t="s">
        <v>354</v>
      </c>
      <c r="E545" s="240">
        <v>-212.0</v>
      </c>
      <c r="F545" s="227">
        <v>4.7574</v>
      </c>
      <c r="G545" s="228">
        <v>1008.57</v>
      </c>
      <c r="H545" s="229" t="s">
        <v>834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75.77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32.39017011</v>
      </c>
    </row>
    <row r="546">
      <c r="A546" s="189">
        <v>43684.0</v>
      </c>
      <c r="B546" s="239" t="s">
        <v>210</v>
      </c>
      <c r="C546" s="21" t="s">
        <v>211</v>
      </c>
      <c r="D546" s="240" t="s">
        <v>352</v>
      </c>
      <c r="E546" s="240"/>
      <c r="F546" s="227"/>
      <c r="G546" s="228">
        <v>-2.2</v>
      </c>
      <c r="H546" s="229" t="s">
        <v>809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9">
        <v>43684.0</v>
      </c>
      <c r="B547" s="239" t="s">
        <v>210</v>
      </c>
      <c r="C547" s="21" t="s">
        <v>211</v>
      </c>
      <c r="D547" s="240" t="s">
        <v>354</v>
      </c>
      <c r="E547" s="240">
        <v>-402.0</v>
      </c>
      <c r="F547" s="227">
        <v>4.7519</v>
      </c>
      <c r="G547" s="228">
        <v>1910.3</v>
      </c>
      <c r="H547" s="229" t="s">
        <v>835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141.5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59.24202069</v>
      </c>
    </row>
    <row r="548">
      <c r="A548" s="189">
        <v>43684.0</v>
      </c>
      <c r="B548" s="239" t="s">
        <v>210</v>
      </c>
      <c r="C548" s="21" t="s">
        <v>211</v>
      </c>
      <c r="D548" s="240" t="s">
        <v>352</v>
      </c>
      <c r="E548" s="240"/>
      <c r="F548" s="227"/>
      <c r="G548" s="228">
        <v>-2.38</v>
      </c>
      <c r="H548" s="229" t="s">
        <v>836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-2.38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-2.38</v>
      </c>
    </row>
    <row r="549">
      <c r="A549" s="189">
        <v>43684.0</v>
      </c>
      <c r="B549" s="239" t="s">
        <v>210</v>
      </c>
      <c r="C549" s="21" t="s">
        <v>211</v>
      </c>
      <c r="D549" s="240" t="s">
        <v>354</v>
      </c>
      <c r="E549" s="240">
        <v>-215.0</v>
      </c>
      <c r="F549" s="227">
        <v>4.74</v>
      </c>
      <c r="G549" s="228">
        <v>1019.1</v>
      </c>
      <c r="H549" s="229" t="s">
        <v>837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73.1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29.1063046</v>
      </c>
    </row>
    <row r="550">
      <c r="A550" s="189">
        <v>43684.0</v>
      </c>
      <c r="B550" s="239" t="s">
        <v>210</v>
      </c>
      <c r="C550" s="21" t="s">
        <v>211</v>
      </c>
      <c r="D550" s="240" t="s">
        <v>352</v>
      </c>
      <c r="E550" s="240"/>
      <c r="F550" s="227"/>
      <c r="G550" s="228">
        <v>-2.2</v>
      </c>
      <c r="H550" s="229" t="s">
        <v>809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</v>
      </c>
    </row>
    <row r="551">
      <c r="A551" s="189">
        <v>43684.0</v>
      </c>
      <c r="B551" s="239" t="s">
        <v>210</v>
      </c>
      <c r="C551" s="21" t="s">
        <v>211</v>
      </c>
      <c r="D551" s="240" t="s">
        <v>354</v>
      </c>
      <c r="E551" s="240">
        <v>-332.0</v>
      </c>
      <c r="F551" s="227">
        <v>4.7412</v>
      </c>
      <c r="G551" s="228">
        <v>1574.11</v>
      </c>
      <c r="H551" s="229" t="s">
        <v>838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113.31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45.37554943</v>
      </c>
    </row>
    <row r="552">
      <c r="A552" s="189">
        <v>43684.0</v>
      </c>
      <c r="B552" s="239" t="s">
        <v>210</v>
      </c>
      <c r="C552" s="21" t="s">
        <v>211</v>
      </c>
      <c r="D552" s="240" t="s">
        <v>352</v>
      </c>
      <c r="E552" s="240"/>
      <c r="F552" s="227"/>
      <c r="G552" s="228">
        <v>-2.31</v>
      </c>
      <c r="H552" s="229" t="s">
        <v>839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-2.31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-2.31</v>
      </c>
    </row>
    <row r="553">
      <c r="A553" s="189">
        <v>43684.0</v>
      </c>
      <c r="B553" s="239" t="s">
        <v>210</v>
      </c>
      <c r="C553" s="21" t="s">
        <v>211</v>
      </c>
      <c r="D553" s="240" t="s">
        <v>354</v>
      </c>
      <c r="E553" s="240">
        <v>-213.0</v>
      </c>
      <c r="F553" s="227">
        <v>4.712</v>
      </c>
      <c r="G553" s="228">
        <v>1003.66</v>
      </c>
      <c r="H553" s="229" t="s">
        <v>840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66.46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22.87554828</v>
      </c>
    </row>
    <row r="554">
      <c r="A554" s="189">
        <v>43684.0</v>
      </c>
      <c r="B554" s="239" t="s">
        <v>210</v>
      </c>
      <c r="C554" s="21" t="s">
        <v>211</v>
      </c>
      <c r="D554" s="240" t="s">
        <v>352</v>
      </c>
      <c r="E554" s="240"/>
      <c r="F554" s="227"/>
      <c r="G554" s="228">
        <v>-2.2</v>
      </c>
      <c r="H554" s="229" t="s">
        <v>809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210</v>
      </c>
      <c r="C555" s="21" t="s">
        <v>211</v>
      </c>
      <c r="D555" s="240" t="s">
        <v>354</v>
      </c>
      <c r="E555" s="240">
        <v>-213.0</v>
      </c>
      <c r="F555" s="227">
        <v>4.7072</v>
      </c>
      <c r="G555" s="228">
        <v>1002.65</v>
      </c>
      <c r="H555" s="229" t="s">
        <v>841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65.45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21.86554828</v>
      </c>
    </row>
    <row r="556">
      <c r="A556" s="189">
        <v>43684.0</v>
      </c>
      <c r="B556" s="239" t="s">
        <v>210</v>
      </c>
      <c r="C556" s="21" t="s">
        <v>211</v>
      </c>
      <c r="D556" s="240" t="s">
        <v>352</v>
      </c>
      <c r="E556" s="240"/>
      <c r="F556" s="227"/>
      <c r="G556" s="228">
        <v>-2.2</v>
      </c>
      <c r="H556" s="229" t="s">
        <v>809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</v>
      </c>
    </row>
    <row r="557">
      <c r="A557" s="189">
        <v>43684.0</v>
      </c>
      <c r="B557" s="239" t="s">
        <v>210</v>
      </c>
      <c r="C557" s="21" t="s">
        <v>211</v>
      </c>
      <c r="D557" s="240" t="s">
        <v>354</v>
      </c>
      <c r="E557" s="240">
        <v>-213.0</v>
      </c>
      <c r="F557" s="227">
        <v>4.7082</v>
      </c>
      <c r="G557" s="228">
        <v>1002.85</v>
      </c>
      <c r="H557" s="229" t="s">
        <v>842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65.65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22.06554828</v>
      </c>
    </row>
    <row r="558">
      <c r="A558" s="189">
        <v>43684.0</v>
      </c>
      <c r="B558" s="239" t="s">
        <v>210</v>
      </c>
      <c r="C558" s="21" t="s">
        <v>211</v>
      </c>
      <c r="D558" s="240" t="s">
        <v>352</v>
      </c>
      <c r="E558" s="240"/>
      <c r="F558" s="227"/>
      <c r="G558" s="228">
        <v>-2.2</v>
      </c>
      <c r="H558" s="229" t="s">
        <v>809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210</v>
      </c>
      <c r="C559" s="21" t="s">
        <v>211</v>
      </c>
      <c r="D559" s="240" t="s">
        <v>354</v>
      </c>
      <c r="E559" s="240">
        <v>-213.0</v>
      </c>
      <c r="F559" s="227">
        <v>4.704</v>
      </c>
      <c r="G559" s="228">
        <v>1001.97</v>
      </c>
      <c r="H559" s="229" t="s">
        <v>843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64.77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21.18554828</v>
      </c>
    </row>
    <row r="560">
      <c r="A560" s="189">
        <v>43684.0</v>
      </c>
      <c r="B560" s="239" t="s">
        <v>210</v>
      </c>
      <c r="C560" s="21" t="s">
        <v>211</v>
      </c>
      <c r="D560" s="240" t="s">
        <v>352</v>
      </c>
      <c r="E560" s="240"/>
      <c r="F560" s="227"/>
      <c r="G560" s="228">
        <v>-2.2</v>
      </c>
      <c r="H560" s="229" t="s">
        <v>809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-2.2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-2.2</v>
      </c>
    </row>
    <row r="561">
      <c r="A561" s="189">
        <v>43682.0</v>
      </c>
      <c r="B561" s="239" t="s">
        <v>200</v>
      </c>
      <c r="C561" s="21" t="s">
        <v>201</v>
      </c>
      <c r="D561" s="240" t="s">
        <v>354</v>
      </c>
      <c r="E561" s="240">
        <v>-9.0</v>
      </c>
      <c r="F561" s="227">
        <v>124.85</v>
      </c>
      <c r="G561" s="228">
        <v>1123.65</v>
      </c>
      <c r="H561" s="229" t="s">
        <v>844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-375.03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-211.2234483</v>
      </c>
    </row>
    <row r="562">
      <c r="A562" s="189">
        <v>43682.0</v>
      </c>
      <c r="B562" s="239" t="s">
        <v>200</v>
      </c>
      <c r="C562" s="21" t="s">
        <v>201</v>
      </c>
      <c r="D562" s="240" t="s">
        <v>354</v>
      </c>
      <c r="E562" s="240">
        <v>-9.0</v>
      </c>
      <c r="F562" s="227">
        <v>124.71</v>
      </c>
      <c r="G562" s="228">
        <v>1122.39</v>
      </c>
      <c r="H562" s="229" t="s">
        <v>845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-376.29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-212.4834483</v>
      </c>
    </row>
    <row r="563">
      <c r="A563" s="189">
        <v>43682.0</v>
      </c>
      <c r="B563" s="239" t="s">
        <v>200</v>
      </c>
      <c r="C563" s="21" t="s">
        <v>201</v>
      </c>
      <c r="D563" s="240" t="s">
        <v>354</v>
      </c>
      <c r="E563" s="240">
        <v>-9.0</v>
      </c>
      <c r="F563" s="227">
        <v>124.71</v>
      </c>
      <c r="G563" s="228">
        <v>1122.39</v>
      </c>
      <c r="H563" s="229" t="s">
        <v>845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-376.29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-212.4834483</v>
      </c>
    </row>
    <row r="564">
      <c r="A564" s="189">
        <v>43682.0</v>
      </c>
      <c r="B564" s="239" t="s">
        <v>210</v>
      </c>
      <c r="C564" s="21" t="s">
        <v>211</v>
      </c>
      <c r="D564" s="240" t="s">
        <v>354</v>
      </c>
      <c r="E564" s="240">
        <v>-435.0</v>
      </c>
      <c r="F564" s="227">
        <v>4.653</v>
      </c>
      <c r="G564" s="228">
        <v>2023.97</v>
      </c>
      <c r="H564" s="229" t="s">
        <v>846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109.97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20.9595</v>
      </c>
    </row>
    <row r="565">
      <c r="A565" s="189">
        <v>43682.0</v>
      </c>
      <c r="B565" s="239" t="s">
        <v>210</v>
      </c>
      <c r="C565" s="21" t="s">
        <v>211</v>
      </c>
      <c r="D565" s="240" t="s">
        <v>352</v>
      </c>
      <c r="E565" s="240"/>
      <c r="F565" s="227"/>
      <c r="G565" s="228">
        <v>-2.41</v>
      </c>
      <c r="H565" s="229" t="s">
        <v>847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-2.41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-2.41</v>
      </c>
    </row>
    <row r="566">
      <c r="A566" s="189">
        <v>43682.0</v>
      </c>
      <c r="B566" s="239" t="s">
        <v>210</v>
      </c>
      <c r="C566" s="21" t="s">
        <v>211</v>
      </c>
      <c r="D566" s="240" t="s">
        <v>354</v>
      </c>
      <c r="E566" s="240">
        <v>-223.0</v>
      </c>
      <c r="F566" s="227">
        <v>4.656</v>
      </c>
      <c r="G566" s="228">
        <v>1038.29</v>
      </c>
      <c r="H566" s="229" t="s">
        <v>848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57.09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11.45932989</v>
      </c>
    </row>
    <row r="567">
      <c r="A567" s="189">
        <v>43682.0</v>
      </c>
      <c r="B567" s="239" t="s">
        <v>210</v>
      </c>
      <c r="C567" s="21" t="s">
        <v>211</v>
      </c>
      <c r="D567" s="240" t="s">
        <v>352</v>
      </c>
      <c r="E567" s="240"/>
      <c r="F567" s="227"/>
      <c r="G567" s="228">
        <v>-2.21</v>
      </c>
      <c r="H567" s="229" t="s">
        <v>849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-2.21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-2.21</v>
      </c>
    </row>
    <row r="568">
      <c r="A568" s="189">
        <v>43682.0</v>
      </c>
      <c r="B568" s="239" t="s">
        <v>210</v>
      </c>
      <c r="C568" s="21" t="s">
        <v>211</v>
      </c>
      <c r="D568" s="240" t="s">
        <v>354</v>
      </c>
      <c r="E568" s="240">
        <v>-219.0</v>
      </c>
      <c r="F568" s="227">
        <v>4.651</v>
      </c>
      <c r="G568" s="228">
        <v>1018.57</v>
      </c>
      <c r="H568" s="229" t="s">
        <v>850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54.97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10.15781724</v>
      </c>
    </row>
    <row r="569">
      <c r="A569" s="189">
        <v>43682.0</v>
      </c>
      <c r="B569" s="239" t="s">
        <v>210</v>
      </c>
      <c r="C569" s="21" t="s">
        <v>211</v>
      </c>
      <c r="D569" s="240" t="s">
        <v>352</v>
      </c>
      <c r="E569" s="240"/>
      <c r="F569" s="227"/>
      <c r="G569" s="228">
        <v>-2.2</v>
      </c>
      <c r="H569" s="229" t="s">
        <v>809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-2.2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-2.2</v>
      </c>
    </row>
    <row r="570">
      <c r="A570" s="189">
        <v>43682.0</v>
      </c>
      <c r="B570" s="239" t="s">
        <v>210</v>
      </c>
      <c r="C570" s="21" t="s">
        <v>211</v>
      </c>
      <c r="D570" s="240" t="s">
        <v>354</v>
      </c>
      <c r="E570" s="240">
        <v>-794.0</v>
      </c>
      <c r="F570" s="227">
        <v>4.6528</v>
      </c>
      <c r="G570" s="228">
        <v>3694.4</v>
      </c>
      <c r="H570" s="229" t="s">
        <v>851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200.8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38.33025977</v>
      </c>
    </row>
    <row r="571">
      <c r="A571" s="189">
        <v>43682.0</v>
      </c>
      <c r="B571" s="239" t="s">
        <v>210</v>
      </c>
      <c r="C571" s="21" t="s">
        <v>211</v>
      </c>
      <c r="D571" s="240" t="s">
        <v>352</v>
      </c>
      <c r="E571" s="240"/>
      <c r="F571" s="227"/>
      <c r="G571" s="228">
        <v>-2.74</v>
      </c>
      <c r="H571" s="229" t="s">
        <v>852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-2.74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-2.74</v>
      </c>
    </row>
    <row r="572">
      <c r="A572" s="189">
        <v>43679.0</v>
      </c>
      <c r="B572" s="239" t="s">
        <v>196</v>
      </c>
      <c r="C572" s="21" t="s">
        <v>199</v>
      </c>
      <c r="D572" s="240" t="s">
        <v>368</v>
      </c>
      <c r="E572" s="240">
        <v>1771.0</v>
      </c>
      <c r="F572" s="227">
        <v>7.13</v>
      </c>
      <c r="G572" s="228">
        <v>-12627.23</v>
      </c>
      <c r="H572" s="229" t="s">
        <v>853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8288.28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3220.91295</v>
      </c>
    </row>
    <row r="573">
      <c r="A573" s="189">
        <v>43679.0</v>
      </c>
      <c r="B573" s="239" t="s">
        <v>200</v>
      </c>
      <c r="C573" s="21" t="s">
        <v>201</v>
      </c>
      <c r="D573" s="240" t="s">
        <v>354</v>
      </c>
      <c r="E573" s="240">
        <v>-9.0</v>
      </c>
      <c r="F573" s="227">
        <v>123.9</v>
      </c>
      <c r="G573" s="228">
        <v>1115.1</v>
      </c>
      <c r="H573" s="229" t="s">
        <v>854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-383.58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-219.7734483</v>
      </c>
    </row>
    <row r="574">
      <c r="A574" s="189">
        <v>43679.0</v>
      </c>
      <c r="B574" s="239" t="s">
        <v>200</v>
      </c>
      <c r="C574" s="21" t="s">
        <v>201</v>
      </c>
      <c r="D574" s="240" t="s">
        <v>354</v>
      </c>
      <c r="E574" s="240">
        <v>-9.0</v>
      </c>
      <c r="F574" s="227">
        <v>124.13</v>
      </c>
      <c r="G574" s="228">
        <v>1117.17</v>
      </c>
      <c r="H574" s="229" t="s">
        <v>855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-381.51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-217.7034483</v>
      </c>
    </row>
    <row r="575">
      <c r="A575" s="189">
        <v>43679.0</v>
      </c>
      <c r="B575" s="239" t="s">
        <v>200</v>
      </c>
      <c r="C575" s="21" t="s">
        <v>201</v>
      </c>
      <c r="D575" s="240" t="s">
        <v>354</v>
      </c>
      <c r="E575" s="240">
        <v>-2.0</v>
      </c>
      <c r="F575" s="227">
        <v>124.02</v>
      </c>
      <c r="G575" s="228">
        <v>248.04</v>
      </c>
      <c r="H575" s="229" t="s">
        <v>856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-85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-48.59854406</v>
      </c>
    </row>
    <row r="576">
      <c r="A576" s="189">
        <v>43679.0</v>
      </c>
      <c r="B576" s="239" t="s">
        <v>200</v>
      </c>
      <c r="C576" s="21" t="s">
        <v>201</v>
      </c>
      <c r="D576" s="240" t="s">
        <v>352</v>
      </c>
      <c r="E576" s="240"/>
      <c r="F576" s="227"/>
      <c r="G576" s="228">
        <v>-2.05</v>
      </c>
      <c r="H576" s="229" t="s">
        <v>857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-2.05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-2.05</v>
      </c>
    </row>
    <row r="577">
      <c r="A577" s="189">
        <v>43679.0</v>
      </c>
      <c r="B577" s="239" t="s">
        <v>200</v>
      </c>
      <c r="C577" s="21" t="s">
        <v>201</v>
      </c>
      <c r="D577" s="240" t="s">
        <v>354</v>
      </c>
      <c r="E577" s="240">
        <v>-1.0</v>
      </c>
      <c r="F577" s="227">
        <v>123.4</v>
      </c>
      <c r="G577" s="228">
        <v>123.4</v>
      </c>
      <c r="H577" s="229" t="s">
        <v>858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-43.12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-24.91927203</v>
      </c>
    </row>
    <row r="578">
      <c r="A578" s="189">
        <v>43679.0</v>
      </c>
      <c r="B578" s="239" t="s">
        <v>204</v>
      </c>
      <c r="C578" s="21" t="s">
        <v>205</v>
      </c>
      <c r="D578" s="240" t="s">
        <v>354</v>
      </c>
      <c r="E578" s="240">
        <v>-7.0</v>
      </c>
      <c r="F578" s="227">
        <v>184.8</v>
      </c>
      <c r="G578" s="228">
        <v>1293.6</v>
      </c>
      <c r="H578" s="229" t="s">
        <v>859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58.1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34.33727969</v>
      </c>
    </row>
    <row r="579">
      <c r="A579" s="189">
        <v>43679.0</v>
      </c>
      <c r="B579" s="239" t="s">
        <v>204</v>
      </c>
      <c r="C579" s="21" t="s">
        <v>205</v>
      </c>
      <c r="D579" s="240" t="s">
        <v>354</v>
      </c>
      <c r="E579" s="240">
        <v>-6.0</v>
      </c>
      <c r="F579" s="227">
        <v>184.2</v>
      </c>
      <c r="G579" s="228">
        <v>1105.2</v>
      </c>
      <c r="H579" s="229" t="s">
        <v>860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46.2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25.83195402</v>
      </c>
    </row>
    <row r="580">
      <c r="A580" s="189">
        <v>43679.0</v>
      </c>
      <c r="B580" s="239" t="s">
        <v>204</v>
      </c>
      <c r="C580" s="21" t="s">
        <v>205</v>
      </c>
      <c r="D580" s="240" t="s">
        <v>354</v>
      </c>
      <c r="E580" s="240">
        <v>-6.0</v>
      </c>
      <c r="F580" s="227">
        <v>184.45</v>
      </c>
      <c r="G580" s="228">
        <v>1106.7</v>
      </c>
      <c r="H580" s="229" t="s">
        <v>861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47.7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27.33195402</v>
      </c>
    </row>
    <row r="581">
      <c r="A581" s="189">
        <v>43679.0</v>
      </c>
      <c r="B581" s="239" t="s">
        <v>204</v>
      </c>
      <c r="C581" s="21" t="s">
        <v>205</v>
      </c>
      <c r="D581" s="240" t="s">
        <v>354</v>
      </c>
      <c r="E581" s="240">
        <v>-6.0</v>
      </c>
      <c r="F581" s="227">
        <v>184.4</v>
      </c>
      <c r="G581" s="228">
        <v>1106.4</v>
      </c>
      <c r="H581" s="229" t="s">
        <v>862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47.4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27.03195402</v>
      </c>
    </row>
    <row r="582">
      <c r="A582" s="189">
        <v>43679.0</v>
      </c>
      <c r="B582" s="239" t="s">
        <v>210</v>
      </c>
      <c r="C582" s="21" t="s">
        <v>211</v>
      </c>
      <c r="D582" s="240" t="s">
        <v>354</v>
      </c>
      <c r="E582" s="240">
        <v>-493.0</v>
      </c>
      <c r="F582" s="227">
        <v>4.611</v>
      </c>
      <c r="G582" s="228">
        <v>2273.22</v>
      </c>
      <c r="H582" s="229" t="s">
        <v>863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104.02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3.141433333</v>
      </c>
    </row>
    <row r="583">
      <c r="A583" s="189">
        <v>43679.0</v>
      </c>
      <c r="B583" s="239" t="s">
        <v>210</v>
      </c>
      <c r="C583" s="21" t="s">
        <v>211</v>
      </c>
      <c r="D583" s="240" t="s">
        <v>352</v>
      </c>
      <c r="E583" s="240"/>
      <c r="F583" s="227"/>
      <c r="G583" s="228">
        <v>-2.45</v>
      </c>
      <c r="H583" s="229" t="s">
        <v>864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-2.45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-2.45</v>
      </c>
    </row>
    <row r="584">
      <c r="A584" s="189">
        <v>43679.0</v>
      </c>
      <c r="B584" s="239" t="s">
        <v>210</v>
      </c>
      <c r="C584" s="21" t="s">
        <v>211</v>
      </c>
      <c r="D584" s="240" t="s">
        <v>354</v>
      </c>
      <c r="E584" s="240">
        <v>-1546.0</v>
      </c>
      <c r="F584" s="227">
        <v>4.611</v>
      </c>
      <c r="G584" s="228">
        <v>7128.61</v>
      </c>
      <c r="H584" s="229" t="s">
        <v>865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326.21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9.864636782</v>
      </c>
    </row>
    <row r="585">
      <c r="A585" s="189">
        <v>43679.0</v>
      </c>
      <c r="B585" s="239" t="s">
        <v>210</v>
      </c>
      <c r="C585" s="21" t="s">
        <v>211</v>
      </c>
      <c r="D585" s="240" t="s">
        <v>352</v>
      </c>
      <c r="E585" s="240"/>
      <c r="F585" s="227"/>
      <c r="G585" s="228">
        <v>-1.43</v>
      </c>
      <c r="H585" s="229" t="s">
        <v>866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-1.43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-1.43</v>
      </c>
    </row>
    <row r="586">
      <c r="A586" s="189">
        <v>43679.0</v>
      </c>
      <c r="B586" s="239"/>
      <c r="C586" s="241"/>
      <c r="D586" s="240" t="s">
        <v>358</v>
      </c>
      <c r="E586" s="240"/>
      <c r="F586" s="227"/>
      <c r="G586" s="228">
        <v>-400.0</v>
      </c>
      <c r="H586" s="64" t="s">
        <v>611</v>
      </c>
      <c r="I586" s="230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0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9">
        <v>43678.0</v>
      </c>
      <c r="B587" s="239" t="s">
        <v>196</v>
      </c>
      <c r="C587" s="21" t="s">
        <v>199</v>
      </c>
      <c r="D587" s="240" t="s">
        <v>368</v>
      </c>
      <c r="E587" s="240">
        <v>353.0</v>
      </c>
      <c r="F587" s="227">
        <v>7.26</v>
      </c>
      <c r="G587" s="228">
        <v>-2562.78</v>
      </c>
      <c r="H587" s="229" t="s">
        <v>867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1606.15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596.1101533</v>
      </c>
    </row>
    <row r="588">
      <c r="A588" s="189">
        <v>43677.0</v>
      </c>
      <c r="B588" s="239"/>
      <c r="C588" s="241"/>
      <c r="D588" s="240" t="s">
        <v>352</v>
      </c>
      <c r="E588" s="240"/>
      <c r="F588" s="227"/>
      <c r="G588" s="228">
        <v>-450.16</v>
      </c>
      <c r="H588" s="64" t="s">
        <v>868</v>
      </c>
      <c r="I588" s="230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0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9">
        <v>43669.0</v>
      </c>
      <c r="B589" s="239" t="s">
        <v>196</v>
      </c>
      <c r="C589" s="21" t="s">
        <v>199</v>
      </c>
      <c r="D589" s="240" t="s">
        <v>368</v>
      </c>
      <c r="E589" s="240">
        <v>139.0</v>
      </c>
      <c r="F589" s="227">
        <v>7.24</v>
      </c>
      <c r="G589" s="228">
        <v>-1006.36</v>
      </c>
      <c r="H589" s="229" t="s">
        <v>869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635.23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237.5089272</v>
      </c>
    </row>
    <row r="590">
      <c r="A590" s="189">
        <v>43669.0</v>
      </c>
      <c r="B590" s="239" t="s">
        <v>196</v>
      </c>
      <c r="C590" s="21" t="s">
        <v>199</v>
      </c>
      <c r="D590" s="240" t="s">
        <v>352</v>
      </c>
      <c r="E590" s="240"/>
      <c r="F590" s="227"/>
      <c r="G590" s="228">
        <v>-2.2</v>
      </c>
      <c r="H590" s="229" t="s">
        <v>870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</v>
      </c>
    </row>
    <row r="591">
      <c r="A591" s="189">
        <v>43665.0</v>
      </c>
      <c r="B591" s="239" t="s">
        <v>200</v>
      </c>
      <c r="C591" s="21" t="s">
        <v>201</v>
      </c>
      <c r="D591" s="240" t="s">
        <v>354</v>
      </c>
      <c r="E591" s="240">
        <v>-10.0</v>
      </c>
      <c r="F591" s="227">
        <v>121.84</v>
      </c>
      <c r="G591" s="228">
        <v>1218.4</v>
      </c>
      <c r="H591" s="229" t="s">
        <v>871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-446.8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-264.7927203</v>
      </c>
    </row>
    <row r="592">
      <c r="A592" s="189">
        <v>43664.0</v>
      </c>
      <c r="B592" s="239" t="s">
        <v>196</v>
      </c>
      <c r="C592" s="21" t="s">
        <v>199</v>
      </c>
      <c r="D592" s="240" t="s">
        <v>368</v>
      </c>
      <c r="E592" s="240">
        <v>164.0</v>
      </c>
      <c r="F592" s="227">
        <v>7.2379</v>
      </c>
      <c r="G592" s="228">
        <v>-1187.03</v>
      </c>
      <c r="H592" s="229" t="s">
        <v>872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749.81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280.5563602</v>
      </c>
    </row>
    <row r="593">
      <c r="A593" s="189">
        <v>43664.0</v>
      </c>
      <c r="B593" s="239" t="s">
        <v>196</v>
      </c>
      <c r="C593" s="21" t="s">
        <v>199</v>
      </c>
      <c r="D593" s="240" t="s">
        <v>352</v>
      </c>
      <c r="E593" s="240"/>
      <c r="F593" s="227"/>
      <c r="G593" s="228">
        <v>-2.24</v>
      </c>
      <c r="H593" s="229" t="s">
        <v>873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-2.24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-2.24</v>
      </c>
    </row>
    <row r="594">
      <c r="A594" s="189">
        <v>43663.0</v>
      </c>
      <c r="B594" s="239" t="s">
        <v>196</v>
      </c>
      <c r="C594" s="21" t="s">
        <v>199</v>
      </c>
      <c r="D594" s="240" t="s">
        <v>368</v>
      </c>
      <c r="E594" s="240">
        <v>189.0</v>
      </c>
      <c r="F594" s="227">
        <v>7.2579</v>
      </c>
      <c r="G594" s="228">
        <v>-1371.76</v>
      </c>
      <c r="H594" s="229" t="s">
        <v>874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860.33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319.5437931</v>
      </c>
    </row>
    <row r="595">
      <c r="A595" s="189">
        <v>43663.0</v>
      </c>
      <c r="B595" s="239" t="s">
        <v>196</v>
      </c>
      <c r="C595" s="21" t="s">
        <v>199</v>
      </c>
      <c r="D595" s="240" t="s">
        <v>352</v>
      </c>
      <c r="E595" s="240"/>
      <c r="F595" s="227"/>
      <c r="G595" s="228">
        <v>-0.27</v>
      </c>
      <c r="H595" s="229" t="s">
        <v>875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-0.27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-0.27</v>
      </c>
    </row>
    <row r="596">
      <c r="A596" s="189">
        <v>43663.0</v>
      </c>
      <c r="B596" s="239" t="s">
        <v>196</v>
      </c>
      <c r="C596" s="21" t="s">
        <v>199</v>
      </c>
      <c r="D596" s="240" t="s">
        <v>368</v>
      </c>
      <c r="E596" s="240">
        <v>263.0</v>
      </c>
      <c r="F596" s="227">
        <v>7.2579</v>
      </c>
      <c r="G596" s="228">
        <v>-1908.85</v>
      </c>
      <c r="H596" s="229" t="s">
        <v>876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1197.18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444.6573946</v>
      </c>
    </row>
    <row r="597">
      <c r="A597" s="189">
        <v>43663.0</v>
      </c>
      <c r="B597" s="239" t="s">
        <v>196</v>
      </c>
      <c r="C597" s="21" t="s">
        <v>199</v>
      </c>
      <c r="D597" s="240" t="s">
        <v>352</v>
      </c>
      <c r="E597" s="240"/>
      <c r="F597" s="227"/>
      <c r="G597" s="228">
        <v>-2.38</v>
      </c>
      <c r="H597" s="229" t="s">
        <v>877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-2.38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-2.38</v>
      </c>
    </row>
    <row r="598">
      <c r="A598" s="189">
        <v>43661.0</v>
      </c>
      <c r="B598" s="239" t="s">
        <v>196</v>
      </c>
      <c r="C598" s="21" t="s">
        <v>199</v>
      </c>
      <c r="D598" s="240" t="s">
        <v>354</v>
      </c>
      <c r="E598" s="240">
        <v>-339.0</v>
      </c>
      <c r="F598" s="227">
        <v>7.35</v>
      </c>
      <c r="G598" s="228">
        <v>2491.65</v>
      </c>
      <c r="H598" s="229" t="s">
        <v>878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-1511.94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-541.9583908</v>
      </c>
    </row>
    <row r="599">
      <c r="A599" s="189">
        <v>43658.0</v>
      </c>
      <c r="B599" s="239" t="s">
        <v>215</v>
      </c>
      <c r="C599" s="21" t="s">
        <v>364</v>
      </c>
      <c r="D599" s="240" t="s">
        <v>354</v>
      </c>
      <c r="E599" s="240">
        <v>-77.0</v>
      </c>
      <c r="F599" s="227">
        <v>50.7</v>
      </c>
      <c r="G599" s="228">
        <v>3903.9</v>
      </c>
      <c r="H599" s="229" t="s">
        <v>879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-2189.88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-1671.030989</v>
      </c>
    </row>
    <row r="600">
      <c r="A600" s="189">
        <v>43657.0</v>
      </c>
      <c r="B600" s="239" t="s">
        <v>215</v>
      </c>
      <c r="C600" s="21" t="s">
        <v>364</v>
      </c>
      <c r="D600" s="240" t="s">
        <v>365</v>
      </c>
      <c r="E600" s="240"/>
      <c r="F600" s="227"/>
      <c r="G600" s="228">
        <v>-107.73</v>
      </c>
      <c r="H600" s="229" t="s">
        <v>880</v>
      </c>
      <c r="I600" s="230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0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9">
        <v>43656.0</v>
      </c>
      <c r="B601" s="239" t="s">
        <v>215</v>
      </c>
      <c r="C601" s="21" t="s">
        <v>364</v>
      </c>
      <c r="D601" s="240" t="s">
        <v>365</v>
      </c>
      <c r="E601" s="240"/>
      <c r="F601" s="227"/>
      <c r="G601" s="228">
        <v>959.36</v>
      </c>
      <c r="H601" s="229" t="s">
        <v>881</v>
      </c>
      <c r="I601" s="230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0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9">
        <v>43651.0</v>
      </c>
      <c r="B602" s="239" t="s">
        <v>215</v>
      </c>
      <c r="C602" s="21" t="s">
        <v>364</v>
      </c>
      <c r="D602" s="240" t="s">
        <v>354</v>
      </c>
      <c r="E602" s="240">
        <v>-38.0</v>
      </c>
      <c r="F602" s="227">
        <v>50.37</v>
      </c>
      <c r="G602" s="228">
        <v>1914.06</v>
      </c>
      <c r="H602" s="229" t="s">
        <v>882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-1093.26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-837.2046437</v>
      </c>
    </row>
    <row r="603">
      <c r="A603" s="189">
        <v>43648.0</v>
      </c>
      <c r="B603" s="239"/>
      <c r="C603" s="241"/>
      <c r="D603" s="240" t="s">
        <v>358</v>
      </c>
      <c r="E603" s="240"/>
      <c r="F603" s="227"/>
      <c r="G603" s="228">
        <v>-500.0</v>
      </c>
      <c r="H603" s="64" t="s">
        <v>427</v>
      </c>
      <c r="I603" s="230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0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9">
        <v>43646.0</v>
      </c>
      <c r="B604" s="239"/>
      <c r="C604" s="241"/>
      <c r="D604" s="240" t="s">
        <v>352</v>
      </c>
      <c r="E604" s="240"/>
      <c r="F604" s="227"/>
      <c r="G604" s="228">
        <v>-495.83</v>
      </c>
      <c r="H604" s="64" t="s">
        <v>883</v>
      </c>
      <c r="I604" s="230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0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9">
        <v>43642.0</v>
      </c>
      <c r="B605" s="239" t="s">
        <v>210</v>
      </c>
      <c r="C605" s="21" t="s">
        <v>211</v>
      </c>
      <c r="D605" s="239" t="s">
        <v>365</v>
      </c>
      <c r="E605" s="248"/>
      <c r="F605" s="227"/>
      <c r="G605" s="228">
        <v>-487.06</v>
      </c>
      <c r="H605" s="229" t="s">
        <v>884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43642.0</v>
      </c>
      <c r="B606" s="239" t="s">
        <v>210</v>
      </c>
      <c r="C606" s="21" t="s">
        <v>211</v>
      </c>
      <c r="D606" s="239" t="s">
        <v>365</v>
      </c>
      <c r="E606" s="248"/>
      <c r="F606" s="227"/>
      <c r="G606" s="228">
        <v>4012.65</v>
      </c>
      <c r="H606" s="229" t="s">
        <v>885</v>
      </c>
      <c r="I606" s="230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0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9">
        <v>43642.0</v>
      </c>
      <c r="B607" s="239"/>
      <c r="C607" s="239"/>
      <c r="D607" s="239" t="s">
        <v>358</v>
      </c>
      <c r="E607" s="248"/>
      <c r="F607" s="227"/>
      <c r="G607" s="228">
        <v>2000.0</v>
      </c>
      <c r="H607" s="64" t="s">
        <v>886</v>
      </c>
      <c r="I607" s="230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0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9">
        <v>43641.0</v>
      </c>
      <c r="B608" s="239" t="s">
        <v>200</v>
      </c>
      <c r="C608" s="21" t="s">
        <v>201</v>
      </c>
      <c r="D608" s="239" t="s">
        <v>354</v>
      </c>
      <c r="E608" s="248">
        <v>-9.0</v>
      </c>
      <c r="F608" s="227">
        <v>119.82</v>
      </c>
      <c r="G608" s="228">
        <v>1078.38</v>
      </c>
      <c r="H608" s="229" t="s">
        <v>887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-420.3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-256.4934483</v>
      </c>
    </row>
    <row r="609">
      <c r="A609" s="189">
        <v>43640.0</v>
      </c>
      <c r="B609" s="239" t="s">
        <v>196</v>
      </c>
      <c r="C609" s="21" t="s">
        <v>199</v>
      </c>
      <c r="D609" s="239" t="s">
        <v>368</v>
      </c>
      <c r="E609" s="248">
        <v>1013.0</v>
      </c>
      <c r="F609" s="227">
        <v>7.103</v>
      </c>
      <c r="G609" s="228">
        <v>-7195.34</v>
      </c>
      <c r="H609" s="229" t="s">
        <v>888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4768.19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1869.690383</v>
      </c>
    </row>
    <row r="610">
      <c r="A610" s="189">
        <v>43640.0</v>
      </c>
      <c r="B610" s="239" t="s">
        <v>200</v>
      </c>
      <c r="C610" s="21" t="s">
        <v>201</v>
      </c>
      <c r="D610" s="239" t="s">
        <v>354</v>
      </c>
      <c r="E610" s="248">
        <v>-9.0</v>
      </c>
      <c r="F610" s="227">
        <v>117.66</v>
      </c>
      <c r="G610" s="228">
        <v>1058.94</v>
      </c>
      <c r="H610" s="229" t="s">
        <v>889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-439.74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-275.9334483</v>
      </c>
    </row>
    <row r="611">
      <c r="A611" s="189">
        <v>43640.0</v>
      </c>
      <c r="B611" s="239" t="s">
        <v>200</v>
      </c>
      <c r="C611" s="21" t="s">
        <v>201</v>
      </c>
      <c r="D611" s="239" t="s">
        <v>354</v>
      </c>
      <c r="E611" s="248">
        <v>-16.0</v>
      </c>
      <c r="F611" s="227">
        <v>117.66</v>
      </c>
      <c r="G611" s="228">
        <v>1882.56</v>
      </c>
      <c r="H611" s="229" t="s">
        <v>890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-781.76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-490.5483525</v>
      </c>
    </row>
    <row r="612">
      <c r="A612" s="189">
        <v>43627.0</v>
      </c>
      <c r="B612" s="239" t="s">
        <v>196</v>
      </c>
      <c r="C612" s="21" t="s">
        <v>199</v>
      </c>
      <c r="D612" s="239" t="s">
        <v>368</v>
      </c>
      <c r="E612" s="248">
        <v>518.0</v>
      </c>
      <c r="F612" s="227">
        <v>6.962</v>
      </c>
      <c r="G612" s="228">
        <v>-3606.32</v>
      </c>
      <c r="H612" s="229" t="s">
        <v>891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2511.26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1029.105211</v>
      </c>
    </row>
    <row r="613">
      <c r="A613" s="189">
        <v>43627.0</v>
      </c>
      <c r="B613" s="239" t="s">
        <v>196</v>
      </c>
      <c r="C613" s="21" t="s">
        <v>199</v>
      </c>
      <c r="D613" s="239" t="s">
        <v>368</v>
      </c>
      <c r="E613" s="248">
        <v>1762.0</v>
      </c>
      <c r="F613" s="227">
        <v>6.9619</v>
      </c>
      <c r="G613" s="228">
        <v>-12267.04</v>
      </c>
      <c r="H613" s="229" t="s">
        <v>892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8542.18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3500.564674</v>
      </c>
    </row>
    <row r="614">
      <c r="A614" s="189">
        <v>43627.0</v>
      </c>
      <c r="B614" s="239" t="s">
        <v>215</v>
      </c>
      <c r="C614" s="21" t="s">
        <v>364</v>
      </c>
      <c r="D614" s="239" t="s">
        <v>354</v>
      </c>
      <c r="E614" s="248">
        <v>-26.0</v>
      </c>
      <c r="F614" s="227">
        <v>48.6538</v>
      </c>
      <c r="G614" s="228">
        <v>1265.0</v>
      </c>
      <c r="H614" s="229" t="s">
        <v>893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-792.64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-617.4442299</v>
      </c>
    </row>
    <row r="615">
      <c r="A615" s="189">
        <v>43626.0</v>
      </c>
      <c r="B615" s="239" t="s">
        <v>215</v>
      </c>
      <c r="C615" s="21" t="s">
        <v>364</v>
      </c>
      <c r="D615" s="239" t="s">
        <v>354</v>
      </c>
      <c r="E615" s="248">
        <v>-29.0</v>
      </c>
      <c r="F615" s="227">
        <v>48.562</v>
      </c>
      <c r="G615" s="228">
        <v>1408.3</v>
      </c>
      <c r="H615" s="229" t="s">
        <v>894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-886.76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-691.3493333</v>
      </c>
    </row>
    <row r="616">
      <c r="A616" s="189">
        <v>43623.0</v>
      </c>
      <c r="B616" s="239" t="s">
        <v>215</v>
      </c>
      <c r="C616" s="21" t="s">
        <v>364</v>
      </c>
      <c r="D616" s="239" t="s">
        <v>354</v>
      </c>
      <c r="E616" s="248">
        <v>-23.0</v>
      </c>
      <c r="F616" s="227">
        <v>48.3591</v>
      </c>
      <c r="G616" s="228">
        <v>1112.26</v>
      </c>
      <c r="H616" s="229" t="s">
        <v>895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-707.96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-552.9791264</v>
      </c>
    </row>
    <row r="617">
      <c r="A617" s="189">
        <v>43622.0</v>
      </c>
      <c r="B617" s="239" t="s">
        <v>215</v>
      </c>
      <c r="C617" s="21" t="s">
        <v>364</v>
      </c>
      <c r="D617" s="239" t="s">
        <v>354</v>
      </c>
      <c r="E617" s="248">
        <v>-58.0</v>
      </c>
      <c r="F617" s="227">
        <v>48.0199</v>
      </c>
      <c r="G617" s="228">
        <v>2785.16</v>
      </c>
      <c r="H617" s="229" t="s">
        <v>896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-1804.96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-1414.138667</v>
      </c>
    </row>
    <row r="618">
      <c r="A618" s="189">
        <v>43620.0</v>
      </c>
      <c r="B618" s="239" t="s">
        <v>200</v>
      </c>
      <c r="C618" s="21" t="s">
        <v>201</v>
      </c>
      <c r="D618" s="239" t="s">
        <v>354</v>
      </c>
      <c r="E618" s="248">
        <v>-9.0</v>
      </c>
      <c r="F618" s="227">
        <v>112.4</v>
      </c>
      <c r="G618" s="228">
        <v>1011.6</v>
      </c>
      <c r="H618" s="229" t="s">
        <v>897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-487.08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-323.2734483</v>
      </c>
    </row>
    <row r="619">
      <c r="A619" s="189">
        <v>43620.0</v>
      </c>
      <c r="B619" s="239"/>
      <c r="C619" s="239"/>
      <c r="D619" s="239" t="s">
        <v>358</v>
      </c>
      <c r="E619" s="248"/>
      <c r="F619" s="227"/>
      <c r="G619" s="228">
        <v>-100.0</v>
      </c>
      <c r="H619" s="64" t="s">
        <v>626</v>
      </c>
      <c r="I619" s="230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0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9">
        <v>43619.0</v>
      </c>
      <c r="B620" s="239" t="s">
        <v>200</v>
      </c>
      <c r="C620" s="21" t="s">
        <v>201</v>
      </c>
      <c r="D620" s="239" t="s">
        <v>354</v>
      </c>
      <c r="E620" s="248">
        <v>-10.0</v>
      </c>
      <c r="F620" s="227">
        <v>112.29</v>
      </c>
      <c r="G620" s="228">
        <v>1122.9</v>
      </c>
      <c r="H620" s="229" t="s">
        <v>898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-542.3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-360.2927203</v>
      </c>
    </row>
    <row r="621">
      <c r="A621" s="189">
        <v>43619.0</v>
      </c>
      <c r="B621" s="239" t="s">
        <v>204</v>
      </c>
      <c r="C621" s="21" t="s">
        <v>205</v>
      </c>
      <c r="D621" s="239" t="s">
        <v>365</v>
      </c>
      <c r="E621" s="248"/>
      <c r="F621" s="227"/>
      <c r="G621" s="228">
        <v>-173.19</v>
      </c>
      <c r="H621" s="229" t="s">
        <v>899</v>
      </c>
      <c r="I621" s="230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0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9">
        <v>43619.0</v>
      </c>
      <c r="B622" s="239" t="s">
        <v>204</v>
      </c>
      <c r="C622" s="21" t="s">
        <v>205</v>
      </c>
      <c r="D622" s="239" t="s">
        <v>354</v>
      </c>
      <c r="E622" s="248">
        <v>-7.0</v>
      </c>
      <c r="F622" s="227">
        <v>179.42</v>
      </c>
      <c r="G622" s="228">
        <v>1255.94</v>
      </c>
      <c r="H622" s="229" t="s">
        <v>900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20.44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-3.322720307</v>
      </c>
    </row>
    <row r="623">
      <c r="A623" s="189">
        <v>43619.0</v>
      </c>
      <c r="B623" s="239" t="s">
        <v>210</v>
      </c>
      <c r="C623" s="21" t="s">
        <v>211</v>
      </c>
      <c r="D623" s="239" t="s">
        <v>354</v>
      </c>
      <c r="E623" s="248">
        <v>-512.0</v>
      </c>
      <c r="F623" s="227">
        <v>4.4825</v>
      </c>
      <c r="G623" s="228">
        <v>2295.04</v>
      </c>
      <c r="H623" s="229" t="s">
        <v>901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42.24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-62.52638161</v>
      </c>
    </row>
    <row r="624">
      <c r="A624" s="189">
        <v>43619.0</v>
      </c>
      <c r="B624" s="239" t="s">
        <v>210</v>
      </c>
      <c r="C624" s="21" t="s">
        <v>211</v>
      </c>
      <c r="D624" s="239" t="s">
        <v>352</v>
      </c>
      <c r="E624" s="248"/>
      <c r="F624" s="227"/>
      <c r="G624" s="228">
        <v>-2.46</v>
      </c>
      <c r="H624" s="229" t="s">
        <v>902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-2.46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-2.46</v>
      </c>
    </row>
    <row r="625">
      <c r="A625" s="189">
        <v>43619.0</v>
      </c>
      <c r="B625" s="239" t="s">
        <v>210</v>
      </c>
      <c r="C625" s="21" t="s">
        <v>211</v>
      </c>
      <c r="D625" s="239" t="s">
        <v>354</v>
      </c>
      <c r="E625" s="248">
        <v>-871.0</v>
      </c>
      <c r="F625" s="227">
        <v>4.4625</v>
      </c>
      <c r="G625" s="228">
        <v>3886.84</v>
      </c>
      <c r="H625" s="229" t="s">
        <v>903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54.44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-123.7856218</v>
      </c>
    </row>
    <row r="626">
      <c r="A626" s="189">
        <v>43619.0</v>
      </c>
      <c r="B626" s="239" t="s">
        <v>210</v>
      </c>
      <c r="C626" s="21" t="s">
        <v>211</v>
      </c>
      <c r="D626" s="239" t="s">
        <v>352</v>
      </c>
      <c r="E626" s="248"/>
      <c r="F626" s="227"/>
      <c r="G626" s="228">
        <v>-2.78</v>
      </c>
      <c r="H626" s="229" t="s">
        <v>904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-2.78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-2.78</v>
      </c>
    </row>
    <row r="627">
      <c r="A627" s="189">
        <v>43616.0</v>
      </c>
      <c r="B627" s="239" t="s">
        <v>200</v>
      </c>
      <c r="C627" s="21" t="s">
        <v>201</v>
      </c>
      <c r="D627" s="239" t="s">
        <v>354</v>
      </c>
      <c r="E627" s="248">
        <v>-10.0</v>
      </c>
      <c r="F627" s="227">
        <v>110.96</v>
      </c>
      <c r="G627" s="228">
        <v>1109.6</v>
      </c>
      <c r="H627" s="229" t="s">
        <v>905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-555.6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-373.5927203</v>
      </c>
    </row>
    <row r="628">
      <c r="A628" s="189">
        <v>43616.0</v>
      </c>
      <c r="B628" s="239" t="s">
        <v>204</v>
      </c>
      <c r="C628" s="21" t="s">
        <v>205</v>
      </c>
      <c r="D628" s="239" t="s">
        <v>365</v>
      </c>
      <c r="E628" s="248"/>
      <c r="F628" s="227"/>
      <c r="G628" s="228">
        <v>1556.2</v>
      </c>
      <c r="H628" s="229" t="s">
        <v>906</v>
      </c>
      <c r="I628" s="230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0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9">
        <v>43616.0</v>
      </c>
      <c r="B629" s="239" t="s">
        <v>204</v>
      </c>
      <c r="C629" s="21" t="s">
        <v>205</v>
      </c>
      <c r="D629" s="239" t="s">
        <v>354</v>
      </c>
      <c r="E629" s="248">
        <v>-6.0</v>
      </c>
      <c r="F629" s="227">
        <v>178.2999</v>
      </c>
      <c r="G629" s="228">
        <v>1069.8</v>
      </c>
      <c r="H629" s="229" t="s">
        <v>907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10.8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-9.568045977</v>
      </c>
    </row>
    <row r="630">
      <c r="A630" s="189">
        <v>43616.0</v>
      </c>
      <c r="B630" s="239" t="s">
        <v>204</v>
      </c>
      <c r="C630" s="21" t="s">
        <v>205</v>
      </c>
      <c r="D630" s="239" t="s">
        <v>354</v>
      </c>
      <c r="E630" s="248">
        <v>-6.0</v>
      </c>
      <c r="F630" s="227">
        <v>178.73</v>
      </c>
      <c r="G630" s="228">
        <v>1072.38</v>
      </c>
      <c r="H630" s="229" t="s">
        <v>908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13.38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-6.988045977</v>
      </c>
    </row>
    <row r="631">
      <c r="A631" s="189">
        <v>43616.0</v>
      </c>
      <c r="B631" s="239" t="s">
        <v>210</v>
      </c>
      <c r="C631" s="21" t="s">
        <v>211</v>
      </c>
      <c r="D631" s="239" t="s">
        <v>354</v>
      </c>
      <c r="E631" s="248">
        <v>-298.0</v>
      </c>
      <c r="F631" s="227">
        <v>4.4304</v>
      </c>
      <c r="G631" s="228">
        <v>1320.26</v>
      </c>
      <c r="H631" s="229" t="s">
        <v>909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9.06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-51.91730805</v>
      </c>
    </row>
    <row r="632">
      <c r="A632" s="189">
        <v>43616.0</v>
      </c>
      <c r="B632" s="239" t="s">
        <v>210</v>
      </c>
      <c r="C632" s="21" t="s">
        <v>211</v>
      </c>
      <c r="D632" s="239" t="s">
        <v>352</v>
      </c>
      <c r="E632" s="248"/>
      <c r="F632" s="227"/>
      <c r="G632" s="228">
        <v>-2.26</v>
      </c>
      <c r="H632" s="229" t="s">
        <v>910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-2.26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-2.26</v>
      </c>
    </row>
    <row r="633">
      <c r="A633" s="189">
        <v>43616.0</v>
      </c>
      <c r="B633" s="239" t="s">
        <v>210</v>
      </c>
      <c r="C633" s="21" t="s">
        <v>211</v>
      </c>
      <c r="D633" s="239" t="s">
        <v>354</v>
      </c>
      <c r="E633" s="248">
        <v>-1131.0</v>
      </c>
      <c r="F633" s="227">
        <v>4.4368</v>
      </c>
      <c r="G633" s="228">
        <v>5018.13</v>
      </c>
      <c r="H633" s="229" t="s">
        <v>911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41.73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-189.6973</v>
      </c>
    </row>
    <row r="634">
      <c r="A634" s="189">
        <v>43616.0</v>
      </c>
      <c r="B634" s="239" t="s">
        <v>210</v>
      </c>
      <c r="C634" s="21" t="s">
        <v>211</v>
      </c>
      <c r="D634" s="239" t="s">
        <v>352</v>
      </c>
      <c r="E634" s="248"/>
      <c r="F634" s="227"/>
      <c r="G634" s="228">
        <v>-3.0</v>
      </c>
      <c r="H634" s="229" t="s">
        <v>912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-3</v>
      </c>
    </row>
    <row r="635">
      <c r="A635" s="189">
        <v>43616.0</v>
      </c>
      <c r="B635" s="239"/>
      <c r="C635" s="239"/>
      <c r="D635" s="239" t="s">
        <v>352</v>
      </c>
      <c r="E635" s="248"/>
      <c r="F635" s="227"/>
      <c r="G635" s="228">
        <v>-569.48</v>
      </c>
      <c r="H635" s="64" t="s">
        <v>913</v>
      </c>
      <c r="I635" s="230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0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9">
        <v>43614.0</v>
      </c>
      <c r="B636" s="239" t="s">
        <v>210</v>
      </c>
      <c r="C636" s="21" t="s">
        <v>211</v>
      </c>
      <c r="D636" s="239" t="s">
        <v>354</v>
      </c>
      <c r="E636" s="248">
        <v>-1016.0</v>
      </c>
      <c r="F636" s="227">
        <v>4.3762</v>
      </c>
      <c r="G636" s="228">
        <v>4446.32</v>
      </c>
      <c r="H636" s="229" t="s">
        <v>914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-24.08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-231.9757885</v>
      </c>
    </row>
    <row r="637">
      <c r="A637" s="189">
        <v>43614.0</v>
      </c>
      <c r="B637" s="239" t="s">
        <v>210</v>
      </c>
      <c r="C637" s="21" t="s">
        <v>211</v>
      </c>
      <c r="D637" s="239" t="s">
        <v>352</v>
      </c>
      <c r="E637" s="248"/>
      <c r="F637" s="227"/>
      <c r="G637" s="228">
        <v>-2.89</v>
      </c>
      <c r="H637" s="229" t="s">
        <v>915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-2.89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-2.89</v>
      </c>
    </row>
    <row r="638">
      <c r="A638" s="189">
        <v>43613.0</v>
      </c>
      <c r="B638" s="239" t="s">
        <v>210</v>
      </c>
      <c r="C638" s="21" t="s">
        <v>211</v>
      </c>
      <c r="D638" s="239" t="s">
        <v>354</v>
      </c>
      <c r="E638" s="248">
        <v>-258.0</v>
      </c>
      <c r="F638" s="227">
        <v>4.3348</v>
      </c>
      <c r="G638" s="228">
        <v>1118.4</v>
      </c>
      <c r="H638" s="229" t="s">
        <v>916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-16.8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-69.59243448</v>
      </c>
    </row>
    <row r="639">
      <c r="A639" s="189">
        <v>43613.0</v>
      </c>
      <c r="B639" s="239" t="s">
        <v>210</v>
      </c>
      <c r="C639" s="21" t="s">
        <v>211</v>
      </c>
      <c r="D639" s="239" t="s">
        <v>352</v>
      </c>
      <c r="E639" s="248"/>
      <c r="F639" s="227"/>
      <c r="G639" s="228">
        <v>-2.22</v>
      </c>
      <c r="H639" s="229" t="s">
        <v>633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-2.22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-2.22</v>
      </c>
    </row>
    <row r="640">
      <c r="A640" s="189">
        <v>43609.0</v>
      </c>
      <c r="B640" s="239" t="s">
        <v>210</v>
      </c>
      <c r="C640" s="21" t="s">
        <v>211</v>
      </c>
      <c r="D640" s="239" t="s">
        <v>354</v>
      </c>
      <c r="E640" s="248">
        <v>-249.0</v>
      </c>
      <c r="F640" s="227">
        <v>4.2953</v>
      </c>
      <c r="G640" s="228">
        <v>1069.53</v>
      </c>
      <c r="H640" s="229" t="s">
        <v>917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-26.07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-77.02083793</v>
      </c>
    </row>
    <row r="641">
      <c r="A641" s="189">
        <v>43609.0</v>
      </c>
      <c r="B641" s="239" t="s">
        <v>210</v>
      </c>
      <c r="C641" s="21" t="s">
        <v>211</v>
      </c>
      <c r="D641" s="239" t="s">
        <v>352</v>
      </c>
      <c r="E641" s="248"/>
      <c r="F641" s="227"/>
      <c r="G641" s="228">
        <v>-2.21</v>
      </c>
      <c r="H641" s="229" t="s">
        <v>849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-2.21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-2.21</v>
      </c>
    </row>
    <row r="642">
      <c r="A642" s="189">
        <v>43608.0</v>
      </c>
      <c r="B642" s="239" t="s">
        <v>210</v>
      </c>
      <c r="C642" s="21" t="s">
        <v>211</v>
      </c>
      <c r="D642" s="239" t="s">
        <v>354</v>
      </c>
      <c r="E642" s="248">
        <v>-277.0</v>
      </c>
      <c r="F642" s="227">
        <v>4.3067</v>
      </c>
      <c r="G642" s="228">
        <v>1192.96</v>
      </c>
      <c r="H642" s="229" t="s">
        <v>918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-25.84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-82.52024943</v>
      </c>
    </row>
    <row r="643">
      <c r="A643" s="189">
        <v>43608.0</v>
      </c>
      <c r="B643" s="239" t="s">
        <v>210</v>
      </c>
      <c r="C643" s="21" t="s">
        <v>211</v>
      </c>
      <c r="D643" s="239" t="s">
        <v>352</v>
      </c>
      <c r="E643" s="248"/>
      <c r="F643" s="227"/>
      <c r="G643" s="228">
        <v>-2.24</v>
      </c>
      <c r="H643" s="229" t="s">
        <v>919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-2.24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-2.24</v>
      </c>
    </row>
    <row r="644">
      <c r="A644" s="189">
        <v>43608.0</v>
      </c>
      <c r="B644" s="239" t="s">
        <v>210</v>
      </c>
      <c r="C644" s="21" t="s">
        <v>211</v>
      </c>
      <c r="D644" s="239" t="s">
        <v>354</v>
      </c>
      <c r="E644" s="248">
        <v>-292.0</v>
      </c>
      <c r="F644" s="227">
        <v>4.2938</v>
      </c>
      <c r="G644" s="228">
        <v>1253.79</v>
      </c>
      <c r="H644" s="229" t="s">
        <v>920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-31.01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-90.75957701</v>
      </c>
    </row>
    <row r="645">
      <c r="A645" s="189">
        <v>43608.0</v>
      </c>
      <c r="B645" s="239" t="s">
        <v>210</v>
      </c>
      <c r="C645" s="21" t="s">
        <v>211</v>
      </c>
      <c r="D645" s="239" t="s">
        <v>352</v>
      </c>
      <c r="E645" s="248"/>
      <c r="F645" s="227"/>
      <c r="G645" s="228">
        <v>-2.25</v>
      </c>
      <c r="H645" s="229" t="s">
        <v>921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-2.25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-2.25</v>
      </c>
    </row>
    <row r="646">
      <c r="A646" s="189">
        <v>43608.0</v>
      </c>
      <c r="B646" s="239" t="s">
        <v>210</v>
      </c>
      <c r="C646" s="21" t="s">
        <v>211</v>
      </c>
      <c r="D646" s="239" t="s">
        <v>354</v>
      </c>
      <c r="E646" s="248">
        <v>-251.0</v>
      </c>
      <c r="F646" s="227">
        <v>4.278</v>
      </c>
      <c r="G646" s="228">
        <v>1073.78</v>
      </c>
      <c r="H646" s="229" t="s">
        <v>922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-30.62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-81.98008161</v>
      </c>
    </row>
    <row r="647">
      <c r="A647" s="189">
        <v>43608.0</v>
      </c>
      <c r="B647" s="239" t="s">
        <v>210</v>
      </c>
      <c r="C647" s="21" t="s">
        <v>211</v>
      </c>
      <c r="D647" s="239" t="s">
        <v>352</v>
      </c>
      <c r="E647" s="248"/>
      <c r="F647" s="227"/>
      <c r="G647" s="228">
        <v>-2.21</v>
      </c>
      <c r="H647" s="229" t="s">
        <v>849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-2.21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-2.21</v>
      </c>
    </row>
    <row r="648">
      <c r="A648" s="189">
        <v>43600.0</v>
      </c>
      <c r="B648" s="239" t="s">
        <v>204</v>
      </c>
      <c r="C648" s="21" t="s">
        <v>205</v>
      </c>
      <c r="D648" s="239" t="s">
        <v>354</v>
      </c>
      <c r="E648" s="248">
        <v>-6.0</v>
      </c>
      <c r="F648" s="227">
        <v>177.46</v>
      </c>
      <c r="G648" s="228">
        <v>1064.76</v>
      </c>
      <c r="H648" s="229" t="s">
        <v>923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5.76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-14.60804598</v>
      </c>
    </row>
    <row r="649">
      <c r="A649" s="189">
        <v>43599.0</v>
      </c>
      <c r="B649" s="239" t="s">
        <v>196</v>
      </c>
      <c r="C649" s="21" t="s">
        <v>199</v>
      </c>
      <c r="D649" s="239" t="s">
        <v>368</v>
      </c>
      <c r="E649" s="248">
        <v>461.0</v>
      </c>
      <c r="F649" s="227">
        <v>7.13</v>
      </c>
      <c r="G649" s="228">
        <v>-3286.93</v>
      </c>
      <c r="H649" s="229" t="s">
        <v>924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2157.48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838.4194636</v>
      </c>
    </row>
    <row r="650">
      <c r="A650" s="189">
        <v>43598.0</v>
      </c>
      <c r="B650" s="239" t="s">
        <v>210</v>
      </c>
      <c r="C650" s="21" t="s">
        <v>211</v>
      </c>
      <c r="D650" s="239" t="s">
        <v>354</v>
      </c>
      <c r="E650" s="248">
        <v>-552.0</v>
      </c>
      <c r="F650" s="227">
        <v>4.2044</v>
      </c>
      <c r="G650" s="228">
        <v>2320.83</v>
      </c>
      <c r="H650" s="229" t="s">
        <v>925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-107.97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-220.9212552</v>
      </c>
    </row>
    <row r="651">
      <c r="A651" s="189">
        <v>43598.0</v>
      </c>
      <c r="B651" s="239" t="s">
        <v>210</v>
      </c>
      <c r="C651" s="21" t="s">
        <v>211</v>
      </c>
      <c r="D651" s="239" t="s">
        <v>352</v>
      </c>
      <c r="E651" s="248"/>
      <c r="F651" s="227"/>
      <c r="G651" s="228">
        <v>-2.46</v>
      </c>
      <c r="H651" s="229" t="s">
        <v>902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-2.46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-2.46</v>
      </c>
    </row>
    <row r="652">
      <c r="A652" s="189">
        <v>43596.0</v>
      </c>
      <c r="B652" s="239"/>
      <c r="C652" s="239"/>
      <c r="D652" s="239" t="s">
        <v>358</v>
      </c>
      <c r="E652" s="248"/>
      <c r="F652" s="227"/>
      <c r="G652" s="228">
        <v>-500.0</v>
      </c>
      <c r="H652" s="64" t="s">
        <v>427</v>
      </c>
      <c r="I652" s="230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0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89">
        <v>43593.0</v>
      </c>
      <c r="B653" s="239" t="s">
        <v>204</v>
      </c>
      <c r="C653" s="21" t="s">
        <v>205</v>
      </c>
      <c r="D653" s="239" t="s">
        <v>354</v>
      </c>
      <c r="E653" s="248">
        <v>-7.0</v>
      </c>
      <c r="F653" s="227">
        <v>176.2</v>
      </c>
      <c r="G653" s="228">
        <v>1233.4</v>
      </c>
      <c r="H653" s="229" t="s">
        <v>926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-2.1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-25.86272031</v>
      </c>
    </row>
    <row r="654">
      <c r="A654" s="189">
        <v>43593.0</v>
      </c>
      <c r="B654" s="239" t="s">
        <v>210</v>
      </c>
      <c r="C654" s="21" t="s">
        <v>211</v>
      </c>
      <c r="D654" s="239" t="s">
        <v>354</v>
      </c>
      <c r="E654" s="248">
        <v>-412.0</v>
      </c>
      <c r="F654" s="227">
        <v>4.2208</v>
      </c>
      <c r="G654" s="228">
        <v>1738.97</v>
      </c>
      <c r="H654" s="229" t="s">
        <v>927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-73.83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-158.1341977</v>
      </c>
    </row>
    <row r="655">
      <c r="A655" s="189">
        <v>43593.0</v>
      </c>
      <c r="B655" s="239" t="s">
        <v>210</v>
      </c>
      <c r="C655" s="21" t="s">
        <v>211</v>
      </c>
      <c r="D655" s="239" t="s">
        <v>352</v>
      </c>
      <c r="E655" s="248"/>
      <c r="F655" s="227"/>
      <c r="G655" s="228">
        <v>-2.35</v>
      </c>
      <c r="H655" s="229" t="s">
        <v>814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-2.35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-2.35</v>
      </c>
    </row>
    <row r="656">
      <c r="A656" s="189">
        <v>43593.0</v>
      </c>
      <c r="B656" s="239" t="s">
        <v>210</v>
      </c>
      <c r="C656" s="21" t="s">
        <v>211</v>
      </c>
      <c r="D656" s="239" t="s">
        <v>354</v>
      </c>
      <c r="E656" s="248">
        <v>-388.0</v>
      </c>
      <c r="F656" s="227">
        <v>4.211</v>
      </c>
      <c r="G656" s="228">
        <v>1633.87</v>
      </c>
      <c r="H656" s="229" t="s">
        <v>928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-73.33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-152.7232736</v>
      </c>
    </row>
    <row r="657">
      <c r="A657" s="189">
        <v>43593.0</v>
      </c>
      <c r="B657" s="239" t="s">
        <v>210</v>
      </c>
      <c r="C657" s="21" t="s">
        <v>211</v>
      </c>
      <c r="D657" s="239" t="s">
        <v>352</v>
      </c>
      <c r="E657" s="248"/>
      <c r="F657" s="227"/>
      <c r="G657" s="228">
        <v>-2.33</v>
      </c>
      <c r="H657" s="229" t="s">
        <v>929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-2.33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-2.33</v>
      </c>
    </row>
    <row r="658">
      <c r="A658" s="189">
        <v>43592.0</v>
      </c>
      <c r="B658" s="239" t="s">
        <v>210</v>
      </c>
      <c r="C658" s="21" t="s">
        <v>211</v>
      </c>
      <c r="D658" s="239" t="s">
        <v>354</v>
      </c>
      <c r="E658" s="248">
        <v>-277.0</v>
      </c>
      <c r="F658" s="227">
        <v>4.198</v>
      </c>
      <c r="G658" s="228">
        <v>1162.85</v>
      </c>
      <c r="H658" s="229" t="s">
        <v>930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-55.95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-112.6302494</v>
      </c>
    </row>
    <row r="659">
      <c r="A659" s="189">
        <v>43592.0</v>
      </c>
      <c r="B659" s="239" t="s">
        <v>210</v>
      </c>
      <c r="C659" s="21" t="s">
        <v>211</v>
      </c>
      <c r="D659" s="239" t="s">
        <v>352</v>
      </c>
      <c r="E659" s="248"/>
      <c r="F659" s="227"/>
      <c r="G659" s="228">
        <v>-2.23</v>
      </c>
      <c r="H659" s="229" t="s">
        <v>931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-2.23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-2.23</v>
      </c>
    </row>
    <row r="660">
      <c r="A660" s="189">
        <v>43591.0</v>
      </c>
      <c r="B660" s="239" t="s">
        <v>204</v>
      </c>
      <c r="C660" s="21" t="s">
        <v>205</v>
      </c>
      <c r="D660" s="239" t="s">
        <v>354</v>
      </c>
      <c r="E660" s="248">
        <v>-6.0</v>
      </c>
      <c r="F660" s="227">
        <v>175.51</v>
      </c>
      <c r="G660" s="228">
        <v>1053.06</v>
      </c>
      <c r="H660" s="229" t="s">
        <v>932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-5.94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-26.30804598</v>
      </c>
    </row>
    <row r="661">
      <c r="A661" s="189">
        <v>43591.0</v>
      </c>
      <c r="B661" s="239" t="s">
        <v>210</v>
      </c>
      <c r="C661" s="21" t="s">
        <v>211</v>
      </c>
      <c r="D661" s="239" t="s">
        <v>354</v>
      </c>
      <c r="E661" s="248">
        <v>-925.0</v>
      </c>
      <c r="F661" s="227">
        <v>4.1872</v>
      </c>
      <c r="G661" s="228">
        <v>3873.16</v>
      </c>
      <c r="H661" s="229" t="s">
        <v>933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-196.84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-386.1152011</v>
      </c>
    </row>
    <row r="662">
      <c r="A662" s="189">
        <v>43591.0</v>
      </c>
      <c r="B662" s="239" t="s">
        <v>210</v>
      </c>
      <c r="C662" s="21" t="s">
        <v>211</v>
      </c>
      <c r="D662" s="239" t="s">
        <v>352</v>
      </c>
      <c r="E662" s="248"/>
      <c r="F662" s="227"/>
      <c r="G662" s="228">
        <v>-2.77</v>
      </c>
      <c r="H662" s="229" t="s">
        <v>934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-2.77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-2.77</v>
      </c>
    </row>
    <row r="663">
      <c r="A663" s="189">
        <v>43588.0</v>
      </c>
      <c r="B663" s="239" t="s">
        <v>210</v>
      </c>
      <c r="C663" s="21" t="s">
        <v>211</v>
      </c>
      <c r="D663" s="239" t="s">
        <v>354</v>
      </c>
      <c r="E663" s="248">
        <v>-295.0</v>
      </c>
      <c r="F663" s="227">
        <v>4.1686</v>
      </c>
      <c r="G663" s="228">
        <v>1229.74</v>
      </c>
      <c r="H663" s="229" t="s">
        <v>935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-68.26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-128.6234425</v>
      </c>
    </row>
    <row r="664">
      <c r="A664" s="189">
        <v>43588.0</v>
      </c>
      <c r="B664" s="239" t="s">
        <v>210</v>
      </c>
      <c r="C664" s="21" t="s">
        <v>211</v>
      </c>
      <c r="D664" s="239" t="s">
        <v>352</v>
      </c>
      <c r="E664" s="248"/>
      <c r="F664" s="227"/>
      <c r="G664" s="228">
        <v>-2.25</v>
      </c>
      <c r="H664" s="229" t="s">
        <v>921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-2.25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-2.25</v>
      </c>
    </row>
    <row r="665">
      <c r="A665" s="189">
        <v>43588.0</v>
      </c>
      <c r="B665" s="239"/>
      <c r="C665" s="239"/>
      <c r="D665" s="239" t="s">
        <v>358</v>
      </c>
      <c r="E665" s="248"/>
      <c r="F665" s="227"/>
      <c r="G665" s="228">
        <v>-500.0</v>
      </c>
      <c r="H665" s="64" t="s">
        <v>427</v>
      </c>
      <c r="I665" s="230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0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9">
        <v>43585.0</v>
      </c>
      <c r="B666" s="239"/>
      <c r="C666" s="239"/>
      <c r="D666" s="239" t="s">
        <v>352</v>
      </c>
      <c r="E666" s="248"/>
      <c r="F666" s="227"/>
      <c r="G666" s="228">
        <v>-547.92</v>
      </c>
      <c r="H666" s="64" t="s">
        <v>936</v>
      </c>
      <c r="I666" s="230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0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9">
        <v>43585.0</v>
      </c>
      <c r="B667" s="239"/>
      <c r="C667" s="239"/>
      <c r="D667" s="239" t="s">
        <v>352</v>
      </c>
      <c r="E667" s="248"/>
      <c r="F667" s="227"/>
      <c r="G667" s="228">
        <v>-2.5</v>
      </c>
      <c r="H667" s="64" t="s">
        <v>937</v>
      </c>
      <c r="I667" s="230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0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9">
        <v>43584.0</v>
      </c>
      <c r="B668" s="239" t="s">
        <v>215</v>
      </c>
      <c r="C668" s="21" t="s">
        <v>364</v>
      </c>
      <c r="D668" s="239" t="s">
        <v>354</v>
      </c>
      <c r="E668" s="248">
        <v>-25.0</v>
      </c>
      <c r="F668" s="227">
        <v>50.092</v>
      </c>
      <c r="G668" s="228">
        <v>1252.3</v>
      </c>
      <c r="H668" s="229" t="s">
        <v>938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-726.2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-557.7425287</v>
      </c>
    </row>
    <row r="669">
      <c r="A669" s="189">
        <v>43580.0</v>
      </c>
      <c r="B669" s="239" t="s">
        <v>210</v>
      </c>
      <c r="C669" s="21" t="s">
        <v>211</v>
      </c>
      <c r="D669" s="239" t="s">
        <v>354</v>
      </c>
      <c r="E669" s="248">
        <v>-544.0</v>
      </c>
      <c r="F669" s="227">
        <v>4.1629</v>
      </c>
      <c r="G669" s="228">
        <v>2264.67</v>
      </c>
      <c r="H669" s="229" t="s">
        <v>939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-128.93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-240.2442805</v>
      </c>
    </row>
    <row r="670">
      <c r="A670" s="189">
        <v>43580.0</v>
      </c>
      <c r="B670" s="239" t="s">
        <v>210</v>
      </c>
      <c r="C670" s="21" t="s">
        <v>211</v>
      </c>
      <c r="D670" s="239" t="s">
        <v>352</v>
      </c>
      <c r="E670" s="248"/>
      <c r="F670" s="227"/>
      <c r="G670" s="228">
        <v>-2.45</v>
      </c>
      <c r="H670" s="229" t="s">
        <v>864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-2.45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-2.45</v>
      </c>
    </row>
    <row r="671">
      <c r="A671" s="189">
        <v>43579.0</v>
      </c>
      <c r="B671" s="239" t="s">
        <v>204</v>
      </c>
      <c r="C671" s="21" t="s">
        <v>205</v>
      </c>
      <c r="D671" s="239" t="s">
        <v>354</v>
      </c>
      <c r="E671" s="248">
        <v>-6.0</v>
      </c>
      <c r="F671" s="227">
        <v>175.0</v>
      </c>
      <c r="G671" s="228">
        <v>1050.0</v>
      </c>
      <c r="H671" s="229" t="s">
        <v>940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-9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-29.36804598</v>
      </c>
    </row>
    <row r="672">
      <c r="A672" s="189">
        <v>43579.0</v>
      </c>
      <c r="B672" s="239" t="s">
        <v>204</v>
      </c>
      <c r="C672" s="21" t="s">
        <v>205</v>
      </c>
      <c r="D672" s="239" t="s">
        <v>354</v>
      </c>
      <c r="E672" s="248">
        <v>-6.0</v>
      </c>
      <c r="F672" s="227">
        <v>174.67</v>
      </c>
      <c r="G672" s="228">
        <v>1048.02</v>
      </c>
      <c r="H672" s="229" t="s">
        <v>941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-10.98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-31.34804598</v>
      </c>
    </row>
    <row r="673">
      <c r="A673" s="189">
        <v>43579.0</v>
      </c>
      <c r="B673" s="239" t="s">
        <v>210</v>
      </c>
      <c r="C673" s="21" t="s">
        <v>211</v>
      </c>
      <c r="D673" s="239" t="s">
        <v>354</v>
      </c>
      <c r="E673" s="248">
        <v>-330.0</v>
      </c>
      <c r="F673" s="227">
        <v>4.141</v>
      </c>
      <c r="G673" s="228">
        <v>1366.53</v>
      </c>
      <c r="H673" s="229" t="s">
        <v>942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-85.47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-152.9952069</v>
      </c>
    </row>
    <row r="674">
      <c r="A674" s="189">
        <v>43579.0</v>
      </c>
      <c r="B674" s="239" t="s">
        <v>210</v>
      </c>
      <c r="C674" s="21" t="s">
        <v>211</v>
      </c>
      <c r="D674" s="239" t="s">
        <v>352</v>
      </c>
      <c r="E674" s="248"/>
      <c r="F674" s="227"/>
      <c r="G674" s="228">
        <v>-2.27</v>
      </c>
      <c r="H674" s="229" t="s">
        <v>943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-2.27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-2.27</v>
      </c>
    </row>
    <row r="675">
      <c r="A675" s="189">
        <v>43579.0</v>
      </c>
      <c r="B675" s="239" t="s">
        <v>210</v>
      </c>
      <c r="C675" s="21" t="s">
        <v>211</v>
      </c>
      <c r="D675" s="239" t="s">
        <v>354</v>
      </c>
      <c r="E675" s="248">
        <v>-320.0</v>
      </c>
      <c r="F675" s="227">
        <v>4.1356</v>
      </c>
      <c r="G675" s="228">
        <v>1323.42</v>
      </c>
      <c r="H675" s="229" t="s">
        <v>944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-84.58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-150.0589885</v>
      </c>
    </row>
    <row r="676">
      <c r="A676" s="189">
        <v>43579.0</v>
      </c>
      <c r="B676" s="239" t="s">
        <v>210</v>
      </c>
      <c r="C676" s="21" t="s">
        <v>211</v>
      </c>
      <c r="D676" s="239" t="s">
        <v>352</v>
      </c>
      <c r="E676" s="248"/>
      <c r="F676" s="227"/>
      <c r="G676" s="228">
        <v>-2.26</v>
      </c>
      <c r="H676" s="229" t="s">
        <v>910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-2.26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-2.26</v>
      </c>
    </row>
    <row r="677">
      <c r="A677" s="189">
        <v>43579.0</v>
      </c>
      <c r="B677" s="239" t="s">
        <v>210</v>
      </c>
      <c r="C677" s="21" t="s">
        <v>211</v>
      </c>
      <c r="D677" s="239" t="s">
        <v>354</v>
      </c>
      <c r="E677" s="248">
        <v>-285.0</v>
      </c>
      <c r="F677" s="227">
        <v>4.1217</v>
      </c>
      <c r="G677" s="228">
        <v>1174.71</v>
      </c>
      <c r="H677" s="229" t="s">
        <v>945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-79.29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-137.6072241</v>
      </c>
    </row>
    <row r="678">
      <c r="A678" s="189">
        <v>43579.0</v>
      </c>
      <c r="B678" s="239" t="s">
        <v>210</v>
      </c>
      <c r="C678" s="21" t="s">
        <v>211</v>
      </c>
      <c r="D678" s="239" t="s">
        <v>352</v>
      </c>
      <c r="E678" s="248"/>
      <c r="F678" s="227"/>
      <c r="G678" s="228">
        <v>-2.23</v>
      </c>
      <c r="H678" s="229" t="s">
        <v>931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-2.23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-2.23</v>
      </c>
    </row>
    <row r="679">
      <c r="A679" s="189">
        <v>43579.0</v>
      </c>
      <c r="B679" s="239" t="s">
        <v>215</v>
      </c>
      <c r="C679" s="21" t="s">
        <v>364</v>
      </c>
      <c r="D679" s="239" t="s">
        <v>354</v>
      </c>
      <c r="E679" s="248">
        <v>-21.0</v>
      </c>
      <c r="F679" s="227">
        <v>49.729</v>
      </c>
      <c r="G679" s="228">
        <v>1044.31</v>
      </c>
      <c r="H679" s="229" t="s">
        <v>946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-617.63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-476.1257241</v>
      </c>
    </row>
    <row r="680">
      <c r="A680" s="189">
        <v>43579.0</v>
      </c>
      <c r="B680" s="239" t="s">
        <v>215</v>
      </c>
      <c r="C680" s="21" t="s">
        <v>364</v>
      </c>
      <c r="D680" s="239" t="s">
        <v>354</v>
      </c>
      <c r="E680" s="248">
        <v>-23.0</v>
      </c>
      <c r="F680" s="227">
        <v>49.6999</v>
      </c>
      <c r="G680" s="228">
        <v>1143.1</v>
      </c>
      <c r="H680" s="229" t="s">
        <v>947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-677.12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-522.1391264</v>
      </c>
    </row>
    <row r="681">
      <c r="A681" s="189">
        <v>43579.0</v>
      </c>
      <c r="B681" s="239" t="s">
        <v>215</v>
      </c>
      <c r="C681" s="21" t="s">
        <v>364</v>
      </c>
      <c r="D681" s="239" t="s">
        <v>354</v>
      </c>
      <c r="E681" s="248">
        <v>-25.0</v>
      </c>
      <c r="F681" s="227">
        <v>49.62</v>
      </c>
      <c r="G681" s="228">
        <v>1240.5</v>
      </c>
      <c r="H681" s="229" t="s">
        <v>948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-738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-569.5425287</v>
      </c>
    </row>
    <row r="682">
      <c r="A682" s="189">
        <v>43578.0</v>
      </c>
      <c r="B682" s="239" t="s">
        <v>196</v>
      </c>
      <c r="C682" s="21" t="s">
        <v>199</v>
      </c>
      <c r="D682" s="239" t="s">
        <v>354</v>
      </c>
      <c r="E682" s="248">
        <v>-150.0</v>
      </c>
      <c r="F682" s="227">
        <v>7.43</v>
      </c>
      <c r="G682" s="228">
        <v>1114.5</v>
      </c>
      <c r="H682" s="229" t="s">
        <v>949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-657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-227.8045977</v>
      </c>
    </row>
    <row r="683">
      <c r="A683" s="189">
        <v>43578.0</v>
      </c>
      <c r="B683" s="239" t="s">
        <v>215</v>
      </c>
      <c r="C683" s="21" t="s">
        <v>364</v>
      </c>
      <c r="D683" s="239" t="s">
        <v>354</v>
      </c>
      <c r="E683" s="248">
        <v>-25.0</v>
      </c>
      <c r="F683" s="227">
        <v>49.2048</v>
      </c>
      <c r="G683" s="228">
        <v>1230.12</v>
      </c>
      <c r="H683" s="229" t="s">
        <v>950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-748.38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-579.9225287</v>
      </c>
    </row>
    <row r="684">
      <c r="A684" s="189">
        <v>43573.0</v>
      </c>
      <c r="B684" s="239" t="s">
        <v>210</v>
      </c>
      <c r="C684" s="21" t="s">
        <v>211</v>
      </c>
      <c r="D684" s="239" t="s">
        <v>354</v>
      </c>
      <c r="E684" s="248">
        <v>-879.0</v>
      </c>
      <c r="F684" s="227">
        <v>4.0992</v>
      </c>
      <c r="G684" s="228">
        <v>3603.2</v>
      </c>
      <c r="H684" s="229" t="s">
        <v>951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-264.4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-444.2625966</v>
      </c>
    </row>
    <row r="685">
      <c r="A685" s="189">
        <v>43573.0</v>
      </c>
      <c r="B685" s="239" t="s">
        <v>210</v>
      </c>
      <c r="C685" s="21" t="s">
        <v>211</v>
      </c>
      <c r="D685" s="239" t="s">
        <v>352</v>
      </c>
      <c r="E685" s="248"/>
      <c r="F685" s="227"/>
      <c r="G685" s="228">
        <v>-2.72</v>
      </c>
      <c r="H685" s="229" t="s">
        <v>952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-2.72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-2.72</v>
      </c>
    </row>
    <row r="686">
      <c r="A686" s="189">
        <v>43573.0</v>
      </c>
      <c r="B686" s="239" t="s">
        <v>215</v>
      </c>
      <c r="C686" s="21" t="s">
        <v>364</v>
      </c>
      <c r="D686" s="239" t="s">
        <v>354</v>
      </c>
      <c r="E686" s="248">
        <v>-25.0</v>
      </c>
      <c r="F686" s="227">
        <v>49.03</v>
      </c>
      <c r="G686" s="228">
        <v>1225.75</v>
      </c>
      <c r="H686" s="229" t="s">
        <v>953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-752.75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-584.2925287</v>
      </c>
    </row>
    <row r="687">
      <c r="A687" s="189">
        <v>43571.0</v>
      </c>
      <c r="B687" s="239" t="s">
        <v>215</v>
      </c>
      <c r="C687" s="21" t="s">
        <v>364</v>
      </c>
      <c r="D687" s="239" t="s">
        <v>354</v>
      </c>
      <c r="E687" s="248">
        <v>-25.0</v>
      </c>
      <c r="F687" s="227">
        <v>48.99</v>
      </c>
      <c r="G687" s="228">
        <v>1224.75</v>
      </c>
      <c r="H687" s="229" t="s">
        <v>954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-753.75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-585.2925287</v>
      </c>
    </row>
    <row r="688">
      <c r="A688" s="189">
        <v>43570.0</v>
      </c>
      <c r="B688" s="239" t="s">
        <v>215</v>
      </c>
      <c r="C688" s="21" t="s">
        <v>364</v>
      </c>
      <c r="D688" s="239" t="s">
        <v>354</v>
      </c>
      <c r="E688" s="248">
        <v>-25.0</v>
      </c>
      <c r="F688" s="227">
        <v>48.7952</v>
      </c>
      <c r="G688" s="228">
        <v>1219.88</v>
      </c>
      <c r="H688" s="229" t="s">
        <v>955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-758.62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-590.1625287</v>
      </c>
    </row>
    <row r="689">
      <c r="A689" s="189">
        <v>43567.0</v>
      </c>
      <c r="B689" s="239" t="s">
        <v>210</v>
      </c>
      <c r="C689" s="21" t="s">
        <v>211</v>
      </c>
      <c r="D689" s="239" t="s">
        <v>368</v>
      </c>
      <c r="E689" s="248">
        <v>60580.0</v>
      </c>
      <c r="F689" s="227">
        <v>4.098</v>
      </c>
      <c r="G689" s="228">
        <v>-248256.84</v>
      </c>
      <c r="H689" s="229" t="s">
        <v>956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18295.16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30691.15101</v>
      </c>
    </row>
    <row r="690">
      <c r="A690" s="189">
        <v>43567.0</v>
      </c>
      <c r="B690" s="239" t="s">
        <v>210</v>
      </c>
      <c r="C690" s="21" t="s">
        <v>211</v>
      </c>
      <c r="D690" s="239" t="s">
        <v>352</v>
      </c>
      <c r="E690" s="248"/>
      <c r="F690" s="227"/>
      <c r="G690" s="228">
        <v>-51.65</v>
      </c>
      <c r="H690" s="229" t="s">
        <v>957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-51.65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-51.65</v>
      </c>
    </row>
    <row r="691">
      <c r="A691" s="189">
        <v>43567.0</v>
      </c>
      <c r="B691" s="239" t="s">
        <v>210</v>
      </c>
      <c r="C691" s="21" t="s">
        <v>211</v>
      </c>
      <c r="D691" s="239" t="s">
        <v>368</v>
      </c>
      <c r="E691" s="248">
        <v>12775.0</v>
      </c>
      <c r="F691" s="227">
        <v>4.098</v>
      </c>
      <c r="G691" s="228">
        <v>-52351.56</v>
      </c>
      <c r="H691" s="229" t="s">
        <v>958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3858.44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6472.483994</v>
      </c>
    </row>
    <row r="692">
      <c r="A692" s="189">
        <v>43567.0</v>
      </c>
      <c r="B692" s="239" t="s">
        <v>210</v>
      </c>
      <c r="C692" s="21" t="s">
        <v>211</v>
      </c>
      <c r="D692" s="239" t="s">
        <v>352</v>
      </c>
      <c r="E692" s="248"/>
      <c r="F692" s="227"/>
      <c r="G692" s="228">
        <v>-12.47</v>
      </c>
      <c r="H692" s="229" t="s">
        <v>959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-12.47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-12.47</v>
      </c>
    </row>
    <row r="693">
      <c r="A693" s="189">
        <v>43567.0</v>
      </c>
      <c r="B693" s="239" t="s">
        <v>215</v>
      </c>
      <c r="C693" s="21" t="s">
        <v>364</v>
      </c>
      <c r="D693" s="239" t="s">
        <v>354</v>
      </c>
      <c r="E693" s="248">
        <v>-26.0</v>
      </c>
      <c r="F693" s="227">
        <v>48.69</v>
      </c>
      <c r="G693" s="228">
        <v>1265.94</v>
      </c>
      <c r="H693" s="229" t="s">
        <v>960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-791.7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-616.5042299</v>
      </c>
    </row>
    <row r="694">
      <c r="A694" s="189">
        <v>43565.0</v>
      </c>
      <c r="B694" s="239" t="s">
        <v>215</v>
      </c>
      <c r="C694" s="21" t="s">
        <v>364</v>
      </c>
      <c r="D694" s="239" t="s">
        <v>365</v>
      </c>
      <c r="E694" s="248"/>
      <c r="F694" s="227"/>
      <c r="G694" s="228">
        <v>-125.08</v>
      </c>
      <c r="H694" s="229" t="s">
        <v>961</v>
      </c>
      <c r="I694" s="230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0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9">
        <v>43565.0</v>
      </c>
      <c r="B695" s="239" t="s">
        <v>215</v>
      </c>
      <c r="C695" s="21" t="s">
        <v>364</v>
      </c>
      <c r="D695" s="239" t="s">
        <v>365</v>
      </c>
      <c r="E695" s="249"/>
      <c r="F695" s="227"/>
      <c r="G695" s="228">
        <v>1098.21</v>
      </c>
      <c r="H695" s="229" t="s">
        <v>962</v>
      </c>
      <c r="I695" s="230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0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9">
        <v>43560.0</v>
      </c>
      <c r="B696" s="21" t="s">
        <v>196</v>
      </c>
      <c r="C696" s="21" t="s">
        <v>199</v>
      </c>
      <c r="D696" s="21" t="s">
        <v>354</v>
      </c>
      <c r="E696" s="52">
        <v>-155.0</v>
      </c>
      <c r="F696" s="227">
        <v>7.44</v>
      </c>
      <c r="G696" s="228">
        <v>1153.2</v>
      </c>
      <c r="H696" s="229" t="s">
        <v>963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-677.35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-233.8480843</v>
      </c>
    </row>
    <row r="697">
      <c r="A697" s="250">
        <v>43560.0</v>
      </c>
      <c r="B697" s="251" t="s">
        <v>215</v>
      </c>
      <c r="C697" s="21" t="s">
        <v>364</v>
      </c>
      <c r="D697" s="251" t="s">
        <v>354</v>
      </c>
      <c r="E697" s="249">
        <v>-30.0</v>
      </c>
      <c r="F697" s="227">
        <v>48.75</v>
      </c>
      <c r="G697" s="228">
        <v>1462.5</v>
      </c>
      <c r="H697" s="229" t="s">
        <v>964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-911.7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-709.5510345</v>
      </c>
    </row>
    <row r="698">
      <c r="A698" s="189">
        <v>43557.0</v>
      </c>
      <c r="B698" s="21" t="s">
        <v>196</v>
      </c>
      <c r="C698" s="21" t="s">
        <v>199</v>
      </c>
      <c r="D698" s="21" t="s">
        <v>354</v>
      </c>
      <c r="E698" s="52">
        <v>-145.0</v>
      </c>
      <c r="F698" s="227">
        <v>7.432</v>
      </c>
      <c r="G698" s="228">
        <v>1077.64</v>
      </c>
      <c r="H698" s="229" t="s">
        <v>965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-634.81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-219.9211111</v>
      </c>
    </row>
    <row r="699">
      <c r="A699" s="189">
        <v>43557.0</v>
      </c>
      <c r="B699" s="21" t="s">
        <v>196</v>
      </c>
      <c r="C699" s="21" t="s">
        <v>199</v>
      </c>
      <c r="D699" s="21" t="s">
        <v>354</v>
      </c>
      <c r="E699" s="52">
        <v>-220.0</v>
      </c>
      <c r="F699" s="227">
        <v>7.42</v>
      </c>
      <c r="G699" s="228">
        <v>1632.4</v>
      </c>
      <c r="H699" s="229" t="s">
        <v>966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-965.8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-336.31341</v>
      </c>
    </row>
    <row r="700">
      <c r="A700" s="189">
        <v>43557.0</v>
      </c>
      <c r="B700" s="21" t="s">
        <v>196</v>
      </c>
      <c r="C700" s="21" t="s">
        <v>199</v>
      </c>
      <c r="D700" s="21" t="s">
        <v>354</v>
      </c>
      <c r="E700" s="52">
        <v>-200.0</v>
      </c>
      <c r="F700" s="227">
        <v>7.42</v>
      </c>
      <c r="G700" s="228">
        <v>1484.0</v>
      </c>
      <c r="H700" s="229" t="s">
        <v>967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-878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-305.7394636</v>
      </c>
    </row>
    <row r="701">
      <c r="A701" s="189">
        <v>43556.0</v>
      </c>
      <c r="B701" s="21"/>
      <c r="C701" s="21"/>
      <c r="D701" s="21" t="s">
        <v>358</v>
      </c>
      <c r="E701" s="52"/>
      <c r="F701" s="227"/>
      <c r="G701" s="228">
        <v>-500.0</v>
      </c>
      <c r="H701" s="64" t="s">
        <v>427</v>
      </c>
      <c r="I701" s="230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0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9">
        <v>43555.0</v>
      </c>
      <c r="B702" s="239"/>
      <c r="C702" s="239"/>
      <c r="D702" s="239" t="s">
        <v>352</v>
      </c>
      <c r="E702" s="248"/>
      <c r="F702" s="227"/>
      <c r="G702" s="228">
        <v>-618.92</v>
      </c>
      <c r="H702" s="64" t="s">
        <v>968</v>
      </c>
      <c r="I702" s="230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0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9">
        <v>43549.0</v>
      </c>
      <c r="B703" s="21" t="s">
        <v>210</v>
      </c>
      <c r="C703" s="21" t="s">
        <v>969</v>
      </c>
      <c r="D703" s="21" t="s">
        <v>352</v>
      </c>
      <c r="E703" s="52"/>
      <c r="F703" s="227"/>
      <c r="G703" s="228">
        <v>-51.46</v>
      </c>
      <c r="H703" s="229" t="s">
        <v>970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-51.46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-51.46</v>
      </c>
    </row>
    <row r="704">
      <c r="A704" s="189">
        <v>43549.0</v>
      </c>
      <c r="B704" s="21" t="s">
        <v>210</v>
      </c>
      <c r="C704" s="21" t="s">
        <v>969</v>
      </c>
      <c r="D704" s="21" t="s">
        <v>354</v>
      </c>
      <c r="E704" s="52">
        <v>-60000.0</v>
      </c>
      <c r="F704" s="227">
        <v>4.113</v>
      </c>
      <c r="G704" s="228">
        <v>246774.25</v>
      </c>
      <c r="H704" s="229" t="s">
        <v>971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-17225.75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-29503.06034</v>
      </c>
    </row>
    <row r="705">
      <c r="A705" s="189">
        <v>43549.0</v>
      </c>
      <c r="B705" s="21" t="s">
        <v>210</v>
      </c>
      <c r="C705" s="21" t="s">
        <v>969</v>
      </c>
      <c r="D705" s="21" t="s">
        <v>352</v>
      </c>
      <c r="E705" s="52"/>
      <c r="F705" s="227"/>
      <c r="G705" s="228">
        <v>-12.88</v>
      </c>
      <c r="H705" s="229" t="s">
        <v>972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-12.88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-12.88</v>
      </c>
    </row>
    <row r="706">
      <c r="A706" s="189">
        <v>43549.0</v>
      </c>
      <c r="B706" s="21" t="s">
        <v>210</v>
      </c>
      <c r="C706" s="21" t="s">
        <v>969</v>
      </c>
      <c r="D706" s="21" t="s">
        <v>354</v>
      </c>
      <c r="E706" s="52">
        <v>-13195.0</v>
      </c>
      <c r="F706" s="227">
        <v>4.113</v>
      </c>
      <c r="G706" s="228">
        <v>54273.96</v>
      </c>
      <c r="H706" s="229" t="s">
        <v>973</v>
      </c>
      <c r="I706" s="230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-3784.04</v>
      </c>
      <c r="J706" s="230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-6484.025167</v>
      </c>
    </row>
    <row r="707">
      <c r="A707" s="189">
        <v>43543.0</v>
      </c>
      <c r="B707" s="21" t="s">
        <v>215</v>
      </c>
      <c r="C707" s="21" t="s">
        <v>364</v>
      </c>
      <c r="D707" s="21" t="s">
        <v>354</v>
      </c>
      <c r="E707" s="52">
        <v>-22.0</v>
      </c>
      <c r="F707" s="227">
        <v>47.68</v>
      </c>
      <c r="G707" s="228">
        <v>1048.96</v>
      </c>
      <c r="H707" s="229" t="s">
        <v>974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-692.12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-543.8774253</v>
      </c>
    </row>
    <row r="708">
      <c r="A708" s="189">
        <v>43532.0</v>
      </c>
      <c r="B708" s="21" t="s">
        <v>196</v>
      </c>
      <c r="C708" s="21" t="s">
        <v>199</v>
      </c>
      <c r="D708" s="21" t="s">
        <v>368</v>
      </c>
      <c r="E708" s="52">
        <v>185.0</v>
      </c>
      <c r="F708" s="227">
        <v>7.298</v>
      </c>
      <c r="G708" s="228">
        <v>-1350.13</v>
      </c>
      <c r="H708" s="229" t="s">
        <v>975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834.72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305.3790038</v>
      </c>
    </row>
    <row r="709">
      <c r="A709" s="189">
        <v>43532.0</v>
      </c>
      <c r="B709" s="21" t="s">
        <v>204</v>
      </c>
      <c r="C709" s="21" t="s">
        <v>205</v>
      </c>
      <c r="D709" s="21" t="s">
        <v>354</v>
      </c>
      <c r="E709" s="52">
        <v>-8.0</v>
      </c>
      <c r="F709" s="227">
        <v>172.6</v>
      </c>
      <c r="G709" s="228">
        <v>1380.8</v>
      </c>
      <c r="H709" s="229" t="s">
        <v>976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-31.2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-58.35739464</v>
      </c>
    </row>
    <row r="710">
      <c r="A710" s="189">
        <v>43532.0</v>
      </c>
      <c r="B710" s="21" t="s">
        <v>210</v>
      </c>
      <c r="C710" s="21" t="s">
        <v>969</v>
      </c>
      <c r="D710" s="21" t="s">
        <v>352</v>
      </c>
      <c r="E710" s="52"/>
      <c r="F710" s="227"/>
      <c r="G710" s="228">
        <v>-2.73</v>
      </c>
      <c r="H710" s="229" t="s">
        <v>977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-2.73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-2.73</v>
      </c>
    </row>
    <row r="711">
      <c r="A711" s="189">
        <v>43532.0</v>
      </c>
      <c r="B711" s="21" t="s">
        <v>210</v>
      </c>
      <c r="C711" s="21" t="s">
        <v>969</v>
      </c>
      <c r="D711" s="21" t="s">
        <v>354</v>
      </c>
      <c r="E711" s="52">
        <v>-900.0</v>
      </c>
      <c r="F711" s="227">
        <v>4.054</v>
      </c>
      <c r="G711" s="228">
        <v>3649.01</v>
      </c>
      <c r="H711" s="229" t="s">
        <v>978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-310.99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-495.1496552</v>
      </c>
    </row>
    <row r="712">
      <c r="A712" s="189">
        <v>43531.0</v>
      </c>
      <c r="B712" s="21" t="s">
        <v>210</v>
      </c>
      <c r="C712" s="21" t="s">
        <v>969</v>
      </c>
      <c r="D712" s="21" t="s">
        <v>354</v>
      </c>
      <c r="E712" s="52">
        <v>-10.0</v>
      </c>
      <c r="F712" s="227">
        <v>4.041</v>
      </c>
      <c r="G712" s="228">
        <v>40.41</v>
      </c>
      <c r="H712" s="229" t="s">
        <v>979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-3.59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-5.636218391</v>
      </c>
    </row>
    <row r="713">
      <c r="A713" s="189">
        <v>43531.0</v>
      </c>
      <c r="B713" s="21" t="s">
        <v>210</v>
      </c>
      <c r="C713" s="21" t="s">
        <v>969</v>
      </c>
      <c r="D713" s="21" t="s">
        <v>352</v>
      </c>
      <c r="E713" s="52"/>
      <c r="F713" s="227"/>
      <c r="G713" s="228">
        <v>-2.01</v>
      </c>
      <c r="H713" s="229" t="s">
        <v>980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-2.01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-2.01</v>
      </c>
    </row>
    <row r="714">
      <c r="A714" s="189">
        <v>43530.0</v>
      </c>
      <c r="B714" s="21" t="s">
        <v>204</v>
      </c>
      <c r="C714" s="21" t="s">
        <v>205</v>
      </c>
      <c r="D714" s="21" t="s">
        <v>354</v>
      </c>
      <c r="E714" s="52">
        <v>-6.0</v>
      </c>
      <c r="F714" s="227">
        <v>169.9</v>
      </c>
      <c r="G714" s="228">
        <v>1019.4</v>
      </c>
      <c r="H714" s="229" t="s">
        <v>981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-39.6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-59.96804598</v>
      </c>
    </row>
    <row r="715">
      <c r="A715" s="189">
        <v>43529.0</v>
      </c>
      <c r="B715" s="21"/>
      <c r="C715" s="21"/>
      <c r="D715" s="21" t="s">
        <v>358</v>
      </c>
      <c r="E715" s="52"/>
      <c r="F715" s="227"/>
      <c r="G715" s="228">
        <v>-700.0</v>
      </c>
      <c r="H715" s="64" t="s">
        <v>414</v>
      </c>
      <c r="I715" s="230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0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9">
        <v>43528.0</v>
      </c>
      <c r="B716" s="21" t="s">
        <v>215</v>
      </c>
      <c r="C716" s="21" t="s">
        <v>364</v>
      </c>
      <c r="D716" s="21" t="s">
        <v>354</v>
      </c>
      <c r="E716" s="52">
        <v>-75.0</v>
      </c>
      <c r="F716" s="227">
        <v>47.18</v>
      </c>
      <c r="G716" s="228">
        <v>3538.5</v>
      </c>
      <c r="H716" s="229" t="s">
        <v>982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-2397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-1891.627586</v>
      </c>
    </row>
    <row r="717">
      <c r="A717" s="189">
        <v>43524.0</v>
      </c>
      <c r="B717" s="239"/>
      <c r="C717" s="239"/>
      <c r="D717" s="239" t="s">
        <v>352</v>
      </c>
      <c r="E717" s="248"/>
      <c r="F717" s="227"/>
      <c r="G717" s="228">
        <v>-534.72</v>
      </c>
      <c r="H717" s="64" t="s">
        <v>983</v>
      </c>
      <c r="I717" s="230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0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9">
        <v>43521.0</v>
      </c>
      <c r="B718" s="21" t="s">
        <v>215</v>
      </c>
      <c r="C718" s="21" t="s">
        <v>364</v>
      </c>
      <c r="D718" s="21" t="s">
        <v>354</v>
      </c>
      <c r="E718" s="52">
        <v>-29.0</v>
      </c>
      <c r="F718" s="227">
        <v>47.0248</v>
      </c>
      <c r="G718" s="228">
        <v>1363.72</v>
      </c>
      <c r="H718" s="229" t="s">
        <v>984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-931.34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-735.9293333</v>
      </c>
    </row>
    <row r="719">
      <c r="A719" s="189">
        <v>43521.0</v>
      </c>
      <c r="B719" s="21" t="s">
        <v>215</v>
      </c>
      <c r="C719" s="21" t="s">
        <v>364</v>
      </c>
      <c r="D719" s="21" t="s">
        <v>354</v>
      </c>
      <c r="E719" s="52">
        <v>-1.0</v>
      </c>
      <c r="F719" s="227">
        <v>47.04</v>
      </c>
      <c r="G719" s="228">
        <v>47.04</v>
      </c>
      <c r="H719" s="229" t="s">
        <v>985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-32.1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-25.36170115</v>
      </c>
    </row>
    <row r="720">
      <c r="A720" s="189">
        <v>43509.0</v>
      </c>
      <c r="B720" s="21" t="s">
        <v>215</v>
      </c>
      <c r="C720" s="21" t="s">
        <v>364</v>
      </c>
      <c r="D720" s="21" t="s">
        <v>354</v>
      </c>
      <c r="E720" s="52">
        <v>-45.0</v>
      </c>
      <c r="F720" s="227">
        <v>46.45</v>
      </c>
      <c r="G720" s="228">
        <v>2090.25</v>
      </c>
      <c r="H720" s="229" t="s">
        <v>986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-1471.05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-1167.826552</v>
      </c>
    </row>
    <row r="721">
      <c r="A721" s="189">
        <v>43509.0</v>
      </c>
      <c r="B721" s="21" t="s">
        <v>215</v>
      </c>
      <c r="C721" s="21" t="s">
        <v>364</v>
      </c>
      <c r="D721" s="21" t="s">
        <v>354</v>
      </c>
      <c r="E721" s="52">
        <v>-38.0</v>
      </c>
      <c r="F721" s="227">
        <v>46.135</v>
      </c>
      <c r="G721" s="228">
        <v>1753.13</v>
      </c>
      <c r="H721" s="229" t="s">
        <v>987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-1254.19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-998.1346437</v>
      </c>
    </row>
    <row r="722">
      <c r="A722" s="189">
        <v>43508.0</v>
      </c>
      <c r="B722" s="21" t="s">
        <v>196</v>
      </c>
      <c r="C722" s="21" t="s">
        <v>199</v>
      </c>
      <c r="D722" s="21" t="s">
        <v>368</v>
      </c>
      <c r="E722" s="52">
        <v>170.0</v>
      </c>
      <c r="F722" s="227">
        <v>7.213</v>
      </c>
      <c r="G722" s="228">
        <v>-1226.21</v>
      </c>
      <c r="H722" s="229" t="s">
        <v>988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781.49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295.0685441</v>
      </c>
    </row>
    <row r="723">
      <c r="A723" s="189">
        <v>43508.0</v>
      </c>
      <c r="B723" s="21" t="s">
        <v>196</v>
      </c>
      <c r="C723" s="21" t="s">
        <v>199</v>
      </c>
      <c r="D723" s="21" t="s">
        <v>368</v>
      </c>
      <c r="E723" s="52">
        <v>30.0</v>
      </c>
      <c r="F723" s="227">
        <v>7.2139</v>
      </c>
      <c r="G723" s="228">
        <v>-216.42</v>
      </c>
      <c r="H723" s="229" t="s">
        <v>989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137.88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52.04091954</v>
      </c>
    </row>
    <row r="724">
      <c r="A724" s="189">
        <v>43508.0</v>
      </c>
      <c r="B724" s="21" t="s">
        <v>215</v>
      </c>
      <c r="C724" s="21" t="s">
        <v>364</v>
      </c>
      <c r="D724" s="21" t="s">
        <v>354</v>
      </c>
      <c r="E724" s="52">
        <v>-14.0</v>
      </c>
      <c r="F724" s="227">
        <v>45.916</v>
      </c>
      <c r="G724" s="228">
        <v>642.83</v>
      </c>
      <c r="H724" s="229" t="s">
        <v>990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-465.13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-370.7938161</v>
      </c>
    </row>
    <row r="725">
      <c r="A725" s="189">
        <v>43508.0</v>
      </c>
      <c r="B725" s="21" t="s">
        <v>215</v>
      </c>
      <c r="C725" s="21" t="s">
        <v>364</v>
      </c>
      <c r="D725" s="21" t="s">
        <v>354</v>
      </c>
      <c r="E725" s="52">
        <v>-54.0</v>
      </c>
      <c r="F725" s="227">
        <v>45.9159</v>
      </c>
      <c r="G725" s="228">
        <v>2479.46</v>
      </c>
      <c r="H725" s="229" t="s">
        <v>991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-1794.1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-1430.231862</v>
      </c>
    </row>
    <row r="726">
      <c r="A726" s="189">
        <v>43504.0</v>
      </c>
      <c r="B726" s="21" t="s">
        <v>204</v>
      </c>
      <c r="C726" s="21" t="s">
        <v>205</v>
      </c>
      <c r="D726" s="21" t="s">
        <v>354</v>
      </c>
      <c r="E726" s="52">
        <v>-6.0</v>
      </c>
      <c r="F726" s="227">
        <v>170.5</v>
      </c>
      <c r="G726" s="228">
        <v>1023.0</v>
      </c>
      <c r="H726" s="229" t="s">
        <v>992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-36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-56.36804598</v>
      </c>
    </row>
    <row r="727">
      <c r="A727" s="189">
        <v>43504.0</v>
      </c>
      <c r="B727" s="21" t="s">
        <v>210</v>
      </c>
      <c r="C727" s="21" t="s">
        <v>969</v>
      </c>
      <c r="D727" s="21" t="s">
        <v>354</v>
      </c>
      <c r="E727" s="52">
        <v>-270.0</v>
      </c>
      <c r="F727" s="227">
        <v>4.038</v>
      </c>
      <c r="G727" s="228">
        <v>1090.17</v>
      </c>
      <c r="H727" s="229" t="s">
        <v>993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-97.83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-153.0778966</v>
      </c>
    </row>
    <row r="728">
      <c r="A728" s="189">
        <v>43504.0</v>
      </c>
      <c r="B728" s="21" t="s">
        <v>210</v>
      </c>
      <c r="C728" s="21" t="s">
        <v>969</v>
      </c>
      <c r="D728" s="21" t="s">
        <v>352</v>
      </c>
      <c r="E728" s="52"/>
      <c r="F728" s="227"/>
      <c r="G728" s="228">
        <v>-2.22</v>
      </c>
      <c r="H728" s="229" t="s">
        <v>994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-2.22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-2.22</v>
      </c>
    </row>
    <row r="729">
      <c r="A729" s="189">
        <v>43504.0</v>
      </c>
      <c r="B729" s="21" t="s">
        <v>210</v>
      </c>
      <c r="C729" s="21" t="s">
        <v>969</v>
      </c>
      <c r="D729" s="21" t="s">
        <v>354</v>
      </c>
      <c r="E729" s="52">
        <v>-816.0</v>
      </c>
      <c r="F729" s="227">
        <v>4.031</v>
      </c>
      <c r="G729" s="228">
        <v>3289.3</v>
      </c>
      <c r="H729" s="229" t="s">
        <v>995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-301.1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-468.0714207</v>
      </c>
    </row>
    <row r="730">
      <c r="A730" s="189">
        <v>43504.0</v>
      </c>
      <c r="B730" s="21" t="s">
        <v>210</v>
      </c>
      <c r="C730" s="21" t="s">
        <v>969</v>
      </c>
      <c r="D730" s="21" t="s">
        <v>352</v>
      </c>
      <c r="E730" s="52"/>
      <c r="F730" s="227"/>
      <c r="G730" s="228">
        <v>-2.66</v>
      </c>
      <c r="H730" s="229" t="s">
        <v>996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-2.66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-2.66</v>
      </c>
    </row>
    <row r="731">
      <c r="A731" s="189">
        <v>43503.0</v>
      </c>
      <c r="B731" s="21" t="s">
        <v>204</v>
      </c>
      <c r="C731" s="21" t="s">
        <v>205</v>
      </c>
      <c r="D731" s="21" t="s">
        <v>354</v>
      </c>
      <c r="E731" s="52">
        <v>-7.0</v>
      </c>
      <c r="F731" s="227">
        <v>169.97</v>
      </c>
      <c r="G731" s="228">
        <v>1189.79</v>
      </c>
      <c r="H731" s="229" t="s">
        <v>997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-45.71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-69.47272031</v>
      </c>
    </row>
    <row r="732">
      <c r="A732" s="189">
        <v>43503.0</v>
      </c>
      <c r="B732" s="21" t="s">
        <v>210</v>
      </c>
      <c r="C732" s="21" t="s">
        <v>969</v>
      </c>
      <c r="D732" s="21" t="s">
        <v>354</v>
      </c>
      <c r="E732" s="52">
        <v>-500.0</v>
      </c>
      <c r="F732" s="227">
        <v>4.006</v>
      </c>
      <c r="G732" s="228">
        <v>2003.03</v>
      </c>
      <c r="H732" s="229" t="s">
        <v>998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-196.97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-299.2809195</v>
      </c>
    </row>
    <row r="733">
      <c r="A733" s="189">
        <v>43503.0</v>
      </c>
      <c r="B733" s="21" t="s">
        <v>210</v>
      </c>
      <c r="C733" s="21" t="s">
        <v>969</v>
      </c>
      <c r="D733" s="21" t="s">
        <v>352</v>
      </c>
      <c r="E733" s="52"/>
      <c r="F733" s="227"/>
      <c r="G733" s="228">
        <v>-2.4</v>
      </c>
      <c r="H733" s="229" t="s">
        <v>999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-2.4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-2.4</v>
      </c>
    </row>
    <row r="734">
      <c r="A734" s="189">
        <v>43503.0</v>
      </c>
      <c r="B734" s="21" t="s">
        <v>210</v>
      </c>
      <c r="C734" s="21" t="s">
        <v>969</v>
      </c>
      <c r="D734" s="21" t="s">
        <v>352</v>
      </c>
      <c r="E734" s="52"/>
      <c r="F734" s="227"/>
      <c r="G734" s="228">
        <v>-2.2</v>
      </c>
      <c r="H734" s="229" t="s">
        <v>1000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</v>
      </c>
    </row>
    <row r="735">
      <c r="A735" s="189">
        <v>43503.0</v>
      </c>
      <c r="B735" s="21" t="s">
        <v>210</v>
      </c>
      <c r="C735" s="21" t="s">
        <v>969</v>
      </c>
      <c r="D735" s="21" t="s">
        <v>354</v>
      </c>
      <c r="E735" s="52">
        <v>-255.0</v>
      </c>
      <c r="F735" s="227">
        <v>3.992</v>
      </c>
      <c r="G735" s="228">
        <v>1017.88</v>
      </c>
      <c r="H735" s="229" t="s">
        <v>1001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-104.12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-156.298569</v>
      </c>
    </row>
    <row r="736">
      <c r="A736" s="189">
        <v>43501.0</v>
      </c>
      <c r="B736" s="21" t="s">
        <v>215</v>
      </c>
      <c r="C736" s="21" t="s">
        <v>364</v>
      </c>
      <c r="D736" s="21" t="s">
        <v>354</v>
      </c>
      <c r="E736" s="52">
        <v>-27.0</v>
      </c>
      <c r="F736" s="227">
        <v>45.3759</v>
      </c>
      <c r="G736" s="228">
        <v>1225.15</v>
      </c>
      <c r="H736" s="229" t="s">
        <v>1002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-911.63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-729.695931</v>
      </c>
    </row>
    <row r="737">
      <c r="A737" s="189">
        <v>43501.0</v>
      </c>
      <c r="B737" s="21"/>
      <c r="C737" s="21"/>
      <c r="D737" s="21" t="s">
        <v>358</v>
      </c>
      <c r="E737" s="52"/>
      <c r="F737" s="227"/>
      <c r="G737" s="228">
        <v>-400.0</v>
      </c>
      <c r="H737" s="64" t="s">
        <v>611</v>
      </c>
      <c r="I737" s="230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0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9">
        <v>43497.0</v>
      </c>
      <c r="B738" s="21" t="s">
        <v>215</v>
      </c>
      <c r="C738" s="21" t="s">
        <v>364</v>
      </c>
      <c r="D738" s="21" t="s">
        <v>354</v>
      </c>
      <c r="E738" s="52">
        <v>-45.0</v>
      </c>
      <c r="F738" s="227">
        <v>45.018</v>
      </c>
      <c r="G738" s="228">
        <v>2025.81</v>
      </c>
      <c r="H738" s="229" t="s">
        <v>1003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-1535.49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-1232.266552</v>
      </c>
    </row>
    <row r="739">
      <c r="A739" s="189">
        <v>43497.0</v>
      </c>
      <c r="B739" s="21" t="s">
        <v>215</v>
      </c>
      <c r="C739" s="21" t="s">
        <v>364</v>
      </c>
      <c r="D739" s="21" t="s">
        <v>354</v>
      </c>
      <c r="E739" s="52">
        <v>-10.0</v>
      </c>
      <c r="F739" s="227">
        <v>44.797</v>
      </c>
      <c r="G739" s="228">
        <v>447.97</v>
      </c>
      <c r="H739" s="229" t="s">
        <v>1004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-343.43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-276.0470115</v>
      </c>
    </row>
    <row r="740">
      <c r="A740" s="189">
        <v>43497.0</v>
      </c>
      <c r="B740" s="21" t="s">
        <v>215</v>
      </c>
      <c r="C740" s="21" t="s">
        <v>364</v>
      </c>
      <c r="D740" s="21" t="s">
        <v>354</v>
      </c>
      <c r="E740" s="52">
        <v>-8.0</v>
      </c>
      <c r="F740" s="227">
        <v>44.7975</v>
      </c>
      <c r="G740" s="228">
        <v>358.38</v>
      </c>
      <c r="H740" s="229" t="s">
        <v>1005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-274.74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-220.8336092</v>
      </c>
    </row>
    <row r="741">
      <c r="A741" s="189">
        <v>43497.0</v>
      </c>
      <c r="B741" s="21" t="s">
        <v>215</v>
      </c>
      <c r="C741" s="21" t="s">
        <v>364</v>
      </c>
      <c r="D741" s="21" t="s">
        <v>354</v>
      </c>
      <c r="E741" s="52">
        <v>-5.0</v>
      </c>
      <c r="F741" s="227">
        <v>44.796</v>
      </c>
      <c r="G741" s="228">
        <v>223.98</v>
      </c>
      <c r="H741" s="229" t="s">
        <v>1006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-171.72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-138.0285057</v>
      </c>
    </row>
    <row r="742">
      <c r="A742" s="189">
        <v>43497.0</v>
      </c>
      <c r="B742" s="21"/>
      <c r="C742" s="21"/>
      <c r="D742" s="21" t="s">
        <v>352</v>
      </c>
      <c r="E742" s="52"/>
      <c r="F742" s="227"/>
      <c r="G742" s="228">
        <v>-5.0</v>
      </c>
      <c r="H742" s="64" t="s">
        <v>387</v>
      </c>
      <c r="I742" s="230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0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9">
        <v>43496.0</v>
      </c>
      <c r="B743" s="21" t="s">
        <v>215</v>
      </c>
      <c r="C743" s="21" t="s">
        <v>364</v>
      </c>
      <c r="D743" s="21" t="s">
        <v>352</v>
      </c>
      <c r="E743" s="52"/>
      <c r="F743" s="227"/>
      <c r="G743" s="228">
        <v>-3.89</v>
      </c>
      <c r="H743" s="229" t="s">
        <v>1007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-3.89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-3.89</v>
      </c>
    </row>
    <row r="744">
      <c r="A744" s="189">
        <v>43496.0</v>
      </c>
      <c r="B744" s="21" t="s">
        <v>215</v>
      </c>
      <c r="C744" s="21" t="s">
        <v>364</v>
      </c>
      <c r="D744" s="21" t="s">
        <v>354</v>
      </c>
      <c r="E744" s="52">
        <v>-213.0</v>
      </c>
      <c r="F744" s="227">
        <v>44.455</v>
      </c>
      <c r="G744" s="228">
        <v>9468.92</v>
      </c>
      <c r="H744" s="229" t="s">
        <v>1008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-7387.9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-5952.642345</v>
      </c>
    </row>
    <row r="745">
      <c r="A745" s="189">
        <v>43496.0</v>
      </c>
      <c r="B745" s="239"/>
      <c r="C745" s="241"/>
      <c r="D745" s="240" t="s">
        <v>352</v>
      </c>
      <c r="E745" s="240"/>
      <c r="F745" s="227"/>
      <c r="G745" s="228">
        <v>-5.0</v>
      </c>
      <c r="H745" s="64" t="s">
        <v>387</v>
      </c>
      <c r="I745" s="230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0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9">
        <v>43496.0</v>
      </c>
      <c r="B746" s="239"/>
      <c r="C746" s="241"/>
      <c r="D746" s="240" t="s">
        <v>352</v>
      </c>
      <c r="E746" s="240"/>
      <c r="F746" s="227"/>
      <c r="G746" s="228">
        <v>5.0</v>
      </c>
      <c r="H746" s="64" t="s">
        <v>1009</v>
      </c>
      <c r="I746" s="230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0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9">
        <v>43496.0</v>
      </c>
      <c r="B747" s="239"/>
      <c r="C747" s="241"/>
      <c r="D747" s="240" t="s">
        <v>352</v>
      </c>
      <c r="E747" s="240"/>
      <c r="F747" s="227"/>
      <c r="G747" s="228">
        <v>-565.1</v>
      </c>
      <c r="H747" s="64" t="s">
        <v>1010</v>
      </c>
      <c r="I747" s="230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0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9">
        <v>43486.0</v>
      </c>
      <c r="B748" s="21" t="s">
        <v>215</v>
      </c>
      <c r="C748" s="21" t="s">
        <v>364</v>
      </c>
      <c r="D748" s="21" t="s">
        <v>352</v>
      </c>
      <c r="E748" s="52"/>
      <c r="F748" s="227"/>
      <c r="G748" s="228">
        <v>-0.26</v>
      </c>
      <c r="H748" s="229" t="s">
        <v>1011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-0.26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-0.26</v>
      </c>
    </row>
    <row r="749">
      <c r="A749" s="189">
        <v>43486.0</v>
      </c>
      <c r="B749" s="21" t="s">
        <v>215</v>
      </c>
      <c r="C749" s="21" t="s">
        <v>364</v>
      </c>
      <c r="D749" s="21" t="s">
        <v>354</v>
      </c>
      <c r="E749" s="52">
        <v>-29.0</v>
      </c>
      <c r="F749" s="227">
        <f t="shared" ref="F749:F751" si="1">IF(E749,-G749/E749,"")</f>
        <v>44.48586207</v>
      </c>
      <c r="G749" s="228">
        <v>1290.09</v>
      </c>
      <c r="H749" s="229" t="s">
        <v>1012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-1004.97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-809.5593333</v>
      </c>
    </row>
    <row r="750">
      <c r="A750" s="189">
        <v>43486.0</v>
      </c>
      <c r="B750" s="21" t="s">
        <v>215</v>
      </c>
      <c r="C750" s="21" t="s">
        <v>364</v>
      </c>
      <c r="D750" s="21" t="s">
        <v>352</v>
      </c>
      <c r="E750" s="52"/>
      <c r="F750" s="227" t="str">
        <f t="shared" si="1"/>
        <v/>
      </c>
      <c r="G750" s="228">
        <v>-2.01</v>
      </c>
      <c r="H750" s="229" t="s">
        <v>1013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-2.01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-2.01</v>
      </c>
    </row>
    <row r="751">
      <c r="A751" s="189">
        <v>43486.0</v>
      </c>
      <c r="B751" s="21" t="s">
        <v>215</v>
      </c>
      <c r="C751" s="21" t="s">
        <v>364</v>
      </c>
      <c r="D751" s="21" t="s">
        <v>354</v>
      </c>
      <c r="E751" s="52">
        <v>-1.0</v>
      </c>
      <c r="F751" s="227">
        <f t="shared" si="1"/>
        <v>44.5</v>
      </c>
      <c r="G751" s="228">
        <v>44.5</v>
      </c>
      <c r="H751" s="229" t="s">
        <v>1014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-34.64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-27.90170115</v>
      </c>
    </row>
    <row r="752">
      <c r="A752" s="189">
        <v>43474.0</v>
      </c>
      <c r="B752" s="239" t="s">
        <v>215</v>
      </c>
      <c r="C752" s="21" t="s">
        <v>364</v>
      </c>
      <c r="D752" s="240" t="s">
        <v>365</v>
      </c>
      <c r="E752" s="240"/>
      <c r="F752" s="227"/>
      <c r="G752" s="228">
        <v>-154.79</v>
      </c>
      <c r="H752" s="229" t="s">
        <v>1015</v>
      </c>
      <c r="I752" s="230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0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9">
        <v>43474.0</v>
      </c>
      <c r="B753" s="21" t="s">
        <v>215</v>
      </c>
      <c r="C753" s="21" t="s">
        <v>364</v>
      </c>
      <c r="D753" s="21" t="s">
        <v>365</v>
      </c>
      <c r="E753" s="52"/>
      <c r="F753" s="227" t="str">
        <f t="shared" ref="F753:F770" si="2">IF(E753,-G753/E753,"")</f>
        <v/>
      </c>
      <c r="G753" s="228">
        <v>1151.07</v>
      </c>
      <c r="H753" s="229" t="s">
        <v>1016</v>
      </c>
      <c r="I753" s="230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0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9">
        <v>43474.0</v>
      </c>
      <c r="B754" s="21" t="s">
        <v>215</v>
      </c>
      <c r="C754" s="21" t="s">
        <v>364</v>
      </c>
      <c r="D754" s="21" t="s">
        <v>352</v>
      </c>
      <c r="E754" s="52"/>
      <c r="F754" s="227" t="str">
        <f t="shared" si="2"/>
        <v/>
      </c>
      <c r="G754" s="228">
        <v>-2.29</v>
      </c>
      <c r="H754" s="229" t="s">
        <v>1017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-2.29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-2.29</v>
      </c>
    </row>
    <row r="755">
      <c r="A755" s="189">
        <v>43474.0</v>
      </c>
      <c r="B755" s="21" t="s">
        <v>215</v>
      </c>
      <c r="C755" s="21" t="s">
        <v>364</v>
      </c>
      <c r="D755" s="21" t="s">
        <v>354</v>
      </c>
      <c r="E755" s="52">
        <v>-34.0</v>
      </c>
      <c r="F755" s="227">
        <f t="shared" si="2"/>
        <v>42.74</v>
      </c>
      <c r="G755" s="228">
        <v>1453.16</v>
      </c>
      <c r="H755" s="229" t="s">
        <v>1018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-1237.6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-1008.497839</v>
      </c>
    </row>
    <row r="756">
      <c r="A756" s="189">
        <v>43473.0</v>
      </c>
      <c r="B756" s="21" t="s">
        <v>204</v>
      </c>
      <c r="C756" s="21" t="s">
        <v>205</v>
      </c>
      <c r="D756" s="21" t="s">
        <v>368</v>
      </c>
      <c r="E756" s="52">
        <v>14.0</v>
      </c>
      <c r="F756" s="227">
        <f t="shared" si="2"/>
        <v>167.51</v>
      </c>
      <c r="G756" s="228">
        <v>-2345.14</v>
      </c>
      <c r="H756" s="229" t="s">
        <v>1019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125.86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173.3854406</v>
      </c>
    </row>
    <row r="757">
      <c r="A757" s="189">
        <v>43473.0</v>
      </c>
      <c r="B757" s="21" t="s">
        <v>204</v>
      </c>
      <c r="C757" s="21" t="s">
        <v>205</v>
      </c>
      <c r="D757" s="21" t="s">
        <v>352</v>
      </c>
      <c r="E757" s="52"/>
      <c r="F757" s="227" t="str">
        <f t="shared" si="2"/>
        <v/>
      </c>
      <c r="G757" s="228">
        <v>-2.47</v>
      </c>
      <c r="H757" s="229" t="s">
        <v>1020</v>
      </c>
      <c r="I757" s="230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-2.47</v>
      </c>
      <c r="J757" s="230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-2.47</v>
      </c>
    </row>
    <row r="758">
      <c r="A758" s="189">
        <v>43473.0</v>
      </c>
      <c r="B758" s="21" t="s">
        <v>204</v>
      </c>
      <c r="C758" s="21" t="s">
        <v>205</v>
      </c>
      <c r="D758" s="21" t="s">
        <v>368</v>
      </c>
      <c r="E758" s="52">
        <v>14.0</v>
      </c>
      <c r="F758" s="227">
        <f t="shared" si="2"/>
        <v>167.59</v>
      </c>
      <c r="G758" s="228">
        <v>-2346.26</v>
      </c>
      <c r="H758" s="229" t="s">
        <v>1021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124.74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172.2654406</v>
      </c>
    </row>
    <row r="759">
      <c r="A759" s="189">
        <v>43473.0</v>
      </c>
      <c r="B759" s="21" t="s">
        <v>204</v>
      </c>
      <c r="C759" s="21" t="s">
        <v>205</v>
      </c>
      <c r="D759" s="21" t="s">
        <v>354</v>
      </c>
      <c r="E759" s="52">
        <v>-7.0</v>
      </c>
      <c r="F759" s="227">
        <f t="shared" si="2"/>
        <v>167.39</v>
      </c>
      <c r="G759" s="228">
        <v>1171.73</v>
      </c>
      <c r="H759" s="229" t="s">
        <v>1022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-63.77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-87.53272031</v>
      </c>
    </row>
    <row r="760">
      <c r="A760" s="189">
        <v>43473.0</v>
      </c>
      <c r="B760" s="21" t="s">
        <v>204</v>
      </c>
      <c r="C760" s="21" t="s">
        <v>205</v>
      </c>
      <c r="D760" s="21" t="s">
        <v>352</v>
      </c>
      <c r="E760" s="52"/>
      <c r="F760" s="227" t="str">
        <f t="shared" si="2"/>
        <v/>
      </c>
      <c r="G760" s="228">
        <v>-2.23</v>
      </c>
      <c r="H760" s="229" t="s">
        <v>1023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-2.23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-2.23</v>
      </c>
    </row>
    <row r="761">
      <c r="A761" s="189">
        <v>43473.0</v>
      </c>
      <c r="B761" s="21" t="s">
        <v>204</v>
      </c>
      <c r="C761" s="21" t="s">
        <v>205</v>
      </c>
      <c r="D761" s="21" t="s">
        <v>368</v>
      </c>
      <c r="E761" s="52">
        <v>14.0</v>
      </c>
      <c r="F761" s="227">
        <f t="shared" si="2"/>
        <v>167.5</v>
      </c>
      <c r="G761" s="228">
        <v>-2345.0</v>
      </c>
      <c r="H761" s="229" t="s">
        <v>1024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126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173.5254406</v>
      </c>
    </row>
    <row r="762">
      <c r="A762" s="189">
        <v>43473.0</v>
      </c>
      <c r="B762" s="21" t="s">
        <v>210</v>
      </c>
      <c r="C762" s="21" t="s">
        <v>969</v>
      </c>
      <c r="D762" s="21" t="s">
        <v>352</v>
      </c>
      <c r="E762" s="52"/>
      <c r="F762" s="227" t="str">
        <f t="shared" si="2"/>
        <v/>
      </c>
      <c r="G762" s="228">
        <v>-2.53</v>
      </c>
      <c r="H762" s="229" t="s">
        <v>1025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-2.53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-2.53</v>
      </c>
    </row>
    <row r="763">
      <c r="A763" s="189">
        <v>43473.0</v>
      </c>
      <c r="B763" s="21" t="s">
        <v>210</v>
      </c>
      <c r="C763" s="21" t="s">
        <v>969</v>
      </c>
      <c r="D763" s="21" t="s">
        <v>368</v>
      </c>
      <c r="E763" s="52">
        <v>666.0</v>
      </c>
      <c r="F763" s="227">
        <f t="shared" si="2"/>
        <v>3.982507508</v>
      </c>
      <c r="G763" s="228">
        <v>-2652.35</v>
      </c>
      <c r="H763" s="229" t="s">
        <v>1026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278.05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414.3281448</v>
      </c>
    </row>
    <row r="764">
      <c r="A764" s="189">
        <v>43473.0</v>
      </c>
      <c r="B764" s="21" t="s">
        <v>210</v>
      </c>
      <c r="C764" s="21" t="s">
        <v>969</v>
      </c>
      <c r="D764" s="21" t="s">
        <v>352</v>
      </c>
      <c r="E764" s="52"/>
      <c r="F764" s="227" t="str">
        <f t="shared" si="2"/>
        <v/>
      </c>
      <c r="G764" s="228">
        <v>-4.42</v>
      </c>
      <c r="H764" s="229" t="s">
        <v>1027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-4.42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-4.42</v>
      </c>
    </row>
    <row r="765">
      <c r="A765" s="189">
        <v>43473.0</v>
      </c>
      <c r="B765" s="21" t="s">
        <v>210</v>
      </c>
      <c r="C765" s="21" t="s">
        <v>969</v>
      </c>
      <c r="D765" s="21" t="s">
        <v>368</v>
      </c>
      <c r="E765" s="52">
        <v>3038.0</v>
      </c>
      <c r="F765" s="227">
        <f t="shared" si="2"/>
        <v>3.98817314</v>
      </c>
      <c r="G765" s="228">
        <v>-12116.07</v>
      </c>
      <c r="H765" s="229" t="s">
        <v>1028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1251.13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1872.771147</v>
      </c>
    </row>
    <row r="766">
      <c r="A766" s="189">
        <v>43473.0</v>
      </c>
      <c r="B766" s="21" t="s">
        <v>215</v>
      </c>
      <c r="C766" s="21" t="s">
        <v>364</v>
      </c>
      <c r="D766" s="21" t="s">
        <v>354</v>
      </c>
      <c r="E766" s="52">
        <v>-110.0</v>
      </c>
      <c r="F766" s="227">
        <f t="shared" si="2"/>
        <v>42.536</v>
      </c>
      <c r="G766" s="228">
        <v>4678.96</v>
      </c>
      <c r="H766" s="229" t="s">
        <v>1029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-4026.44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-3285.227126</v>
      </c>
    </row>
    <row r="767">
      <c r="A767" s="189">
        <v>43473.0</v>
      </c>
      <c r="B767" s="21" t="s">
        <v>215</v>
      </c>
      <c r="C767" s="21" t="s">
        <v>364</v>
      </c>
      <c r="D767" s="21" t="s">
        <v>352</v>
      </c>
      <c r="E767" s="52"/>
      <c r="F767" s="227" t="str">
        <f t="shared" si="2"/>
        <v/>
      </c>
      <c r="G767" s="228">
        <v>-2.94</v>
      </c>
      <c r="H767" s="229" t="s">
        <v>1030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-2.94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-2.94</v>
      </c>
    </row>
    <row r="768">
      <c r="A768" s="189">
        <v>43469.0</v>
      </c>
      <c r="B768" s="21"/>
      <c r="C768" s="21"/>
      <c r="D768" s="21" t="s">
        <v>358</v>
      </c>
      <c r="E768" s="52"/>
      <c r="F768" s="227" t="str">
        <f t="shared" si="2"/>
        <v/>
      </c>
      <c r="G768" s="228">
        <v>-1500.0</v>
      </c>
      <c r="H768" s="64" t="s">
        <v>597</v>
      </c>
      <c r="I768" s="230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0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9">
        <v>43467.0</v>
      </c>
      <c r="B769" s="21" t="s">
        <v>196</v>
      </c>
      <c r="C769" s="21" t="s">
        <v>199</v>
      </c>
      <c r="D769" s="21" t="s">
        <v>368</v>
      </c>
      <c r="E769" s="52">
        <v>300.0</v>
      </c>
      <c r="F769" s="227">
        <f t="shared" si="2"/>
        <v>6.82</v>
      </c>
      <c r="G769" s="228">
        <v>-2046.0</v>
      </c>
      <c r="H769" s="229" t="s">
        <v>1031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1497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638.6091954</v>
      </c>
    </row>
    <row r="770">
      <c r="A770" s="189">
        <v>43467.0</v>
      </c>
      <c r="B770" s="21" t="s">
        <v>215</v>
      </c>
      <c r="C770" s="21" t="s">
        <v>364</v>
      </c>
      <c r="D770" s="21" t="s">
        <v>368</v>
      </c>
      <c r="E770" s="52">
        <v>74.0</v>
      </c>
      <c r="F770" s="227">
        <f t="shared" si="2"/>
        <v>41.15</v>
      </c>
      <c r="G770" s="228">
        <v>-3045.1</v>
      </c>
      <c r="H770" s="229" t="s">
        <v>1032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2811.26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2312.625885</v>
      </c>
    </row>
    <row r="771">
      <c r="A771" s="189">
        <v>43465.0</v>
      </c>
      <c r="B771" s="239"/>
      <c r="C771" s="241"/>
      <c r="D771" s="240" t="s">
        <v>352</v>
      </c>
      <c r="E771" s="240"/>
      <c r="F771" s="227"/>
      <c r="G771" s="228">
        <v>-534.69</v>
      </c>
      <c r="H771" s="64" t="s">
        <v>1033</v>
      </c>
      <c r="I771" s="230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0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9">
        <v>43462.0</v>
      </c>
      <c r="B772" s="239" t="s">
        <v>210</v>
      </c>
      <c r="C772" s="21" t="s">
        <v>969</v>
      </c>
      <c r="D772" s="240" t="s">
        <v>365</v>
      </c>
      <c r="E772" s="240"/>
      <c r="F772" s="227"/>
      <c r="G772" s="228">
        <v>4867.15</v>
      </c>
      <c r="H772" s="229" t="s">
        <v>1034</v>
      </c>
      <c r="I772" s="230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0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9">
        <v>43462.0</v>
      </c>
      <c r="B773" s="239" t="s">
        <v>210</v>
      </c>
      <c r="C773" s="21" t="s">
        <v>969</v>
      </c>
      <c r="D773" s="240" t="s">
        <v>365</v>
      </c>
      <c r="E773" s="240"/>
      <c r="F773" s="227"/>
      <c r="G773" s="228">
        <v>-618.49</v>
      </c>
      <c r="H773" s="229" t="s">
        <v>1035</v>
      </c>
      <c r="I773" s="230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0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9">
        <v>43461.0</v>
      </c>
      <c r="B774" s="21" t="s">
        <v>200</v>
      </c>
      <c r="C774" s="21" t="s">
        <v>201</v>
      </c>
      <c r="D774" s="21" t="s">
        <v>354</v>
      </c>
      <c r="E774" s="52">
        <v>-11.0</v>
      </c>
      <c r="F774" s="227">
        <f t="shared" ref="F774:F783" si="3">IF(E774,-G774/E774,"")</f>
        <v>106.6</v>
      </c>
      <c r="G774" s="228">
        <v>1172.6</v>
      </c>
      <c r="H774" s="229" t="s">
        <v>1036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-659.12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-458.9119923</v>
      </c>
    </row>
    <row r="775">
      <c r="A775" s="189">
        <v>43461.0</v>
      </c>
      <c r="B775" s="21" t="s">
        <v>204</v>
      </c>
      <c r="C775" s="21" t="s">
        <v>205</v>
      </c>
      <c r="D775" s="21" t="s">
        <v>354</v>
      </c>
      <c r="E775" s="52">
        <v>-2.0</v>
      </c>
      <c r="F775" s="227">
        <f t="shared" si="3"/>
        <v>166.98</v>
      </c>
      <c r="G775" s="228">
        <v>333.96</v>
      </c>
      <c r="H775" s="229" t="s">
        <v>1037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-19.04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-25.82934866</v>
      </c>
    </row>
    <row r="776">
      <c r="A776" s="189">
        <v>43461.0</v>
      </c>
      <c r="B776" s="21" t="s">
        <v>204</v>
      </c>
      <c r="C776" s="21" t="s">
        <v>205</v>
      </c>
      <c r="D776" s="21" t="s">
        <v>354</v>
      </c>
      <c r="E776" s="52">
        <v>-5.0</v>
      </c>
      <c r="F776" s="227">
        <f t="shared" si="3"/>
        <v>166.98</v>
      </c>
      <c r="G776" s="228">
        <v>834.9</v>
      </c>
      <c r="H776" s="229" t="s">
        <v>1038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-47.6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-64.57337165</v>
      </c>
    </row>
    <row r="777">
      <c r="A777" s="189">
        <v>43461.0</v>
      </c>
      <c r="B777" s="21" t="s">
        <v>204</v>
      </c>
      <c r="C777" s="21" t="s">
        <v>205</v>
      </c>
      <c r="D777" s="21" t="s">
        <v>354</v>
      </c>
      <c r="E777" s="52">
        <v>-9.0</v>
      </c>
      <c r="F777" s="227">
        <f t="shared" si="3"/>
        <v>166.95</v>
      </c>
      <c r="G777" s="228">
        <v>1502.55</v>
      </c>
      <c r="H777" s="229" t="s">
        <v>1039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-85.95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-116.502069</v>
      </c>
    </row>
    <row r="778">
      <c r="A778" s="189">
        <v>43461.0</v>
      </c>
      <c r="B778" s="21" t="s">
        <v>210</v>
      </c>
      <c r="C778" s="21" t="s">
        <v>969</v>
      </c>
      <c r="D778" s="21" t="s">
        <v>352</v>
      </c>
      <c r="E778" s="52"/>
      <c r="F778" s="227" t="str">
        <f t="shared" si="3"/>
        <v/>
      </c>
      <c r="G778" s="228">
        <v>-2.28</v>
      </c>
      <c r="H778" s="229" t="s">
        <v>1040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-2.28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-2.28</v>
      </c>
    </row>
    <row r="779">
      <c r="A779" s="189">
        <v>43461.0</v>
      </c>
      <c r="B779" s="21" t="s">
        <v>210</v>
      </c>
      <c r="C779" s="21" t="s">
        <v>969</v>
      </c>
      <c r="D779" s="21" t="s">
        <v>354</v>
      </c>
      <c r="E779" s="52">
        <v>-355.0</v>
      </c>
      <c r="F779" s="227">
        <f t="shared" si="3"/>
        <v>3.958028169</v>
      </c>
      <c r="G779" s="228">
        <v>1405.1</v>
      </c>
      <c r="H779" s="229" t="s">
        <v>1041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-156.9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-229.5407529</v>
      </c>
    </row>
    <row r="780">
      <c r="A780" s="189">
        <v>43461.0</v>
      </c>
      <c r="B780" s="21" t="s">
        <v>210</v>
      </c>
      <c r="C780" s="21" t="s">
        <v>969</v>
      </c>
      <c r="D780" s="21" t="s">
        <v>352</v>
      </c>
      <c r="E780" s="52"/>
      <c r="F780" s="227" t="str">
        <f t="shared" si="3"/>
        <v/>
      </c>
      <c r="G780" s="228">
        <v>-0.55</v>
      </c>
      <c r="H780" s="229" t="s">
        <v>1042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-0.55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-0.55</v>
      </c>
    </row>
    <row r="781">
      <c r="A781" s="189">
        <v>43461.0</v>
      </c>
      <c r="B781" s="21" t="s">
        <v>210</v>
      </c>
      <c r="C781" s="21" t="s">
        <v>969</v>
      </c>
      <c r="D781" s="21" t="s">
        <v>354</v>
      </c>
      <c r="E781" s="52">
        <v>-691.0</v>
      </c>
      <c r="F781" s="227">
        <f t="shared" si="3"/>
        <v>3.95577424</v>
      </c>
      <c r="G781" s="228">
        <v>2733.44</v>
      </c>
      <c r="H781" s="229" t="s">
        <v>1043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-306.96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-448.3536908</v>
      </c>
    </row>
    <row r="782">
      <c r="A782" s="189">
        <v>43455.0</v>
      </c>
      <c r="B782" s="21" t="s">
        <v>200</v>
      </c>
      <c r="C782" s="21" t="s">
        <v>201</v>
      </c>
      <c r="D782" s="21" t="s">
        <v>354</v>
      </c>
      <c r="E782" s="52">
        <v>-10.0</v>
      </c>
      <c r="F782" s="227">
        <f t="shared" si="3"/>
        <v>105.65</v>
      </c>
      <c r="G782" s="228">
        <v>1056.5</v>
      </c>
      <c r="H782" s="229" t="s">
        <v>1044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-608.7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-426.6927203</v>
      </c>
    </row>
    <row r="783">
      <c r="A783" s="189">
        <v>43455.0</v>
      </c>
      <c r="B783" s="21" t="s">
        <v>204</v>
      </c>
      <c r="C783" s="21" t="s">
        <v>205</v>
      </c>
      <c r="D783" s="21" t="s">
        <v>354</v>
      </c>
      <c r="E783" s="52">
        <v>-10.0</v>
      </c>
      <c r="F783" s="227">
        <f t="shared" si="3"/>
        <v>166.55</v>
      </c>
      <c r="G783" s="228">
        <v>1665.5</v>
      </c>
      <c r="H783" s="229" t="s">
        <v>1045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-99.5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-133.4467433</v>
      </c>
    </row>
    <row r="784">
      <c r="A784" s="189">
        <v>43454.0</v>
      </c>
      <c r="B784" s="21" t="s">
        <v>210</v>
      </c>
      <c r="C784" s="21" t="s">
        <v>969</v>
      </c>
      <c r="D784" s="21" t="s">
        <v>352</v>
      </c>
      <c r="E784" s="52"/>
      <c r="F784" s="227"/>
      <c r="G784" s="228">
        <v>-2.43</v>
      </c>
      <c r="H784" s="229" t="s">
        <v>1046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-2.43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-2.43</v>
      </c>
    </row>
    <row r="785">
      <c r="A785" s="189">
        <v>43454.0</v>
      </c>
      <c r="B785" s="21" t="s">
        <v>210</v>
      </c>
      <c r="C785" s="21" t="s">
        <v>969</v>
      </c>
      <c r="D785" s="21" t="s">
        <v>354</v>
      </c>
      <c r="E785" s="52">
        <v>-544.0</v>
      </c>
      <c r="F785" s="227">
        <v>3.971</v>
      </c>
      <c r="G785" s="228">
        <v>2160.24</v>
      </c>
      <c r="H785" s="229" t="s">
        <v>1047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-233.36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-344.6742805</v>
      </c>
    </row>
    <row r="786">
      <c r="A786" s="189">
        <v>43454.0</v>
      </c>
      <c r="B786" s="21" t="s">
        <v>210</v>
      </c>
      <c r="C786" s="21" t="s">
        <v>969</v>
      </c>
      <c r="D786" s="21" t="s">
        <v>352</v>
      </c>
      <c r="E786" s="52"/>
      <c r="F786" s="227"/>
      <c r="G786" s="228">
        <v>-3.41</v>
      </c>
      <c r="H786" s="229" t="s">
        <v>1048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-3.41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-3.41</v>
      </c>
    </row>
    <row r="787">
      <c r="A787" s="189">
        <v>43454.0</v>
      </c>
      <c r="B787" s="21" t="s">
        <v>210</v>
      </c>
      <c r="C787" s="21" t="s">
        <v>969</v>
      </c>
      <c r="D787" s="21" t="s">
        <v>354</v>
      </c>
      <c r="E787" s="52">
        <v>-1760.0</v>
      </c>
      <c r="F787" s="227">
        <v>3.985</v>
      </c>
      <c r="G787" s="228">
        <v>7013.08</v>
      </c>
      <c r="H787" s="229" t="s">
        <v>1049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-730.92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-1091.054437</v>
      </c>
    </row>
    <row r="788">
      <c r="A788" s="189">
        <v>43454.0</v>
      </c>
      <c r="B788" s="21" t="s">
        <v>215</v>
      </c>
      <c r="C788" s="21" t="s">
        <v>364</v>
      </c>
      <c r="D788" s="21" t="s">
        <v>368</v>
      </c>
      <c r="E788" s="52">
        <v>100.0</v>
      </c>
      <c r="F788" s="227">
        <f>IF(E788,-G788/E788,"")</f>
        <v>41.63</v>
      </c>
      <c r="G788" s="228">
        <v>-4163.0</v>
      </c>
      <c r="H788" s="229" t="s">
        <v>1050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3751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3077.170115</v>
      </c>
    </row>
    <row r="789">
      <c r="A789" s="189">
        <v>43454.0</v>
      </c>
      <c r="B789" s="21" t="s">
        <v>215</v>
      </c>
      <c r="C789" s="21" t="s">
        <v>364</v>
      </c>
      <c r="D789" s="21" t="s">
        <v>352</v>
      </c>
      <c r="E789" s="52"/>
      <c r="F789" s="227"/>
      <c r="G789" s="228">
        <v>-2.83</v>
      </c>
      <c r="H789" s="229" t="s">
        <v>1051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-2.83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-2.83</v>
      </c>
    </row>
    <row r="790">
      <c r="A790" s="189">
        <v>43453.0</v>
      </c>
      <c r="B790" s="21" t="s">
        <v>210</v>
      </c>
      <c r="C790" s="21" t="s">
        <v>969</v>
      </c>
      <c r="D790" s="21" t="s">
        <v>352</v>
      </c>
      <c r="E790" s="21"/>
      <c r="F790" s="227"/>
      <c r="G790" s="228">
        <v>-2.92</v>
      </c>
      <c r="H790" s="229" t="s">
        <v>1052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-2.92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-2.92</v>
      </c>
    </row>
    <row r="791">
      <c r="A791" s="189">
        <v>43453.0</v>
      </c>
      <c r="B791" s="21" t="s">
        <v>210</v>
      </c>
      <c r="C791" s="21" t="s">
        <v>969</v>
      </c>
      <c r="D791" s="21" t="s">
        <v>354</v>
      </c>
      <c r="E791" s="52">
        <v>-1177.0</v>
      </c>
      <c r="F791" s="227">
        <v>3.919</v>
      </c>
      <c r="G791" s="228">
        <v>4613.0</v>
      </c>
      <c r="H791" s="229" t="s">
        <v>1053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-565.8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-806.6399046</v>
      </c>
    </row>
    <row r="792">
      <c r="A792" s="189">
        <v>43452.0</v>
      </c>
      <c r="B792" s="21" t="s">
        <v>200</v>
      </c>
      <c r="C792" s="21" t="s">
        <v>201</v>
      </c>
      <c r="D792" s="21" t="s">
        <v>354</v>
      </c>
      <c r="E792" s="21">
        <v>-10.0</v>
      </c>
      <c r="F792" s="227">
        <v>104.83</v>
      </c>
      <c r="G792" s="228">
        <v>1048.3</v>
      </c>
      <c r="H792" s="229" t="s">
        <v>1054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-616.9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-434.8927203</v>
      </c>
    </row>
    <row r="793">
      <c r="A793" s="189">
        <v>43452.0</v>
      </c>
      <c r="B793" s="21" t="s">
        <v>204</v>
      </c>
      <c r="C793" s="21" t="s">
        <v>205</v>
      </c>
      <c r="D793" s="21" t="s">
        <v>354</v>
      </c>
      <c r="E793" s="21">
        <v>-15.0</v>
      </c>
      <c r="F793" s="227">
        <v>166.3</v>
      </c>
      <c r="G793" s="228">
        <v>2494.5</v>
      </c>
      <c r="H793" s="229" t="s">
        <v>1055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-153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-203.9201149</v>
      </c>
    </row>
    <row r="794">
      <c r="A794" s="189">
        <v>43451.0</v>
      </c>
      <c r="B794" s="239" t="s">
        <v>215</v>
      </c>
      <c r="C794" s="21" t="s">
        <v>364</v>
      </c>
      <c r="D794" s="240" t="s">
        <v>368</v>
      </c>
      <c r="E794" s="240">
        <v>48.0</v>
      </c>
      <c r="F794" s="227">
        <v>43.36</v>
      </c>
      <c r="G794" s="228">
        <v>-2081.28</v>
      </c>
      <c r="H794" s="229" t="s">
        <v>1056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1717.44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1394.001655</v>
      </c>
    </row>
    <row r="795">
      <c r="A795" s="189">
        <v>43451.0</v>
      </c>
      <c r="B795" s="239" t="s">
        <v>215</v>
      </c>
      <c r="C795" s="21" t="s">
        <v>364</v>
      </c>
      <c r="D795" s="240" t="s">
        <v>352</v>
      </c>
      <c r="E795" s="240"/>
      <c r="F795" s="227"/>
      <c r="G795" s="228">
        <v>-2.42</v>
      </c>
      <c r="H795" s="229" t="s">
        <v>1057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-2.42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-2.42</v>
      </c>
    </row>
    <row r="796">
      <c r="A796" s="189">
        <v>43451.0</v>
      </c>
      <c r="B796" s="239" t="s">
        <v>215</v>
      </c>
      <c r="C796" s="21" t="s">
        <v>364</v>
      </c>
      <c r="D796" s="240" t="s">
        <v>368</v>
      </c>
      <c r="E796" s="240">
        <v>60.0</v>
      </c>
      <c r="F796" s="227">
        <v>43.37</v>
      </c>
      <c r="G796" s="228">
        <v>-2602.2</v>
      </c>
      <c r="H796" s="229" t="s">
        <v>1058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2146.2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1741.902069</v>
      </c>
    </row>
    <row r="797">
      <c r="A797" s="189">
        <v>43451.0</v>
      </c>
      <c r="B797" s="239" t="s">
        <v>215</v>
      </c>
      <c r="C797" s="21" t="s">
        <v>364</v>
      </c>
      <c r="D797" s="240" t="s">
        <v>352</v>
      </c>
      <c r="E797" s="240"/>
      <c r="F797" s="227"/>
      <c r="G797" s="228">
        <v>-2.52</v>
      </c>
      <c r="H797" s="229" t="s">
        <v>1059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-2.52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-2.52</v>
      </c>
    </row>
    <row r="798">
      <c r="A798" s="189">
        <v>43451.0</v>
      </c>
      <c r="B798" s="239" t="s">
        <v>215</v>
      </c>
      <c r="C798" s="21" t="s">
        <v>364</v>
      </c>
      <c r="D798" s="240" t="s">
        <v>368</v>
      </c>
      <c r="E798" s="240">
        <v>88.0</v>
      </c>
      <c r="F798" s="227">
        <v>43.7</v>
      </c>
      <c r="G798" s="228">
        <v>-3845.6</v>
      </c>
      <c r="H798" s="229" t="s">
        <v>1060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3118.72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2525.749701</v>
      </c>
    </row>
    <row r="799">
      <c r="A799" s="189">
        <v>43451.0</v>
      </c>
      <c r="B799" s="239" t="s">
        <v>215</v>
      </c>
      <c r="C799" s="21" t="s">
        <v>364</v>
      </c>
      <c r="D799" s="240" t="s">
        <v>352</v>
      </c>
      <c r="E799" s="240"/>
      <c r="F799" s="227"/>
      <c r="G799" s="228">
        <v>-2.77</v>
      </c>
      <c r="H799" s="229" t="s">
        <v>1061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-2.77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-2.77</v>
      </c>
    </row>
    <row r="800">
      <c r="A800" s="189">
        <v>43448.0</v>
      </c>
      <c r="B800" s="239" t="s">
        <v>215</v>
      </c>
      <c r="C800" s="21" t="s">
        <v>364</v>
      </c>
      <c r="D800" s="240" t="s">
        <v>354</v>
      </c>
      <c r="E800" s="240">
        <v>-190.0</v>
      </c>
      <c r="F800" s="227">
        <v>44.39</v>
      </c>
      <c r="G800" s="228">
        <v>8434.1</v>
      </c>
      <c r="H800" s="229" t="s">
        <v>1062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-6602.5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-5322.223218</v>
      </c>
    </row>
    <row r="801">
      <c r="A801" s="189">
        <v>43448.0</v>
      </c>
      <c r="B801" s="239" t="s">
        <v>215</v>
      </c>
      <c r="C801" s="21" t="s">
        <v>364</v>
      </c>
      <c r="D801" s="240" t="s">
        <v>352</v>
      </c>
      <c r="E801" s="240"/>
      <c r="F801" s="227"/>
      <c r="G801" s="228">
        <v>-3.69</v>
      </c>
      <c r="H801" s="229" t="s">
        <v>1063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-3.69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-3.69</v>
      </c>
    </row>
    <row r="802">
      <c r="A802" s="189">
        <v>43441.0</v>
      </c>
      <c r="B802" s="239" t="s">
        <v>196</v>
      </c>
      <c r="C802" s="21" t="s">
        <v>199</v>
      </c>
      <c r="D802" s="240" t="s">
        <v>368</v>
      </c>
      <c r="E802" s="240">
        <v>255.0</v>
      </c>
      <c r="F802" s="227">
        <v>7.357</v>
      </c>
      <c r="G802" s="228">
        <v>-1876.04</v>
      </c>
      <c r="H802" s="229" t="s">
        <v>1064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1135.51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405.8778161</v>
      </c>
    </row>
    <row r="803">
      <c r="A803" s="189">
        <v>43441.0</v>
      </c>
      <c r="B803" s="239" t="s">
        <v>215</v>
      </c>
      <c r="C803" s="21" t="s">
        <v>364</v>
      </c>
      <c r="D803" s="240" t="s">
        <v>368</v>
      </c>
      <c r="E803" s="240">
        <v>91.0</v>
      </c>
      <c r="F803" s="227">
        <v>44.735</v>
      </c>
      <c r="G803" s="228">
        <v>-4070.88</v>
      </c>
      <c r="H803" s="229" t="s">
        <v>1065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3130.86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2517.674805</v>
      </c>
    </row>
    <row r="804">
      <c r="A804" s="189">
        <v>43440.0</v>
      </c>
      <c r="B804" s="239" t="s">
        <v>210</v>
      </c>
      <c r="C804" s="21" t="s">
        <v>969</v>
      </c>
      <c r="D804" s="240" t="s">
        <v>352</v>
      </c>
      <c r="E804" s="240"/>
      <c r="F804" s="227"/>
      <c r="G804" s="228">
        <v>-2.31</v>
      </c>
      <c r="H804" s="229" t="s">
        <v>1066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-2.31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-2.31</v>
      </c>
    </row>
    <row r="805">
      <c r="A805" s="189">
        <v>43440.0</v>
      </c>
      <c r="B805" s="239" t="s">
        <v>210</v>
      </c>
      <c r="C805" s="21" t="s">
        <v>969</v>
      </c>
      <c r="D805" s="240" t="s">
        <v>354</v>
      </c>
      <c r="E805" s="240">
        <v>-392.0</v>
      </c>
      <c r="F805" s="227">
        <v>3.935</v>
      </c>
      <c r="G805" s="228">
        <v>1542.58</v>
      </c>
      <c r="H805" s="229" t="s">
        <v>1067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-182.22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-262.4317609</v>
      </c>
    </row>
    <row r="806">
      <c r="A806" s="189">
        <v>43440.0</v>
      </c>
      <c r="B806" s="239" t="s">
        <v>215</v>
      </c>
      <c r="C806" s="21" t="s">
        <v>364</v>
      </c>
      <c r="D806" s="240" t="s">
        <v>368</v>
      </c>
      <c r="E806" s="240">
        <v>236.0</v>
      </c>
      <c r="F806" s="227">
        <v>44.578</v>
      </c>
      <c r="G806" s="228">
        <v>-10520.4</v>
      </c>
      <c r="H806" s="229" t="s">
        <v>1068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8156.64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6566.401471</v>
      </c>
    </row>
    <row r="807">
      <c r="A807" s="189">
        <v>43438.0</v>
      </c>
      <c r="B807" s="239"/>
      <c r="C807" s="241"/>
      <c r="D807" s="240" t="s">
        <v>358</v>
      </c>
      <c r="E807" s="240"/>
      <c r="F807" s="227"/>
      <c r="G807" s="228">
        <v>-1500.0</v>
      </c>
      <c r="H807" s="64" t="s">
        <v>597</v>
      </c>
      <c r="I807" s="230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0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9">
        <v>43434.0</v>
      </c>
      <c r="B808" s="239"/>
      <c r="C808" s="241"/>
      <c r="D808" s="240" t="s">
        <v>352</v>
      </c>
      <c r="E808" s="240"/>
      <c r="F808" s="227"/>
      <c r="G808" s="228">
        <v>-579.07</v>
      </c>
      <c r="H808" s="64" t="s">
        <v>1069</v>
      </c>
      <c r="I808" s="230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0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9">
        <v>43433.0</v>
      </c>
      <c r="B809" s="239" t="s">
        <v>204</v>
      </c>
      <c r="C809" s="21" t="s">
        <v>205</v>
      </c>
      <c r="D809" s="240" t="s">
        <v>365</v>
      </c>
      <c r="E809" s="240"/>
      <c r="F809" s="227"/>
      <c r="G809" s="228">
        <v>-204.87</v>
      </c>
      <c r="H809" s="229" t="s">
        <v>1070</v>
      </c>
      <c r="I809" s="230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0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43433.0</v>
      </c>
      <c r="B810" s="239" t="s">
        <v>215</v>
      </c>
      <c r="C810" s="21" t="s">
        <v>364</v>
      </c>
      <c r="D810" s="240" t="s">
        <v>354</v>
      </c>
      <c r="E810" s="240">
        <v>-25.0</v>
      </c>
      <c r="F810" s="227">
        <v>45.7</v>
      </c>
      <c r="G810" s="228">
        <v>1142.5</v>
      </c>
      <c r="H810" s="229" t="s">
        <v>1071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-836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-667.5425287</v>
      </c>
    </row>
    <row r="811">
      <c r="A811" s="189">
        <v>43433.0</v>
      </c>
      <c r="B811" s="239" t="s">
        <v>215</v>
      </c>
      <c r="C811" s="21" t="s">
        <v>364</v>
      </c>
      <c r="D811" s="240" t="s">
        <v>352</v>
      </c>
      <c r="E811" s="240"/>
      <c r="F811" s="227"/>
      <c r="G811" s="228">
        <v>-2.23</v>
      </c>
      <c r="H811" s="229" t="s">
        <v>1072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-2.23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-2.23</v>
      </c>
    </row>
    <row r="812">
      <c r="A812" s="189">
        <v>43432.0</v>
      </c>
      <c r="B812" s="239" t="s">
        <v>204</v>
      </c>
      <c r="C812" s="21" t="s">
        <v>205</v>
      </c>
      <c r="D812" s="240" t="s">
        <v>365</v>
      </c>
      <c r="E812" s="240"/>
      <c r="F812" s="227"/>
      <c r="G812" s="228">
        <v>1663.14</v>
      </c>
      <c r="H812" s="229" t="s">
        <v>1073</v>
      </c>
      <c r="I812" s="230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0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9">
        <v>43430.0</v>
      </c>
      <c r="B813" s="239" t="s">
        <v>196</v>
      </c>
      <c r="C813" s="21" t="s">
        <v>199</v>
      </c>
      <c r="D813" s="240" t="s">
        <v>368</v>
      </c>
      <c r="E813" s="240">
        <v>214.0</v>
      </c>
      <c r="F813" s="227">
        <v>7.25</v>
      </c>
      <c r="G813" s="228">
        <v>-1551.5</v>
      </c>
      <c r="H813" s="229" t="s">
        <v>1074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975.84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363.5212261</v>
      </c>
    </row>
    <row r="814">
      <c r="A814" s="189">
        <v>43430.0</v>
      </c>
      <c r="B814" s="239" t="s">
        <v>210</v>
      </c>
      <c r="C814" s="21" t="s">
        <v>969</v>
      </c>
      <c r="D814" s="240" t="s">
        <v>352</v>
      </c>
      <c r="E814" s="240"/>
      <c r="F814" s="227"/>
      <c r="G814" s="228">
        <v>-2.23</v>
      </c>
      <c r="H814" s="229" t="s">
        <v>1075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-2.23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-2.23</v>
      </c>
    </row>
    <row r="815">
      <c r="A815" s="189">
        <v>43430.0</v>
      </c>
      <c r="B815" s="239" t="s">
        <v>210</v>
      </c>
      <c r="C815" s="21" t="s">
        <v>969</v>
      </c>
      <c r="D815" s="240" t="s">
        <v>354</v>
      </c>
      <c r="E815" s="240">
        <v>-300.0</v>
      </c>
      <c r="F815" s="227">
        <v>3.819</v>
      </c>
      <c r="G815" s="228">
        <v>1145.66</v>
      </c>
      <c r="H815" s="229" t="s">
        <v>1076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-174.34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-235.7265517</v>
      </c>
    </row>
    <row r="816">
      <c r="A816" s="189">
        <v>43426.0</v>
      </c>
      <c r="B816" s="239" t="s">
        <v>200</v>
      </c>
      <c r="C816" s="21" t="s">
        <v>201</v>
      </c>
      <c r="D816" s="240" t="s">
        <v>354</v>
      </c>
      <c r="E816" s="240">
        <v>-1.0</v>
      </c>
      <c r="F816" s="227">
        <v>102.84</v>
      </c>
      <c r="G816" s="228">
        <v>102.84</v>
      </c>
      <c r="H816" s="229" t="s">
        <v>1077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-63.68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-45.47927203</v>
      </c>
    </row>
    <row r="817">
      <c r="A817" s="189">
        <v>43426.0</v>
      </c>
      <c r="B817" s="239" t="s">
        <v>204</v>
      </c>
      <c r="C817" s="21" t="s">
        <v>205</v>
      </c>
      <c r="D817" s="240" t="s">
        <v>354</v>
      </c>
      <c r="E817" s="240">
        <v>-7.0</v>
      </c>
      <c r="F817" s="227">
        <v>162.69</v>
      </c>
      <c r="G817" s="228">
        <v>1138.83</v>
      </c>
      <c r="H817" s="229" t="s">
        <v>1078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-96.67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-120.4327203</v>
      </c>
    </row>
    <row r="818">
      <c r="A818" s="189">
        <v>43426.0</v>
      </c>
      <c r="B818" s="239" t="s">
        <v>204</v>
      </c>
      <c r="C818" s="21" t="s">
        <v>205</v>
      </c>
      <c r="D818" s="240" t="s">
        <v>352</v>
      </c>
      <c r="E818" s="240"/>
      <c r="F818" s="227"/>
      <c r="G818" s="228">
        <v>-2.23</v>
      </c>
      <c r="H818" s="229" t="s">
        <v>1023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-2.23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-2.23</v>
      </c>
    </row>
    <row r="819">
      <c r="A819" s="189">
        <v>43426.0</v>
      </c>
      <c r="B819" s="239" t="s">
        <v>210</v>
      </c>
      <c r="C819" s="21" t="s">
        <v>969</v>
      </c>
      <c r="D819" s="240" t="s">
        <v>352</v>
      </c>
      <c r="E819" s="240"/>
      <c r="F819" s="227"/>
      <c r="G819" s="228">
        <v>-0.01</v>
      </c>
      <c r="H819" s="229" t="s">
        <v>1079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-0.01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-0.01</v>
      </c>
    </row>
    <row r="820">
      <c r="A820" s="189">
        <v>43426.0</v>
      </c>
      <c r="B820" s="239" t="s">
        <v>210</v>
      </c>
      <c r="C820" s="21" t="s">
        <v>969</v>
      </c>
      <c r="D820" s="240" t="s">
        <v>352</v>
      </c>
      <c r="E820" s="240"/>
      <c r="F820" s="227"/>
      <c r="G820" s="228">
        <v>-3.37</v>
      </c>
      <c r="H820" s="229" t="s">
        <v>1080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-3.37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-3.37</v>
      </c>
    </row>
    <row r="821">
      <c r="A821" s="189">
        <v>43426.0</v>
      </c>
      <c r="B821" s="239" t="s">
        <v>210</v>
      </c>
      <c r="C821" s="21" t="s">
        <v>969</v>
      </c>
      <c r="D821" s="240" t="s">
        <v>354</v>
      </c>
      <c r="E821" s="240">
        <v>-1798.0</v>
      </c>
      <c r="F821" s="227">
        <v>3.797</v>
      </c>
      <c r="G821" s="228">
        <v>6827.2</v>
      </c>
      <c r="H821" s="229" t="s">
        <v>1081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-1084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-1451.910067</v>
      </c>
    </row>
    <row r="822">
      <c r="A822" s="189">
        <v>43419.0</v>
      </c>
      <c r="B822" s="239" t="s">
        <v>204</v>
      </c>
      <c r="C822" s="21" t="s">
        <v>205</v>
      </c>
      <c r="D822" s="240" t="s">
        <v>368</v>
      </c>
      <c r="E822" s="240">
        <v>7.0</v>
      </c>
      <c r="F822" s="227">
        <v>163.75</v>
      </c>
      <c r="G822" s="228">
        <v>-1146.25</v>
      </c>
      <c r="H822" s="229" t="s">
        <v>1082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89.25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113.0127203</v>
      </c>
    </row>
    <row r="823">
      <c r="A823" s="189">
        <v>43419.0</v>
      </c>
      <c r="B823" s="239" t="s">
        <v>215</v>
      </c>
      <c r="C823" s="21" t="s">
        <v>364</v>
      </c>
      <c r="D823" s="240" t="s">
        <v>368</v>
      </c>
      <c r="E823" s="240">
        <v>60.0</v>
      </c>
      <c r="F823" s="227">
        <v>45.362</v>
      </c>
      <c r="G823" s="228">
        <v>-2721.72</v>
      </c>
      <c r="H823" s="229" t="s">
        <v>1083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2026.68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1622.382069</v>
      </c>
    </row>
    <row r="824">
      <c r="A824" s="189">
        <v>43417.0</v>
      </c>
      <c r="B824" s="239"/>
      <c r="C824" s="241"/>
      <c r="D824" s="240" t="s">
        <v>358</v>
      </c>
      <c r="E824" s="240"/>
      <c r="F824" s="227"/>
      <c r="G824" s="228">
        <v>-300.0</v>
      </c>
      <c r="H824" s="64" t="s">
        <v>693</v>
      </c>
      <c r="I824" s="230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0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9">
        <v>43405.0</v>
      </c>
      <c r="B825" s="239" t="s">
        <v>196</v>
      </c>
      <c r="C825" s="21" t="s">
        <v>199</v>
      </c>
      <c r="D825" s="240" t="s">
        <v>368</v>
      </c>
      <c r="E825" s="240">
        <v>326.0</v>
      </c>
      <c r="F825" s="227">
        <v>7.482</v>
      </c>
      <c r="G825" s="228">
        <v>-2439.13</v>
      </c>
      <c r="H825" s="229" t="s">
        <v>1084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1410.93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478.1453257</v>
      </c>
    </row>
    <row r="826">
      <c r="A826" s="189">
        <v>43405.0</v>
      </c>
      <c r="B826" s="239" t="s">
        <v>204</v>
      </c>
      <c r="C826" s="21" t="s">
        <v>205</v>
      </c>
      <c r="D826" s="240" t="s">
        <v>368</v>
      </c>
      <c r="E826" s="240">
        <v>16.0</v>
      </c>
      <c r="F826" s="227">
        <v>163.81</v>
      </c>
      <c r="G826" s="228">
        <v>-2620.96</v>
      </c>
      <c r="H826" s="229" t="s">
        <v>1085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203.04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257.3547893</v>
      </c>
    </row>
    <row r="827">
      <c r="A827" s="189">
        <v>43405.0</v>
      </c>
      <c r="B827" s="239" t="s">
        <v>210</v>
      </c>
      <c r="C827" s="21" t="s">
        <v>969</v>
      </c>
      <c r="D827" s="240" t="s">
        <v>352</v>
      </c>
      <c r="E827" s="252"/>
      <c r="F827" s="227"/>
      <c r="G827" s="228">
        <v>-4.09</v>
      </c>
      <c r="H827" s="229" t="s">
        <v>1086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-4.09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-4.09</v>
      </c>
    </row>
    <row r="828">
      <c r="A828" s="189">
        <v>43405.0</v>
      </c>
      <c r="B828" s="239" t="s">
        <v>210</v>
      </c>
      <c r="C828" s="21" t="s">
        <v>969</v>
      </c>
      <c r="D828" s="240" t="s">
        <v>368</v>
      </c>
      <c r="E828" s="240">
        <v>2786.0</v>
      </c>
      <c r="F828" s="227">
        <v>3.756</v>
      </c>
      <c r="G828" s="228">
        <v>-10463.08</v>
      </c>
      <c r="H828" s="229" t="s">
        <v>1087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1795.32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2365.396444</v>
      </c>
    </row>
    <row r="829">
      <c r="A829" s="189">
        <v>43405.0</v>
      </c>
      <c r="B829" s="239" t="s">
        <v>215</v>
      </c>
      <c r="C829" s="21" t="s">
        <v>364</v>
      </c>
      <c r="D829" s="240" t="s">
        <v>368</v>
      </c>
      <c r="E829" s="240">
        <v>239.0</v>
      </c>
      <c r="F829" s="227">
        <v>45.493</v>
      </c>
      <c r="G829" s="228">
        <v>-10872.83</v>
      </c>
      <c r="H829" s="229" t="s">
        <v>1088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8041.63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6431.176575</v>
      </c>
    </row>
    <row r="830">
      <c r="A830" s="189">
        <v>43404.0</v>
      </c>
      <c r="B830" s="239"/>
      <c r="C830" s="241"/>
      <c r="D830" s="240" t="s">
        <v>352</v>
      </c>
      <c r="E830" s="240"/>
      <c r="F830" s="227"/>
      <c r="G830" s="228">
        <v>-555.0</v>
      </c>
      <c r="H830" s="64" t="s">
        <v>1089</v>
      </c>
      <c r="I830" s="230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0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9">
        <v>43398.0</v>
      </c>
      <c r="B831" s="21"/>
      <c r="C831" s="21"/>
      <c r="D831" s="21" t="s">
        <v>358</v>
      </c>
      <c r="E831" s="21"/>
      <c r="F831" s="227"/>
      <c r="G831" s="228">
        <v>6060.0</v>
      </c>
      <c r="H831" s="64" t="s">
        <v>1090</v>
      </c>
      <c r="I831" s="230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0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9">
        <v>43385.0</v>
      </c>
      <c r="B832" s="21" t="s">
        <v>196</v>
      </c>
      <c r="C832" s="21" t="s">
        <v>199</v>
      </c>
      <c r="D832" s="21" t="s">
        <v>354</v>
      </c>
      <c r="E832" s="21">
        <v>-32.0</v>
      </c>
      <c r="F832" s="227">
        <v>7.607</v>
      </c>
      <c r="G832" s="228">
        <v>243.42</v>
      </c>
      <c r="H832" s="229" t="s">
        <v>1091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-134.5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-42.93831418</v>
      </c>
    </row>
    <row r="833">
      <c r="A833" s="189">
        <v>43385.0</v>
      </c>
      <c r="B833" s="21" t="s">
        <v>196</v>
      </c>
      <c r="C833" s="21" t="s">
        <v>199</v>
      </c>
      <c r="D833" s="21" t="s">
        <v>352</v>
      </c>
      <c r="E833" s="21"/>
      <c r="F833" s="227"/>
      <c r="G833" s="228">
        <v>-2.05</v>
      </c>
      <c r="H833" s="229" t="s">
        <v>1092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-2.05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-2.05</v>
      </c>
    </row>
    <row r="834">
      <c r="A834" s="189">
        <v>43385.0</v>
      </c>
      <c r="B834" s="21" t="s">
        <v>200</v>
      </c>
      <c r="C834" s="21" t="s">
        <v>201</v>
      </c>
      <c r="D834" s="21" t="s">
        <v>354</v>
      </c>
      <c r="E834" s="21">
        <v>-10.0</v>
      </c>
      <c r="F834" s="227">
        <v>100.61</v>
      </c>
      <c r="G834" s="228">
        <v>1006.1</v>
      </c>
      <c r="H834" s="229" t="s">
        <v>1093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-659.1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-477.0927203</v>
      </c>
    </row>
    <row r="835">
      <c r="A835" s="189">
        <v>43385.0</v>
      </c>
      <c r="B835" s="21" t="s">
        <v>204</v>
      </c>
      <c r="C835" s="21" t="s">
        <v>205</v>
      </c>
      <c r="D835" s="21" t="s">
        <v>354</v>
      </c>
      <c r="E835" s="21">
        <v>-11.0</v>
      </c>
      <c r="F835" s="227">
        <v>160.47</v>
      </c>
      <c r="G835" s="228">
        <v>1765.17</v>
      </c>
      <c r="H835" s="229" t="s">
        <v>1094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-176.33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-213.6714176</v>
      </c>
    </row>
    <row r="836">
      <c r="A836" s="189">
        <v>43385.0</v>
      </c>
      <c r="B836" s="21" t="s">
        <v>204</v>
      </c>
      <c r="C836" s="21" t="s">
        <v>205</v>
      </c>
      <c r="D836" s="21" t="s">
        <v>354</v>
      </c>
      <c r="E836" s="21">
        <v>-13.0</v>
      </c>
      <c r="F836" s="227">
        <v>160.39</v>
      </c>
      <c r="G836" s="228">
        <v>2085.07</v>
      </c>
      <c r="H836" s="229" t="s">
        <v>1095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-209.43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-253.5607663</v>
      </c>
    </row>
    <row r="837">
      <c r="A837" s="189">
        <v>43385.0</v>
      </c>
      <c r="B837" s="21" t="s">
        <v>210</v>
      </c>
      <c r="C837" s="21" t="s">
        <v>969</v>
      </c>
      <c r="D837" s="21" t="s">
        <v>352</v>
      </c>
      <c r="E837" s="21"/>
      <c r="F837" s="227"/>
      <c r="G837" s="228">
        <v>-2.82</v>
      </c>
      <c r="H837" s="229" t="s">
        <v>1096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-2.82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-2.82</v>
      </c>
    </row>
    <row r="838">
      <c r="A838" s="189">
        <v>43385.0</v>
      </c>
      <c r="B838" s="21" t="s">
        <v>210</v>
      </c>
      <c r="C838" s="21" t="s">
        <v>969</v>
      </c>
      <c r="D838" s="21" t="s">
        <v>354</v>
      </c>
      <c r="E838" s="52">
        <v>-1106.0</v>
      </c>
      <c r="F838" s="227">
        <v>3.708</v>
      </c>
      <c r="G838" s="228">
        <v>4101.58</v>
      </c>
      <c r="H838" s="229" t="s">
        <v>1097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-764.82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-991.131754</v>
      </c>
    </row>
    <row r="839">
      <c r="A839" s="189">
        <v>43385.0</v>
      </c>
      <c r="B839" s="21" t="s">
        <v>210</v>
      </c>
      <c r="C839" s="21" t="s">
        <v>969</v>
      </c>
      <c r="D839" s="21" t="s">
        <v>352</v>
      </c>
      <c r="E839" s="21"/>
      <c r="F839" s="227"/>
      <c r="G839" s="228">
        <v>-4.42</v>
      </c>
      <c r="H839" s="229" t="s">
        <v>1027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-4.42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-4.42</v>
      </c>
    </row>
    <row r="840">
      <c r="A840" s="189">
        <v>43385.0</v>
      </c>
      <c r="B840" s="21" t="s">
        <v>210</v>
      </c>
      <c r="C840" s="21" t="s">
        <v>969</v>
      </c>
      <c r="D840" s="21" t="s">
        <v>354</v>
      </c>
      <c r="E840" s="52">
        <v>-3258.0</v>
      </c>
      <c r="F840" s="227">
        <v>3.707</v>
      </c>
      <c r="G840" s="228">
        <v>12076.62</v>
      </c>
      <c r="H840" s="229" t="s">
        <v>1098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-2258.58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-2925.237952</v>
      </c>
    </row>
    <row r="841">
      <c r="A841" s="189">
        <v>43385.0</v>
      </c>
      <c r="B841" s="21" t="s">
        <v>215</v>
      </c>
      <c r="C841" s="21" t="s">
        <v>364</v>
      </c>
      <c r="D841" s="21" t="s">
        <v>368</v>
      </c>
      <c r="E841" s="21">
        <v>55.0</v>
      </c>
      <c r="F841" s="227">
        <v>45.353</v>
      </c>
      <c r="G841" s="228">
        <v>-2494.42</v>
      </c>
      <c r="H841" s="229" t="s">
        <v>1099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1858.28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1487.673563</v>
      </c>
    </row>
    <row r="842">
      <c r="A842" s="189">
        <v>43383.0</v>
      </c>
      <c r="B842" s="239" t="s">
        <v>215</v>
      </c>
      <c r="C842" s="21" t="s">
        <v>364</v>
      </c>
      <c r="D842" s="240" t="s">
        <v>365</v>
      </c>
      <c r="E842" s="240"/>
      <c r="F842" s="227"/>
      <c r="G842" s="228">
        <v>-136.05</v>
      </c>
      <c r="H842" s="229" t="s">
        <v>1100</v>
      </c>
      <c r="I842" s="230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0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43383.0</v>
      </c>
      <c r="B843" s="21" t="s">
        <v>215</v>
      </c>
      <c r="C843" s="21" t="s">
        <v>364</v>
      </c>
      <c r="D843" s="21" t="s">
        <v>365</v>
      </c>
      <c r="E843" s="21"/>
      <c r="F843" s="227"/>
      <c r="G843" s="228">
        <v>1024.7</v>
      </c>
      <c r="H843" s="229" t="s">
        <v>1101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43378.0</v>
      </c>
      <c r="B844" s="21" t="s">
        <v>200</v>
      </c>
      <c r="C844" s="21" t="s">
        <v>201</v>
      </c>
      <c r="D844" s="21" t="s">
        <v>354</v>
      </c>
      <c r="E844" s="21">
        <v>-9.0</v>
      </c>
      <c r="F844" s="227">
        <v>99.89</v>
      </c>
      <c r="G844" s="228">
        <v>899.01</v>
      </c>
      <c r="H844" s="229" t="s">
        <v>1102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-599.67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-435.8634483</v>
      </c>
    </row>
    <row r="845">
      <c r="A845" s="189">
        <v>43377.0</v>
      </c>
      <c r="B845" s="21" t="s">
        <v>196</v>
      </c>
      <c r="C845" s="21" t="s">
        <v>199</v>
      </c>
      <c r="D845" s="21" t="s">
        <v>354</v>
      </c>
      <c r="E845" s="21">
        <v>-238.0</v>
      </c>
      <c r="F845" s="227">
        <v>7.784</v>
      </c>
      <c r="G845" s="228">
        <v>1852.59</v>
      </c>
      <c r="H845" s="229" t="s">
        <v>1103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-958.19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-277.1999617</v>
      </c>
    </row>
    <row r="846">
      <c r="A846" s="189">
        <v>43377.0</v>
      </c>
      <c r="B846" s="21" t="s">
        <v>204</v>
      </c>
      <c r="C846" s="21" t="s">
        <v>205</v>
      </c>
      <c r="D846" s="21" t="s">
        <v>354</v>
      </c>
      <c r="E846" s="21">
        <v>-5.0</v>
      </c>
      <c r="F846" s="227">
        <v>161.06</v>
      </c>
      <c r="G846" s="228">
        <v>805.3</v>
      </c>
      <c r="H846" s="229" t="s">
        <v>1104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-77.2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-94.17337165</v>
      </c>
    </row>
    <row r="847">
      <c r="A847" s="189">
        <v>43377.0</v>
      </c>
      <c r="B847" s="21" t="s">
        <v>210</v>
      </c>
      <c r="C847" s="21" t="s">
        <v>969</v>
      </c>
      <c r="D847" s="21" t="s">
        <v>352</v>
      </c>
      <c r="E847" s="21"/>
      <c r="F847" s="227"/>
      <c r="G847" s="228">
        <v>-3.76</v>
      </c>
      <c r="H847" s="229" t="s">
        <v>1105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-3.76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-3.76</v>
      </c>
    </row>
    <row r="848">
      <c r="A848" s="189">
        <v>43377.0</v>
      </c>
      <c r="B848" s="21" t="s">
        <v>210</v>
      </c>
      <c r="C848" s="21" t="s">
        <v>969</v>
      </c>
      <c r="D848" s="21" t="s">
        <v>368</v>
      </c>
      <c r="E848" s="52">
        <v>2361.0</v>
      </c>
      <c r="F848" s="227">
        <v>3.731</v>
      </c>
      <c r="G848" s="228">
        <v>-8808.53</v>
      </c>
      <c r="H848" s="229" t="s">
        <v>1106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1579.87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2062.982162</v>
      </c>
    </row>
    <row r="849">
      <c r="A849" s="189">
        <v>43373.0</v>
      </c>
      <c r="B849" s="239"/>
      <c r="C849" s="241"/>
      <c r="D849" s="240" t="s">
        <v>352</v>
      </c>
      <c r="E849" s="240"/>
      <c r="F849" s="227"/>
      <c r="G849" s="228">
        <v>-501.62</v>
      </c>
      <c r="H849" s="64" t="s">
        <v>1107</v>
      </c>
      <c r="I849" s="230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0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9">
        <v>43369.0</v>
      </c>
      <c r="B850" s="21" t="s">
        <v>196</v>
      </c>
      <c r="C850" s="21" t="s">
        <v>199</v>
      </c>
      <c r="D850" s="21" t="s">
        <v>354</v>
      </c>
      <c r="E850" s="21">
        <v>-225.0</v>
      </c>
      <c r="F850" s="227">
        <v>7.373</v>
      </c>
      <c r="G850" s="228">
        <v>1658.92</v>
      </c>
      <c r="H850" s="229" t="s">
        <v>1108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-998.33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-354.5368966</v>
      </c>
    </row>
    <row r="851">
      <c r="A851" s="189">
        <v>43369.0</v>
      </c>
      <c r="B851" s="21" t="s">
        <v>200</v>
      </c>
      <c r="C851" s="21" t="s">
        <v>201</v>
      </c>
      <c r="D851" s="21" t="s">
        <v>354</v>
      </c>
      <c r="E851" s="21">
        <v>-12.0</v>
      </c>
      <c r="F851" s="227">
        <v>97.53</v>
      </c>
      <c r="G851" s="228">
        <v>1170.36</v>
      </c>
      <c r="H851" s="229" t="s">
        <v>1109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-827.88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-609.4712644</v>
      </c>
    </row>
    <row r="852">
      <c r="A852" s="189">
        <v>43369.0</v>
      </c>
      <c r="B852" s="21" t="s">
        <v>215</v>
      </c>
      <c r="C852" s="21" t="s">
        <v>364</v>
      </c>
      <c r="D852" s="21" t="s">
        <v>354</v>
      </c>
      <c r="E852" s="21">
        <v>-30.0</v>
      </c>
      <c r="F852" s="227">
        <v>47.288</v>
      </c>
      <c r="G852" s="228">
        <v>1418.64</v>
      </c>
      <c r="H852" s="229" t="s">
        <v>1110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-955.56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-753.4110345</v>
      </c>
    </row>
    <row r="853">
      <c r="A853" s="189">
        <v>43367.0</v>
      </c>
      <c r="B853" s="21" t="s">
        <v>215</v>
      </c>
      <c r="C853" s="21" t="s">
        <v>364</v>
      </c>
      <c r="D853" s="21" t="s">
        <v>354</v>
      </c>
      <c r="E853" s="21">
        <v>-30.0</v>
      </c>
      <c r="F853" s="227">
        <v>47.385</v>
      </c>
      <c r="G853" s="228">
        <v>1421.55</v>
      </c>
      <c r="H853" s="229" t="s">
        <v>1111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-952.65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-750.5010345</v>
      </c>
    </row>
    <row r="854">
      <c r="A854" s="189">
        <v>43363.0</v>
      </c>
      <c r="B854" s="21" t="s">
        <v>196</v>
      </c>
      <c r="C854" s="21" t="s">
        <v>199</v>
      </c>
      <c r="D854" s="21" t="s">
        <v>354</v>
      </c>
      <c r="E854" s="21">
        <v>-250.0</v>
      </c>
      <c r="F854" s="227">
        <v>7.261</v>
      </c>
      <c r="G854" s="228">
        <v>1815.25</v>
      </c>
      <c r="H854" s="229" t="s">
        <v>1112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-1137.25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-421.9243295</v>
      </c>
    </row>
    <row r="855">
      <c r="A855" s="189">
        <v>43363.0</v>
      </c>
      <c r="B855" s="21" t="s">
        <v>210</v>
      </c>
      <c r="C855" s="21" t="s">
        <v>969</v>
      </c>
      <c r="D855" s="21" t="s">
        <v>352</v>
      </c>
      <c r="E855" s="21"/>
      <c r="F855" s="227"/>
      <c r="G855" s="228">
        <v>-2.54</v>
      </c>
      <c r="H855" s="229" t="s">
        <v>1113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-2.54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-2.54</v>
      </c>
    </row>
    <row r="856">
      <c r="A856" s="189">
        <v>43363.0</v>
      </c>
      <c r="B856" s="21" t="s">
        <v>210</v>
      </c>
      <c r="C856" s="21" t="s">
        <v>969</v>
      </c>
      <c r="D856" s="21" t="s">
        <v>368</v>
      </c>
      <c r="E856" s="21">
        <v>717.0</v>
      </c>
      <c r="F856" s="227">
        <v>3.757</v>
      </c>
      <c r="G856" s="228">
        <v>-2693.88</v>
      </c>
      <c r="H856" s="229" t="s">
        <v>1114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460.92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607.6338586</v>
      </c>
    </row>
    <row r="857">
      <c r="A857" s="189">
        <v>43363.0</v>
      </c>
      <c r="B857" s="21" t="s">
        <v>215</v>
      </c>
      <c r="C857" s="21" t="s">
        <v>364</v>
      </c>
      <c r="D857" s="21" t="s">
        <v>354</v>
      </c>
      <c r="E857" s="21">
        <v>-45.0</v>
      </c>
      <c r="F857" s="227">
        <v>47.386</v>
      </c>
      <c r="G857" s="228">
        <v>2132.37</v>
      </c>
      <c r="H857" s="229" t="s">
        <v>1115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-1428.93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-1125.706552</v>
      </c>
    </row>
    <row r="858">
      <c r="A858" s="189">
        <v>43361.0</v>
      </c>
      <c r="B858" s="21" t="s">
        <v>210</v>
      </c>
      <c r="C858" s="21" t="s">
        <v>969</v>
      </c>
      <c r="D858" s="21" t="s">
        <v>352</v>
      </c>
      <c r="E858" s="21"/>
      <c r="F858" s="227"/>
      <c r="G858" s="228">
        <v>-2.4</v>
      </c>
      <c r="H858" s="229" t="s">
        <v>999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-2.4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-2.4</v>
      </c>
    </row>
    <row r="859">
      <c r="A859" s="189">
        <v>43361.0</v>
      </c>
      <c r="B859" s="21" t="s">
        <v>210</v>
      </c>
      <c r="C859" s="21" t="s">
        <v>969</v>
      </c>
      <c r="D859" s="21" t="s">
        <v>368</v>
      </c>
      <c r="E859" s="21">
        <v>525.0</v>
      </c>
      <c r="F859" s="227">
        <v>3.811</v>
      </c>
      <c r="G859" s="228">
        <v>-2000.72</v>
      </c>
      <c r="H859" s="229" t="s">
        <v>1116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309.28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416.7064655</v>
      </c>
    </row>
    <row r="860">
      <c r="A860" s="189">
        <v>43357.0</v>
      </c>
      <c r="B860" s="21"/>
      <c r="C860" s="21"/>
      <c r="D860" s="21" t="s">
        <v>358</v>
      </c>
      <c r="E860" s="21"/>
      <c r="F860" s="227"/>
      <c r="G860" s="228">
        <v>440.0</v>
      </c>
      <c r="H860" s="64" t="s">
        <v>1117</v>
      </c>
      <c r="I860" s="230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0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9">
        <v>43354.0</v>
      </c>
      <c r="B861" s="21"/>
      <c r="C861" s="21"/>
      <c r="D861" s="21" t="s">
        <v>358</v>
      </c>
      <c r="E861" s="21"/>
      <c r="F861" s="227"/>
      <c r="G861" s="228">
        <v>-500.0</v>
      </c>
      <c r="H861" s="64" t="s">
        <v>427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43349.0</v>
      </c>
      <c r="B862" s="21" t="s">
        <v>210</v>
      </c>
      <c r="C862" s="21" t="s">
        <v>969</v>
      </c>
      <c r="D862" s="21" t="s">
        <v>352</v>
      </c>
      <c r="E862" s="21"/>
      <c r="F862" s="227"/>
      <c r="G862" s="228">
        <v>-2.26</v>
      </c>
      <c r="H862" s="229" t="s">
        <v>1118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-2.26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-2.26</v>
      </c>
    </row>
    <row r="863">
      <c r="A863" s="189">
        <v>43349.0</v>
      </c>
      <c r="B863" s="21" t="s">
        <v>210</v>
      </c>
      <c r="C863" s="21" t="s">
        <v>969</v>
      </c>
      <c r="D863" s="21" t="s">
        <v>368</v>
      </c>
      <c r="E863" s="21">
        <v>336.0</v>
      </c>
      <c r="F863" s="227">
        <v>3.874</v>
      </c>
      <c r="G863" s="228">
        <v>-1301.59</v>
      </c>
      <c r="H863" s="229" t="s">
        <v>1119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176.81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245.5629379</v>
      </c>
    </row>
    <row r="864">
      <c r="A864" s="189">
        <v>43349.0</v>
      </c>
      <c r="B864" s="239" t="s">
        <v>210</v>
      </c>
      <c r="C864" s="241" t="s">
        <v>213</v>
      </c>
      <c r="D864" s="240" t="s">
        <v>365</v>
      </c>
      <c r="E864" s="240"/>
      <c r="F864" s="227"/>
      <c r="G864" s="228">
        <v>-12.85</v>
      </c>
      <c r="H864" s="64" t="s">
        <v>1120</v>
      </c>
      <c r="I864" s="230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0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9">
        <v>43343.0</v>
      </c>
      <c r="B865" s="239"/>
      <c r="C865" s="241"/>
      <c r="D865" s="240" t="s">
        <v>352</v>
      </c>
      <c r="E865" s="240"/>
      <c r="F865" s="227"/>
      <c r="G865" s="228">
        <v>-573.99</v>
      </c>
      <c r="H865" s="64" t="s">
        <v>1121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43342.0</v>
      </c>
      <c r="B866" s="21" t="s">
        <v>200</v>
      </c>
      <c r="C866" s="21" t="s">
        <v>201</v>
      </c>
      <c r="D866" s="21" t="s">
        <v>368</v>
      </c>
      <c r="E866" s="21">
        <v>12.0</v>
      </c>
      <c r="F866" s="227">
        <v>98.34</v>
      </c>
      <c r="G866" s="228">
        <v>-1180.08</v>
      </c>
      <c r="H866" s="229" t="s">
        <v>1122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818.16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599.7512644</v>
      </c>
    </row>
    <row r="867">
      <c r="A867" s="189">
        <v>43341.0</v>
      </c>
      <c r="B867" s="21" t="s">
        <v>196</v>
      </c>
      <c r="C867" s="21" t="s">
        <v>199</v>
      </c>
      <c r="D867" s="21" t="s">
        <v>368</v>
      </c>
      <c r="E867" s="21">
        <v>305.0</v>
      </c>
      <c r="F867" s="227">
        <v>7.26</v>
      </c>
      <c r="G867" s="228">
        <v>-2214.3</v>
      </c>
      <c r="H867" s="229" t="s">
        <v>1123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1387.75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515.052682</v>
      </c>
    </row>
    <row r="868">
      <c r="A868" s="189">
        <v>43341.0</v>
      </c>
      <c r="B868" s="21" t="s">
        <v>204</v>
      </c>
      <c r="C868" s="21" t="s">
        <v>205</v>
      </c>
      <c r="D868" s="21" t="s">
        <v>368</v>
      </c>
      <c r="E868" s="21">
        <v>8.0</v>
      </c>
      <c r="F868" s="227">
        <v>162.34</v>
      </c>
      <c r="G868" s="228">
        <v>-1298.72</v>
      </c>
      <c r="H868" s="229" t="s">
        <v>1124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113.28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140.4373946</v>
      </c>
    </row>
    <row r="869">
      <c r="A869" s="189">
        <v>43341.0</v>
      </c>
      <c r="B869" s="21" t="s">
        <v>204</v>
      </c>
      <c r="C869" s="21" t="s">
        <v>205</v>
      </c>
      <c r="D869" s="21" t="s">
        <v>368</v>
      </c>
      <c r="E869" s="21">
        <v>8.0</v>
      </c>
      <c r="F869" s="227">
        <v>162.14</v>
      </c>
      <c r="G869" s="228">
        <v>-1297.12</v>
      </c>
      <c r="H869" s="229" t="s">
        <v>1125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114.88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142.0373946</v>
      </c>
    </row>
    <row r="870">
      <c r="A870" s="189">
        <v>43341.0</v>
      </c>
      <c r="B870" s="21" t="s">
        <v>210</v>
      </c>
      <c r="C870" s="21" t="s">
        <v>969</v>
      </c>
      <c r="D870" s="21" t="s">
        <v>352</v>
      </c>
      <c r="E870" s="21"/>
      <c r="F870" s="227"/>
      <c r="G870" s="228">
        <v>-2.39</v>
      </c>
      <c r="H870" s="229" t="s">
        <v>1126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-2.39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-2.39</v>
      </c>
    </row>
    <row r="871">
      <c r="A871" s="189">
        <v>43341.0</v>
      </c>
      <c r="B871" s="21" t="s">
        <v>210</v>
      </c>
      <c r="C871" s="21" t="s">
        <v>969</v>
      </c>
      <c r="D871" s="21" t="s">
        <v>368</v>
      </c>
      <c r="E871" s="21">
        <v>500.0</v>
      </c>
      <c r="F871" s="227">
        <v>3.891</v>
      </c>
      <c r="G871" s="228">
        <v>-1945.61</v>
      </c>
      <c r="H871" s="229" t="s">
        <v>1127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254.39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356.7009195</v>
      </c>
    </row>
    <row r="872">
      <c r="A872" s="189">
        <v>43341.0</v>
      </c>
      <c r="B872" s="21" t="s">
        <v>210</v>
      </c>
      <c r="C872" s="21" t="s">
        <v>969</v>
      </c>
      <c r="D872" s="21" t="s">
        <v>352</v>
      </c>
      <c r="E872" s="21"/>
      <c r="F872" s="227"/>
      <c r="G872" s="228">
        <v>-3.15</v>
      </c>
      <c r="H872" s="229" t="s">
        <v>1128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-3.15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-3.15</v>
      </c>
    </row>
    <row r="873">
      <c r="A873" s="189">
        <v>43341.0</v>
      </c>
      <c r="B873" s="21" t="s">
        <v>210</v>
      </c>
      <c r="C873" s="21" t="s">
        <v>969</v>
      </c>
      <c r="D873" s="21" t="s">
        <v>368</v>
      </c>
      <c r="E873" s="52">
        <v>1478.0</v>
      </c>
      <c r="F873" s="227">
        <v>3.885</v>
      </c>
      <c r="G873" s="228">
        <v>-5742.57</v>
      </c>
      <c r="H873" s="229" t="s">
        <v>1129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760.63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1063.061078</v>
      </c>
    </row>
    <row r="874">
      <c r="A874" s="189">
        <v>43340.0</v>
      </c>
      <c r="B874" s="239" t="s">
        <v>210</v>
      </c>
      <c r="C874" s="21" t="s">
        <v>969</v>
      </c>
      <c r="D874" s="240" t="s">
        <v>352</v>
      </c>
      <c r="E874" s="240"/>
      <c r="F874" s="227"/>
      <c r="G874" s="228">
        <v>-2.25</v>
      </c>
      <c r="H874" s="229" t="s">
        <v>1130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-2.25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-2.25</v>
      </c>
    </row>
    <row r="875">
      <c r="A875" s="189">
        <v>43340.0</v>
      </c>
      <c r="B875" s="239" t="s">
        <v>210</v>
      </c>
      <c r="C875" s="21" t="s">
        <v>969</v>
      </c>
      <c r="D875" s="240" t="s">
        <v>368</v>
      </c>
      <c r="E875" s="240">
        <v>1154.0</v>
      </c>
      <c r="F875" s="227">
        <v>3.9</v>
      </c>
      <c r="G875" s="228">
        <v>-4501.07</v>
      </c>
      <c r="H875" s="229" t="s">
        <v>1131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576.53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812.6636023</v>
      </c>
    </row>
    <row r="876">
      <c r="A876" s="189">
        <v>43339.0</v>
      </c>
      <c r="B876" s="21" t="s">
        <v>196</v>
      </c>
      <c r="C876" s="21" t="s">
        <v>199</v>
      </c>
      <c r="D876" s="21" t="s">
        <v>368</v>
      </c>
      <c r="E876" s="21">
        <v>443.0</v>
      </c>
      <c r="F876" s="227">
        <v>7.358</v>
      </c>
      <c r="G876" s="228">
        <v>-3259.59</v>
      </c>
      <c r="H876" s="229" t="s">
        <v>1132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1972.24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704.6829119</v>
      </c>
    </row>
    <row r="877">
      <c r="A877" s="189">
        <v>43339.0</v>
      </c>
      <c r="B877" s="21" t="s">
        <v>200</v>
      </c>
      <c r="C877" s="21" t="s">
        <v>201</v>
      </c>
      <c r="D877" s="21" t="s">
        <v>368</v>
      </c>
      <c r="E877" s="21">
        <v>31.0</v>
      </c>
      <c r="F877" s="227">
        <v>99.36</v>
      </c>
      <c r="G877" s="228">
        <v>-3080.16</v>
      </c>
      <c r="H877" s="229" t="s">
        <v>1133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2081.96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1517.737433</v>
      </c>
    </row>
    <row r="878">
      <c r="A878" s="189">
        <v>43339.0</v>
      </c>
      <c r="B878" s="21" t="s">
        <v>204</v>
      </c>
      <c r="C878" s="21" t="s">
        <v>205</v>
      </c>
      <c r="D878" s="21" t="s">
        <v>368</v>
      </c>
      <c r="E878" s="21">
        <v>19.0</v>
      </c>
      <c r="F878" s="227">
        <v>163.99</v>
      </c>
      <c r="G878" s="228">
        <v>-3115.81</v>
      </c>
      <c r="H878" s="229" t="s">
        <v>1134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237.69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302.1888123</v>
      </c>
    </row>
    <row r="879">
      <c r="A879" s="189">
        <v>43339.0</v>
      </c>
      <c r="B879" s="21" t="s">
        <v>215</v>
      </c>
      <c r="C879" s="21" t="s">
        <v>364</v>
      </c>
      <c r="D879" s="21" t="s">
        <v>368</v>
      </c>
      <c r="E879" s="21">
        <v>84.0</v>
      </c>
      <c r="F879" s="227">
        <v>47.252</v>
      </c>
      <c r="G879" s="228">
        <v>-3969.17</v>
      </c>
      <c r="H879" s="229" t="s">
        <v>1135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2678.59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2112.572897</v>
      </c>
    </row>
    <row r="880">
      <c r="A880" s="189">
        <v>43312.0</v>
      </c>
      <c r="B880" s="21" t="s">
        <v>196</v>
      </c>
      <c r="C880" s="21" t="s">
        <v>199</v>
      </c>
      <c r="D880" s="21" t="s">
        <v>368</v>
      </c>
      <c r="E880" s="21">
        <v>203.0</v>
      </c>
      <c r="F880" s="227">
        <v>7.404</v>
      </c>
      <c r="G880" s="228">
        <v>-1503.01</v>
      </c>
      <c r="H880" s="229" t="s">
        <v>1136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894.42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313.5755556</v>
      </c>
    </row>
    <row r="881">
      <c r="A881" s="189">
        <v>43312.0</v>
      </c>
      <c r="B881" s="21" t="s">
        <v>200</v>
      </c>
      <c r="C881" s="21" t="s">
        <v>201</v>
      </c>
      <c r="D881" s="21" t="s">
        <v>368</v>
      </c>
      <c r="E881" s="21">
        <v>29.0</v>
      </c>
      <c r="F881" s="227">
        <v>99.77</v>
      </c>
      <c r="G881" s="228">
        <v>-2893.33</v>
      </c>
      <c r="H881" s="229" t="s">
        <v>1137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1935.75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1407.928889</v>
      </c>
    </row>
    <row r="882">
      <c r="A882" s="189">
        <v>43312.0</v>
      </c>
      <c r="B882" s="21" t="s">
        <v>204</v>
      </c>
      <c r="C882" s="21" t="s">
        <v>205</v>
      </c>
      <c r="D882" s="21" t="s">
        <v>368</v>
      </c>
      <c r="E882" s="21">
        <v>36.0</v>
      </c>
      <c r="F882" s="227">
        <v>160.27</v>
      </c>
      <c r="G882" s="228">
        <v>-5769.72</v>
      </c>
      <c r="H882" s="229" t="s">
        <v>1138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584.28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706.4882759</v>
      </c>
    </row>
    <row r="883">
      <c r="A883" s="189">
        <v>43312.0</v>
      </c>
      <c r="B883" s="239" t="s">
        <v>210</v>
      </c>
      <c r="C883" s="21" t="s">
        <v>969</v>
      </c>
      <c r="D883" s="240" t="s">
        <v>352</v>
      </c>
      <c r="E883" s="240"/>
      <c r="F883" s="227"/>
      <c r="G883" s="228">
        <v>-4.46</v>
      </c>
      <c r="H883" s="229" t="s">
        <v>1139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-4.46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-4.46</v>
      </c>
    </row>
    <row r="884">
      <c r="A884" s="189">
        <v>43312.0</v>
      </c>
      <c r="B884" s="239" t="s">
        <v>210</v>
      </c>
      <c r="C884" s="21" t="s">
        <v>969</v>
      </c>
      <c r="D884" s="240" t="s">
        <v>368</v>
      </c>
      <c r="E884" s="240">
        <v>4074.0</v>
      </c>
      <c r="F884" s="227">
        <v>3.83</v>
      </c>
      <c r="G884" s="228">
        <v>-15602.16</v>
      </c>
      <c r="H884" s="229" t="s">
        <v>1140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2323.44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3157.069372</v>
      </c>
    </row>
    <row r="885">
      <c r="A885" s="189">
        <v>43312.0</v>
      </c>
      <c r="B885" s="21" t="s">
        <v>215</v>
      </c>
      <c r="C885" s="21" t="s">
        <v>364</v>
      </c>
      <c r="D885" s="21" t="s">
        <v>368</v>
      </c>
      <c r="E885" s="21">
        <v>226.0</v>
      </c>
      <c r="F885" s="227">
        <v>45.477</v>
      </c>
      <c r="G885" s="228">
        <v>-10277.8</v>
      </c>
      <c r="H885" s="229" t="s">
        <v>1141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7607.84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6084.98446</v>
      </c>
    </row>
    <row r="886">
      <c r="A886" s="189">
        <v>43312.0</v>
      </c>
      <c r="B886" s="239"/>
      <c r="C886" s="241"/>
      <c r="D886" s="240" t="s">
        <v>352</v>
      </c>
      <c r="E886" s="240"/>
      <c r="F886" s="227"/>
      <c r="G886" s="228">
        <v>-467.55</v>
      </c>
      <c r="H886" s="64" t="s">
        <v>1142</v>
      </c>
      <c r="I886" s="230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0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9">
        <v>43304.0</v>
      </c>
      <c r="B887" s="21" t="s">
        <v>204</v>
      </c>
      <c r="C887" s="21" t="s">
        <v>205</v>
      </c>
      <c r="D887" s="21" t="s">
        <v>368</v>
      </c>
      <c r="E887" s="52">
        <v>273.0</v>
      </c>
      <c r="F887" s="227">
        <v>160.85</v>
      </c>
      <c r="G887" s="228">
        <v>-43912.05</v>
      </c>
      <c r="H887" s="229" t="s">
        <v>1143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4272.45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5199.196092</v>
      </c>
    </row>
    <row r="888">
      <c r="A888" s="189">
        <v>43304.0</v>
      </c>
      <c r="B888" s="21" t="s">
        <v>210</v>
      </c>
      <c r="C888" s="21" t="s">
        <v>969</v>
      </c>
      <c r="D888" s="21" t="s">
        <v>352</v>
      </c>
      <c r="E888" s="52"/>
      <c r="F888" s="227"/>
      <c r="G888" s="228">
        <v>-25.99</v>
      </c>
      <c r="H888" s="229" t="s">
        <v>1144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-25.99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-25.99</v>
      </c>
    </row>
    <row r="889">
      <c r="A889" s="189">
        <v>43304.0</v>
      </c>
      <c r="B889" s="21" t="s">
        <v>210</v>
      </c>
      <c r="C889" s="21" t="s">
        <v>969</v>
      </c>
      <c r="D889" s="21" t="s">
        <v>368</v>
      </c>
      <c r="E889" s="52">
        <v>31102.0</v>
      </c>
      <c r="F889" s="227">
        <v>3.857</v>
      </c>
      <c r="G889" s="228">
        <v>-119971.61</v>
      </c>
      <c r="H889" s="229" t="s">
        <v>1145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16877.19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23241.33844</v>
      </c>
    </row>
    <row r="890">
      <c r="A890" s="189">
        <v>43304.0</v>
      </c>
      <c r="B890" s="21" t="s">
        <v>215</v>
      </c>
      <c r="C890" s="21" t="s">
        <v>364</v>
      </c>
      <c r="D890" s="21" t="s">
        <v>368</v>
      </c>
      <c r="E890" s="52">
        <v>1926.0</v>
      </c>
      <c r="F890" s="227">
        <v>45.323</v>
      </c>
      <c r="G890" s="228">
        <v>-87292.1</v>
      </c>
      <c r="H890" s="229" t="s">
        <v>1146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65131.54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52153.57641</v>
      </c>
    </row>
    <row r="891">
      <c r="A891" s="189">
        <v>43297.0</v>
      </c>
      <c r="B891" s="21" t="s">
        <v>196</v>
      </c>
      <c r="C891" s="21" t="s">
        <v>199</v>
      </c>
      <c r="D891" s="21" t="s">
        <v>368</v>
      </c>
      <c r="E891" s="52">
        <v>3336.0</v>
      </c>
      <c r="F891" s="227">
        <v>7.303</v>
      </c>
      <c r="G891" s="228">
        <v>-24362.81</v>
      </c>
      <c r="H891" s="229" t="s">
        <v>1147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15035.35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5490.044253</v>
      </c>
    </row>
    <row r="892">
      <c r="A892" s="189">
        <v>43297.0</v>
      </c>
      <c r="B892" s="21" t="s">
        <v>200</v>
      </c>
      <c r="C892" s="21" t="s">
        <v>201</v>
      </c>
      <c r="D892" s="21" t="s">
        <v>368</v>
      </c>
      <c r="E892" s="21">
        <v>235.0</v>
      </c>
      <c r="F892" s="227">
        <v>101.75</v>
      </c>
      <c r="G892" s="228">
        <v>-23911.25</v>
      </c>
      <c r="H892" s="229" t="s">
        <v>1148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15220.95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10943.77893</v>
      </c>
    </row>
    <row r="893">
      <c r="A893" s="189">
        <v>43291.0</v>
      </c>
      <c r="B893" s="21"/>
      <c r="C893" s="21"/>
      <c r="D893" s="21" t="s">
        <v>358</v>
      </c>
      <c r="F893" s="227"/>
      <c r="G893" s="228">
        <v>108000.0</v>
      </c>
      <c r="H893" s="64" t="s">
        <v>1149</v>
      </c>
      <c r="I893" s="230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0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9">
        <v>43286.0</v>
      </c>
      <c r="B894" s="239" t="s">
        <v>215</v>
      </c>
      <c r="C894" s="21" t="s">
        <v>364</v>
      </c>
      <c r="D894" s="240" t="s">
        <v>365</v>
      </c>
      <c r="E894" s="240"/>
      <c r="F894" s="227"/>
      <c r="G894" s="228">
        <v>-72.97</v>
      </c>
      <c r="H894" s="229" t="s">
        <v>1150</v>
      </c>
      <c r="I894" s="230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0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9">
        <v>43286.0</v>
      </c>
      <c r="B895" s="21" t="s">
        <v>215</v>
      </c>
      <c r="C895" s="21" t="s">
        <v>364</v>
      </c>
      <c r="D895" s="21" t="s">
        <v>365</v>
      </c>
      <c r="F895" s="227"/>
      <c r="G895" s="228">
        <v>501.26</v>
      </c>
      <c r="H895" s="229" t="s">
        <v>1151</v>
      </c>
      <c r="I895" s="230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0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9">
        <v>43281.0</v>
      </c>
      <c r="B896" s="239"/>
      <c r="C896" s="241"/>
      <c r="D896" s="240" t="s">
        <v>352</v>
      </c>
      <c r="E896" s="240"/>
      <c r="F896" s="227"/>
      <c r="G896" s="228">
        <v>-276.19</v>
      </c>
      <c r="H896" s="64" t="s">
        <v>1152</v>
      </c>
      <c r="I896" s="230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0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9">
        <v>43280.0</v>
      </c>
      <c r="B897" s="239"/>
      <c r="C897" s="241"/>
      <c r="D897" s="240" t="s">
        <v>352</v>
      </c>
      <c r="E897" s="240"/>
      <c r="F897" s="227"/>
      <c r="G897" s="228">
        <v>-0.04</v>
      </c>
      <c r="H897" s="64" t="s">
        <v>1153</v>
      </c>
      <c r="I897" s="230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0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43279.0</v>
      </c>
      <c r="B898" s="239" t="s">
        <v>210</v>
      </c>
      <c r="C898" s="21" t="s">
        <v>969</v>
      </c>
      <c r="D898" s="240" t="s">
        <v>365</v>
      </c>
      <c r="E898" s="240"/>
      <c r="F898" s="227"/>
      <c r="G898" s="228">
        <v>-329.67</v>
      </c>
      <c r="H898" s="229" t="s">
        <v>1154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43278.0</v>
      </c>
      <c r="B899" s="239" t="s">
        <v>210</v>
      </c>
      <c r="C899" s="21" t="s">
        <v>969</v>
      </c>
      <c r="D899" s="240" t="s">
        <v>365</v>
      </c>
      <c r="E899" s="240"/>
      <c r="F899" s="227"/>
      <c r="G899" s="228">
        <v>2415.73</v>
      </c>
      <c r="H899" s="229" t="s">
        <v>1155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43259.0</v>
      </c>
      <c r="B900" s="21" t="s">
        <v>196</v>
      </c>
      <c r="C900" s="21" t="s">
        <v>199</v>
      </c>
      <c r="D900" s="21" t="s">
        <v>368</v>
      </c>
      <c r="E900" s="21">
        <v>897.0</v>
      </c>
      <c r="F900" s="227">
        <v>7.768</v>
      </c>
      <c r="G900" s="228">
        <v>-6967.9</v>
      </c>
      <c r="H900" s="229" t="s">
        <v>1156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3625.67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1059.081494</v>
      </c>
    </row>
    <row r="901">
      <c r="A901" s="189">
        <v>43259.0</v>
      </c>
      <c r="B901" s="21" t="s">
        <v>200</v>
      </c>
      <c r="C901" s="21" t="s">
        <v>201</v>
      </c>
      <c r="D901" s="21" t="s">
        <v>368</v>
      </c>
      <c r="E901" s="21">
        <v>68.0</v>
      </c>
      <c r="F901" s="227">
        <v>105.33</v>
      </c>
      <c r="G901" s="228">
        <v>-7162.44</v>
      </c>
      <c r="H901" s="229" t="s">
        <v>1157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4160.92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2923.270498</v>
      </c>
    </row>
    <row r="902">
      <c r="A902" s="189">
        <v>43259.0</v>
      </c>
      <c r="B902" s="21" t="s">
        <v>204</v>
      </c>
      <c r="C902" s="21" t="s">
        <v>205</v>
      </c>
      <c r="D902" s="21" t="s">
        <v>368</v>
      </c>
      <c r="E902" s="21">
        <v>93.0</v>
      </c>
      <c r="F902" s="227">
        <v>159.71</v>
      </c>
      <c r="G902" s="228">
        <v>-14853.03</v>
      </c>
      <c r="H902" s="229" t="s">
        <v>1158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1561.47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1877.174713</v>
      </c>
    </row>
    <row r="903">
      <c r="A903" s="189">
        <v>43259.0</v>
      </c>
      <c r="B903" s="21" t="s">
        <v>210</v>
      </c>
      <c r="C903" s="21" t="s">
        <v>969</v>
      </c>
      <c r="D903" s="21" t="s">
        <v>352</v>
      </c>
      <c r="E903" s="21"/>
      <c r="F903" s="227"/>
      <c r="G903" s="228">
        <v>-10.09</v>
      </c>
      <c r="H903" s="229" t="s">
        <v>1159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-10.09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-10.09</v>
      </c>
    </row>
    <row r="904">
      <c r="A904" s="189">
        <v>43259.0</v>
      </c>
      <c r="B904" s="21" t="s">
        <v>210</v>
      </c>
      <c r="C904" s="21" t="s">
        <v>969</v>
      </c>
      <c r="D904" s="21" t="s">
        <v>368</v>
      </c>
      <c r="E904" s="52">
        <v>10452.0</v>
      </c>
      <c r="F904" s="227">
        <v>3.869</v>
      </c>
      <c r="G904" s="228">
        <v>-40435.8</v>
      </c>
      <c r="H904" s="229" t="s">
        <v>1160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5553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7691.707462</v>
      </c>
    </row>
    <row r="905">
      <c r="A905" s="189">
        <v>43259.0</v>
      </c>
      <c r="B905" s="21" t="s">
        <v>215</v>
      </c>
      <c r="C905" s="21" t="s">
        <v>364</v>
      </c>
      <c r="D905" s="21" t="s">
        <v>368</v>
      </c>
      <c r="E905" s="21">
        <v>630.0</v>
      </c>
      <c r="F905" s="227">
        <v>44.718</v>
      </c>
      <c r="G905" s="228">
        <v>-28172.34</v>
      </c>
      <c r="H905" s="229" t="s">
        <v>1161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21685.86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17440.73172</v>
      </c>
    </row>
    <row r="906">
      <c r="A906" s="189">
        <v>43258.0</v>
      </c>
      <c r="B906" s="21"/>
      <c r="C906" s="51"/>
      <c r="D906" s="21" t="s">
        <v>358</v>
      </c>
      <c r="E906" s="21"/>
      <c r="F906" s="227"/>
      <c r="G906" s="228">
        <v>25000.0</v>
      </c>
      <c r="H906" s="64" t="s">
        <v>1162</v>
      </c>
      <c r="I906" s="230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0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9">
        <v>43256.0</v>
      </c>
      <c r="B907" s="21" t="s">
        <v>196</v>
      </c>
      <c r="C907" s="21" t="s">
        <v>199</v>
      </c>
      <c r="D907" s="21" t="s">
        <v>368</v>
      </c>
      <c r="E907" s="21">
        <v>163.0</v>
      </c>
      <c r="F907" s="227">
        <v>7.8</v>
      </c>
      <c r="G907" s="228">
        <v>-1271.4</v>
      </c>
      <c r="H907" s="229" t="s">
        <v>1163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653.63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187.2376628</v>
      </c>
    </row>
    <row r="908">
      <c r="A908" s="189">
        <v>43255.0</v>
      </c>
      <c r="B908" s="21" t="s">
        <v>196</v>
      </c>
      <c r="C908" s="21" t="s">
        <v>199</v>
      </c>
      <c r="D908" s="21" t="s">
        <v>368</v>
      </c>
      <c r="E908" s="21">
        <v>479.0</v>
      </c>
      <c r="F908" s="227">
        <v>7.801</v>
      </c>
      <c r="G908" s="228">
        <v>-3736.68</v>
      </c>
      <c r="H908" s="229" t="s">
        <v>1164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1920.31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549.7460153</v>
      </c>
    </row>
    <row r="909">
      <c r="A909" s="189">
        <v>43255.0</v>
      </c>
      <c r="B909" s="21" t="s">
        <v>200</v>
      </c>
      <c r="C909" s="21" t="s">
        <v>201</v>
      </c>
      <c r="D909" s="21" t="s">
        <v>368</v>
      </c>
      <c r="E909" s="21">
        <v>11.0</v>
      </c>
      <c r="F909" s="227">
        <v>105.72</v>
      </c>
      <c r="G909" s="228">
        <v>-1162.92</v>
      </c>
      <c r="H909" s="229" t="s">
        <v>1165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668.8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468.5919923</v>
      </c>
    </row>
    <row r="910">
      <c r="A910" s="189">
        <v>43255.0</v>
      </c>
      <c r="B910" s="21" t="s">
        <v>204</v>
      </c>
      <c r="C910" s="21" t="s">
        <v>205</v>
      </c>
      <c r="D910" s="21" t="s">
        <v>368</v>
      </c>
      <c r="E910" s="21">
        <v>23.0</v>
      </c>
      <c r="F910" s="227">
        <v>159.87</v>
      </c>
      <c r="G910" s="228">
        <v>-3677.01</v>
      </c>
      <c r="H910" s="229" t="s">
        <v>1166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382.49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460.5675096</v>
      </c>
    </row>
    <row r="911">
      <c r="A911" s="189">
        <v>43255.0</v>
      </c>
      <c r="B911" s="21" t="s">
        <v>204</v>
      </c>
      <c r="C911" s="21" t="s">
        <v>205</v>
      </c>
      <c r="D911" s="21" t="s">
        <v>368</v>
      </c>
      <c r="E911" s="21">
        <v>13.0</v>
      </c>
      <c r="F911" s="227">
        <v>159.82</v>
      </c>
      <c r="G911" s="228">
        <v>-2077.66</v>
      </c>
      <c r="H911" s="229" t="s">
        <v>1167</v>
      </c>
      <c r="I911" s="230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216.84</v>
      </c>
      <c r="J911" s="230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260.9707663</v>
      </c>
    </row>
    <row r="912">
      <c r="A912" s="189">
        <v>43255.0</v>
      </c>
      <c r="B912" s="21" t="s">
        <v>210</v>
      </c>
      <c r="C912" s="21" t="s">
        <v>969</v>
      </c>
      <c r="D912" s="21" t="s">
        <v>352</v>
      </c>
      <c r="F912" s="227"/>
      <c r="G912" s="228">
        <v>-3.82</v>
      </c>
      <c r="H912" s="229" t="s">
        <v>1168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-3.82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-3.82</v>
      </c>
    </row>
    <row r="913">
      <c r="A913" s="189">
        <v>43255.0</v>
      </c>
      <c r="B913" s="21" t="s">
        <v>210</v>
      </c>
      <c r="C913" s="21" t="s">
        <v>969</v>
      </c>
      <c r="D913" s="21" t="s">
        <v>368</v>
      </c>
      <c r="E913" s="52">
        <v>2338.0</v>
      </c>
      <c r="F913" s="227">
        <v>3.882</v>
      </c>
      <c r="G913" s="228">
        <v>-9076.29</v>
      </c>
      <c r="H913" s="229" t="s">
        <v>1169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1210.91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1689.31586</v>
      </c>
    </row>
    <row r="914">
      <c r="A914" s="189">
        <v>43255.0</v>
      </c>
      <c r="B914" s="21" t="s">
        <v>210</v>
      </c>
      <c r="C914" s="21" t="s">
        <v>969</v>
      </c>
      <c r="D914" s="21" t="s">
        <v>352</v>
      </c>
      <c r="F914" s="227"/>
      <c r="G914" s="228">
        <v>-2.96</v>
      </c>
      <c r="H914" s="229" t="s">
        <v>1170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-2.96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-2.96</v>
      </c>
    </row>
    <row r="915">
      <c r="A915" s="189">
        <v>43255.0</v>
      </c>
      <c r="B915" s="21" t="s">
        <v>210</v>
      </c>
      <c r="C915" s="21" t="s">
        <v>969</v>
      </c>
      <c r="D915" s="21" t="s">
        <v>368</v>
      </c>
      <c r="E915" s="52">
        <v>1235.0</v>
      </c>
      <c r="F915" s="227">
        <v>3.881</v>
      </c>
      <c r="G915" s="228">
        <v>-4793.1</v>
      </c>
      <c r="H915" s="229" t="s">
        <v>1171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640.9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893.6079713</v>
      </c>
    </row>
    <row r="916">
      <c r="A916" s="189">
        <v>43255.0</v>
      </c>
      <c r="B916" s="21" t="s">
        <v>215</v>
      </c>
      <c r="C916" s="21" t="s">
        <v>364</v>
      </c>
      <c r="D916" s="21" t="s">
        <v>368</v>
      </c>
      <c r="E916" s="21">
        <v>93.0</v>
      </c>
      <c r="F916" s="227">
        <v>44.55</v>
      </c>
      <c r="G916" s="228">
        <v>-4143.15</v>
      </c>
      <c r="H916" s="229" t="s">
        <v>1172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3216.87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2590.208207</v>
      </c>
    </row>
    <row r="917">
      <c r="A917" s="189">
        <v>43255.0</v>
      </c>
      <c r="B917" s="21" t="s">
        <v>215</v>
      </c>
      <c r="C917" s="21" t="s">
        <v>364</v>
      </c>
      <c r="D917" s="21" t="s">
        <v>368</v>
      </c>
      <c r="E917" s="21">
        <v>88.0</v>
      </c>
      <c r="F917" s="227">
        <v>44.539</v>
      </c>
      <c r="G917" s="228">
        <v>-3919.43</v>
      </c>
      <c r="H917" s="229" t="s">
        <v>1173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3044.89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2451.919701</v>
      </c>
    </row>
    <row r="918">
      <c r="A918" s="189">
        <v>43251.0</v>
      </c>
      <c r="B918" s="239" t="s">
        <v>204</v>
      </c>
      <c r="C918" s="21" t="s">
        <v>205</v>
      </c>
      <c r="D918" s="240" t="s">
        <v>365</v>
      </c>
      <c r="E918" s="240"/>
      <c r="F918" s="227"/>
      <c r="G918" s="228">
        <v>471.2</v>
      </c>
      <c r="H918" s="229" t="s">
        <v>1174</v>
      </c>
      <c r="I918" s="230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0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9">
        <v>43251.0</v>
      </c>
      <c r="B919" s="239" t="s">
        <v>204</v>
      </c>
      <c r="C919" s="21" t="s">
        <v>205</v>
      </c>
      <c r="D919" s="240" t="s">
        <v>365</v>
      </c>
      <c r="E919" s="240"/>
      <c r="F919" s="227"/>
      <c r="G919" s="228">
        <v>-68.59</v>
      </c>
      <c r="H919" s="229" t="s">
        <v>1175</v>
      </c>
      <c r="I919" s="230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0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9">
        <v>43251.0</v>
      </c>
      <c r="B920" s="239"/>
      <c r="C920" s="241"/>
      <c r="D920" s="240" t="s">
        <v>352</v>
      </c>
      <c r="E920" s="240"/>
      <c r="F920" s="227"/>
      <c r="G920" s="228">
        <v>-161.46</v>
      </c>
      <c r="H920" s="64" t="s">
        <v>1176</v>
      </c>
      <c r="I920" s="230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0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9">
        <v>43251.0</v>
      </c>
      <c r="B921" s="239"/>
      <c r="C921" s="241"/>
      <c r="D921" s="240" t="s">
        <v>352</v>
      </c>
      <c r="E921" s="240"/>
      <c r="F921" s="227"/>
      <c r="G921" s="228">
        <v>-2.5</v>
      </c>
      <c r="H921" s="64" t="s">
        <v>937</v>
      </c>
      <c r="I921" s="230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0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9">
        <v>43224.0</v>
      </c>
      <c r="B922" s="239" t="s">
        <v>200</v>
      </c>
      <c r="C922" s="21" t="s">
        <v>201</v>
      </c>
      <c r="D922" s="240" t="s">
        <v>368</v>
      </c>
      <c r="E922" s="240">
        <v>39.0</v>
      </c>
      <c r="F922" s="227">
        <v>105.24</v>
      </c>
      <c r="G922" s="228">
        <v>-4104.36</v>
      </c>
      <c r="H922" s="229" t="s">
        <v>1177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2389.92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1680.091609</v>
      </c>
    </row>
    <row r="923">
      <c r="A923" s="189">
        <v>43224.0</v>
      </c>
      <c r="B923" s="239" t="s">
        <v>204</v>
      </c>
      <c r="C923" s="241" t="s">
        <v>209</v>
      </c>
      <c r="D923" s="240" t="s">
        <v>365</v>
      </c>
      <c r="E923" s="240"/>
      <c r="F923" s="227"/>
      <c r="G923" s="228">
        <v>7.5</v>
      </c>
      <c r="H923" s="64" t="s">
        <v>1178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43224.0</v>
      </c>
      <c r="B924" s="239" t="s">
        <v>204</v>
      </c>
      <c r="C924" s="241" t="s">
        <v>209</v>
      </c>
      <c r="D924" s="240" t="s">
        <v>365</v>
      </c>
      <c r="E924" s="240"/>
      <c r="F924" s="227"/>
      <c r="G924" s="228">
        <v>-7.01</v>
      </c>
      <c r="H924" s="64" t="s">
        <v>1179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43224.0</v>
      </c>
      <c r="B925" s="239" t="s">
        <v>204</v>
      </c>
      <c r="C925" s="241" t="s">
        <v>209</v>
      </c>
      <c r="D925" s="240" t="s">
        <v>365</v>
      </c>
      <c r="E925" s="240"/>
      <c r="F925" s="227"/>
      <c r="G925" s="228">
        <v>42.49</v>
      </c>
      <c r="H925" s="64" t="s">
        <v>1180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43224.0</v>
      </c>
      <c r="B926" s="239" t="s">
        <v>204</v>
      </c>
      <c r="C926" s="21" t="s">
        <v>205</v>
      </c>
      <c r="D926" s="240" t="s">
        <v>368</v>
      </c>
      <c r="E926" s="240">
        <v>19.0</v>
      </c>
      <c r="F926" s="227">
        <v>158.01</v>
      </c>
      <c r="G926" s="228">
        <v>-3002.19</v>
      </c>
      <c r="H926" s="229" t="s">
        <v>1181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351.31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415.8088123</v>
      </c>
    </row>
    <row r="927">
      <c r="A927" s="189">
        <v>43224.0</v>
      </c>
      <c r="B927" s="239" t="s">
        <v>204</v>
      </c>
      <c r="C927" s="21" t="s">
        <v>205</v>
      </c>
      <c r="D927" s="240" t="s">
        <v>368</v>
      </c>
      <c r="E927" s="240">
        <v>16.0</v>
      </c>
      <c r="F927" s="227">
        <v>158.17</v>
      </c>
      <c r="G927" s="228">
        <v>-2530.72</v>
      </c>
      <c r="H927" s="229" t="s">
        <v>1182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293.28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347.5947893</v>
      </c>
    </row>
    <row r="928">
      <c r="A928" s="189">
        <v>43224.0</v>
      </c>
      <c r="B928" s="239" t="s">
        <v>210</v>
      </c>
      <c r="C928" s="21" t="s">
        <v>969</v>
      </c>
      <c r="D928" s="240" t="s">
        <v>352</v>
      </c>
      <c r="E928" s="240"/>
      <c r="F928" s="227"/>
      <c r="G928" s="228">
        <v>-5.42</v>
      </c>
      <c r="H928" s="229" t="s">
        <v>1183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-5.42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-5.42</v>
      </c>
    </row>
    <row r="929">
      <c r="A929" s="189">
        <v>43224.0</v>
      </c>
      <c r="B929" s="239" t="s">
        <v>210</v>
      </c>
      <c r="C929" s="21" t="s">
        <v>969</v>
      </c>
      <c r="D929" s="240" t="s">
        <v>368</v>
      </c>
      <c r="E929" s="240">
        <v>4546.0</v>
      </c>
      <c r="F929" s="227">
        <v>3.767</v>
      </c>
      <c r="G929" s="228">
        <v>-17125.03</v>
      </c>
      <c r="H929" s="229" t="s">
        <v>1184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2877.37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3807.58088</v>
      </c>
    </row>
    <row r="930">
      <c r="A930" s="189">
        <v>43224.0</v>
      </c>
      <c r="B930" s="239" t="s">
        <v>210</v>
      </c>
      <c r="C930" s="241" t="s">
        <v>213</v>
      </c>
      <c r="D930" s="240" t="s">
        <v>354</v>
      </c>
      <c r="E930" s="240">
        <v>-707.0</v>
      </c>
      <c r="F930" s="227">
        <v>93.145</v>
      </c>
      <c r="G930" s="228">
        <v>65853.53</v>
      </c>
      <c r="H930" s="64" t="s">
        <v>1185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43224.0</v>
      </c>
      <c r="B931" s="239" t="s">
        <v>210</v>
      </c>
      <c r="C931" s="21" t="s">
        <v>969</v>
      </c>
      <c r="D931" s="240" t="s">
        <v>352</v>
      </c>
      <c r="E931" s="240"/>
      <c r="F931" s="227"/>
      <c r="G931" s="228">
        <v>-17.04</v>
      </c>
      <c r="H931" s="229" t="s">
        <v>1186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-17.04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-17.04</v>
      </c>
    </row>
    <row r="932">
      <c r="A932" s="189">
        <v>43224.0</v>
      </c>
      <c r="B932" s="239" t="s">
        <v>210</v>
      </c>
      <c r="C932" s="21" t="s">
        <v>969</v>
      </c>
      <c r="D932" s="240" t="s">
        <v>368</v>
      </c>
      <c r="E932" s="240">
        <v>20019.0</v>
      </c>
      <c r="F932" s="227">
        <v>3.758</v>
      </c>
      <c r="G932" s="228">
        <v>-75232.62</v>
      </c>
      <c r="H932" s="229" t="s">
        <v>1187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12850.98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16947.3046</v>
      </c>
    </row>
    <row r="933">
      <c r="A933" s="189">
        <v>43224.0</v>
      </c>
      <c r="B933" s="239" t="s">
        <v>215</v>
      </c>
      <c r="C933" s="21" t="s">
        <v>364</v>
      </c>
      <c r="D933" s="240" t="s">
        <v>368</v>
      </c>
      <c r="E933" s="240">
        <v>85.0</v>
      </c>
      <c r="F933" s="227">
        <v>42.11</v>
      </c>
      <c r="G933" s="228">
        <v>-3579.35</v>
      </c>
      <c r="H933" s="229" t="s">
        <v>1188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3147.55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2574.794598</v>
      </c>
    </row>
    <row r="934">
      <c r="A934" s="189">
        <v>43223.0</v>
      </c>
      <c r="B934" s="239" t="s">
        <v>196</v>
      </c>
      <c r="C934" s="21" t="s">
        <v>199</v>
      </c>
      <c r="D934" s="240" t="s">
        <v>354</v>
      </c>
      <c r="E934" s="240">
        <v>-180.0</v>
      </c>
      <c r="F934" s="227">
        <v>7.566</v>
      </c>
      <c r="G934" s="228">
        <v>1361.88</v>
      </c>
      <c r="H934" s="229" t="s">
        <v>1189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-763.92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-248.8855172</v>
      </c>
    </row>
    <row r="935">
      <c r="A935" s="189">
        <v>43223.0</v>
      </c>
      <c r="B935" s="239" t="s">
        <v>200</v>
      </c>
      <c r="C935" s="241" t="s">
        <v>203</v>
      </c>
      <c r="D935" s="240" t="s">
        <v>354</v>
      </c>
      <c r="E935" s="240">
        <v>-1319.0</v>
      </c>
      <c r="F935" s="227">
        <v>10.527</v>
      </c>
      <c r="G935" s="228">
        <v>13885.34</v>
      </c>
      <c r="H935" s="64" t="s">
        <v>1190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43223.0</v>
      </c>
      <c r="B936" s="239" t="s">
        <v>200</v>
      </c>
      <c r="C936" s="21" t="s">
        <v>201</v>
      </c>
      <c r="D936" s="240" t="s">
        <v>368</v>
      </c>
      <c r="E936" s="240">
        <v>144.0</v>
      </c>
      <c r="F936" s="227">
        <v>105.161</v>
      </c>
      <c r="G936" s="228">
        <v>-15143.25</v>
      </c>
      <c r="H936" s="229" t="s">
        <v>1191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8835.63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6214.725172</v>
      </c>
    </row>
    <row r="937">
      <c r="A937" s="189">
        <v>43223.0</v>
      </c>
      <c r="B937" s="239" t="s">
        <v>204</v>
      </c>
      <c r="C937" s="241" t="s">
        <v>209</v>
      </c>
      <c r="D937" s="240" t="s">
        <v>352</v>
      </c>
      <c r="E937" s="240"/>
      <c r="F937" s="227"/>
      <c r="G937" s="228">
        <v>-7.14</v>
      </c>
      <c r="H937" s="64" t="s">
        <v>1192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-7.14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-7.14</v>
      </c>
    </row>
    <row r="938">
      <c r="A938" s="189">
        <v>43223.0</v>
      </c>
      <c r="B938" s="239" t="s">
        <v>204</v>
      </c>
      <c r="C938" s="241" t="s">
        <v>209</v>
      </c>
      <c r="D938" s="240" t="s">
        <v>354</v>
      </c>
      <c r="E938" s="240">
        <v>-493.0</v>
      </c>
      <c r="F938" s="227">
        <v>52.066</v>
      </c>
      <c r="G938" s="228">
        <v>25668.61</v>
      </c>
      <c r="H938" s="64" t="s">
        <v>1193</v>
      </c>
      <c r="I938" s="230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0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9">
        <v>43223.0</v>
      </c>
      <c r="B939" s="239" t="s">
        <v>204</v>
      </c>
      <c r="C939" s="21" t="s">
        <v>205</v>
      </c>
      <c r="D939" s="240" t="s">
        <v>368</v>
      </c>
      <c r="E939" s="240">
        <v>185.0</v>
      </c>
      <c r="F939" s="227">
        <v>158.21</v>
      </c>
      <c r="G939" s="228">
        <v>-29268.85</v>
      </c>
      <c r="H939" s="229" t="s">
        <v>1194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3383.65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4011.664751</v>
      </c>
    </row>
    <row r="940">
      <c r="A940" s="189">
        <v>43220.0</v>
      </c>
      <c r="B940" s="239" t="s">
        <v>196</v>
      </c>
      <c r="C940" s="21" t="s">
        <v>199</v>
      </c>
      <c r="D940" s="240" t="s">
        <v>354</v>
      </c>
      <c r="E940" s="240">
        <v>-1893.0</v>
      </c>
      <c r="F940" s="227">
        <v>7.451</v>
      </c>
      <c r="G940" s="228">
        <v>14104.74</v>
      </c>
      <c r="H940" s="229" t="s">
        <v>1195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-8251.59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-2835.144023</v>
      </c>
    </row>
    <row r="941">
      <c r="A941" s="189">
        <v>43220.0</v>
      </c>
      <c r="B941" s="239" t="s">
        <v>215</v>
      </c>
      <c r="C941" s="21" t="s">
        <v>364</v>
      </c>
      <c r="D941" s="240" t="s">
        <v>354</v>
      </c>
      <c r="E941" s="240">
        <v>-449.0</v>
      </c>
      <c r="F941" s="227">
        <v>41.972</v>
      </c>
      <c r="G941" s="228">
        <v>18845.44</v>
      </c>
      <c r="H941" s="229" t="s">
        <v>1196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-16688.42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-13662.92382</v>
      </c>
    </row>
    <row r="942">
      <c r="A942" s="189">
        <v>43220.0</v>
      </c>
      <c r="B942" s="239"/>
      <c r="C942" s="241"/>
      <c r="D942" s="240" t="s">
        <v>352</v>
      </c>
      <c r="E942" s="240"/>
      <c r="F942" s="227"/>
      <c r="G942" s="228">
        <v>-140.97</v>
      </c>
      <c r="H942" s="64" t="s">
        <v>1197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43197.0</v>
      </c>
      <c r="B943" s="251" t="s">
        <v>204</v>
      </c>
      <c r="C943" s="241" t="s">
        <v>209</v>
      </c>
      <c r="D943" s="252" t="s">
        <v>365</v>
      </c>
      <c r="E943" s="252"/>
      <c r="F943" s="227"/>
      <c r="G943" s="228">
        <v>-7.05</v>
      </c>
      <c r="H943" s="64" t="s">
        <v>1198</v>
      </c>
      <c r="I943" s="230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0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43197.0</v>
      </c>
      <c r="B944" s="251" t="s">
        <v>215</v>
      </c>
      <c r="C944" s="21" t="s">
        <v>364</v>
      </c>
      <c r="D944" s="252" t="s">
        <v>365</v>
      </c>
      <c r="E944" s="252"/>
      <c r="F944" s="227"/>
      <c r="G944" s="228">
        <v>7.05</v>
      </c>
      <c r="H944" s="229" t="s">
        <v>1199</v>
      </c>
      <c r="I944" s="230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0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9">
        <v>43196.0</v>
      </c>
      <c r="B945" s="239" t="s">
        <v>215</v>
      </c>
      <c r="C945" s="21" t="s">
        <v>364</v>
      </c>
      <c r="D945" s="240" t="s">
        <v>365</v>
      </c>
      <c r="E945" s="240"/>
      <c r="F945" s="227"/>
      <c r="G945" s="228">
        <v>-86.57</v>
      </c>
      <c r="H945" s="229" t="s">
        <v>1200</v>
      </c>
      <c r="I945" s="230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0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9">
        <v>43195.0</v>
      </c>
      <c r="B946" s="239" t="s">
        <v>204</v>
      </c>
      <c r="C946" s="241" t="s">
        <v>209</v>
      </c>
      <c r="D946" s="240" t="s">
        <v>365</v>
      </c>
      <c r="E946" s="240"/>
      <c r="F946" s="227"/>
      <c r="G946" s="228">
        <v>7.7</v>
      </c>
      <c r="H946" s="64" t="s">
        <v>1201</v>
      </c>
      <c r="I946" s="230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0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9">
        <v>43195.0</v>
      </c>
      <c r="B947" s="239" t="s">
        <v>204</v>
      </c>
      <c r="C947" s="241" t="s">
        <v>209</v>
      </c>
      <c r="D947" s="240" t="s">
        <v>365</v>
      </c>
      <c r="E947" s="240"/>
      <c r="F947" s="227"/>
      <c r="G947" s="228">
        <v>43.62</v>
      </c>
      <c r="H947" s="64" t="s">
        <v>1202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43194.0</v>
      </c>
      <c r="B948" s="239" t="s">
        <v>215</v>
      </c>
      <c r="C948" s="21" t="s">
        <v>364</v>
      </c>
      <c r="D948" s="240" t="s">
        <v>365</v>
      </c>
      <c r="E948" s="240"/>
      <c r="F948" s="227"/>
      <c r="G948" s="228">
        <v>420.27</v>
      </c>
      <c r="H948" s="229" t="s">
        <v>1203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43194.0</v>
      </c>
      <c r="B949" s="239"/>
      <c r="C949" s="241"/>
      <c r="D949" s="240" t="s">
        <v>352</v>
      </c>
      <c r="E949" s="240"/>
      <c r="F949" s="227"/>
      <c r="G949" s="228">
        <v>-0.01</v>
      </c>
      <c r="H949" s="64" t="s">
        <v>1204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43190.0</v>
      </c>
      <c r="B950" s="239"/>
      <c r="C950" s="241"/>
      <c r="D950" s="240" t="s">
        <v>352</v>
      </c>
      <c r="E950" s="240"/>
      <c r="F950" s="227"/>
      <c r="G950" s="228">
        <v>-155.56</v>
      </c>
      <c r="H950" s="64" t="s">
        <v>1205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43190.0</v>
      </c>
      <c r="B951" s="239"/>
      <c r="C951" s="241"/>
      <c r="D951" s="240" t="s">
        <v>352</v>
      </c>
      <c r="E951" s="240"/>
      <c r="F951" s="227"/>
      <c r="G951" s="228">
        <v>0.03</v>
      </c>
      <c r="H951" s="64" t="s">
        <v>1206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43181.0</v>
      </c>
      <c r="B952" s="239" t="s">
        <v>210</v>
      </c>
      <c r="C952" s="241" t="s">
        <v>213</v>
      </c>
      <c r="D952" s="240" t="s">
        <v>365</v>
      </c>
      <c r="E952" s="240"/>
      <c r="F952" s="227"/>
      <c r="G952" s="228">
        <v>-89.96</v>
      </c>
      <c r="H952" s="64" t="s">
        <v>1207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43180.0</v>
      </c>
      <c r="B953" s="239" t="s">
        <v>210</v>
      </c>
      <c r="C953" s="241" t="s">
        <v>213</v>
      </c>
      <c r="D953" s="240" t="s">
        <v>365</v>
      </c>
      <c r="E953" s="240"/>
      <c r="F953" s="227"/>
      <c r="G953" s="228">
        <v>84.01</v>
      </c>
      <c r="H953" s="64" t="s">
        <v>1208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43180.0</v>
      </c>
      <c r="B954" s="239" t="s">
        <v>210</v>
      </c>
      <c r="C954" s="241" t="s">
        <v>213</v>
      </c>
      <c r="D954" s="240" t="s">
        <v>365</v>
      </c>
      <c r="E954" s="240"/>
      <c r="F954" s="227"/>
      <c r="G954" s="228">
        <v>476.2</v>
      </c>
      <c r="H954" s="64" t="s">
        <v>1209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43168.0</v>
      </c>
      <c r="B955" s="239" t="s">
        <v>204</v>
      </c>
      <c r="C955" s="241" t="s">
        <v>209</v>
      </c>
      <c r="D955" s="240" t="s">
        <v>365</v>
      </c>
      <c r="E955" s="240"/>
      <c r="F955" s="227"/>
      <c r="G955" s="228">
        <v>-7.17</v>
      </c>
      <c r="H955" s="64" t="s">
        <v>1210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43165.0</v>
      </c>
      <c r="B956" s="239" t="s">
        <v>204</v>
      </c>
      <c r="C956" s="241" t="s">
        <v>209</v>
      </c>
      <c r="D956" s="240" t="s">
        <v>365</v>
      </c>
      <c r="E956" s="240"/>
      <c r="F956" s="227"/>
      <c r="G956" s="228">
        <v>6.72</v>
      </c>
      <c r="H956" s="64" t="s">
        <v>1211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43165.0</v>
      </c>
      <c r="B957" s="239" t="s">
        <v>204</v>
      </c>
      <c r="C957" s="241" t="s">
        <v>209</v>
      </c>
      <c r="D957" s="240" t="s">
        <v>365</v>
      </c>
      <c r="E957" s="240"/>
      <c r="F957" s="227"/>
      <c r="G957" s="228">
        <v>38.09</v>
      </c>
      <c r="H957" s="64" t="s">
        <v>1212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43159.0</v>
      </c>
      <c r="B958" s="239"/>
      <c r="C958" s="241"/>
      <c r="D958" s="240" t="s">
        <v>352</v>
      </c>
      <c r="E958" s="240"/>
      <c r="F958" s="227"/>
      <c r="G958" s="228">
        <v>-166.36</v>
      </c>
      <c r="H958" s="64" t="s">
        <v>1213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43143.0</v>
      </c>
      <c r="B959" s="239" t="s">
        <v>215</v>
      </c>
      <c r="C959" s="21" t="s">
        <v>364</v>
      </c>
      <c r="D959" s="240" t="s">
        <v>354</v>
      </c>
      <c r="E959" s="240">
        <v>-30.0</v>
      </c>
      <c r="F959" s="227">
        <v>40.931</v>
      </c>
      <c r="G959" s="228">
        <v>1227.93</v>
      </c>
      <c r="H959" s="229" t="s">
        <v>1214</v>
      </c>
      <c r="I959" s="230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-1146.27</v>
      </c>
      <c r="J959" s="230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-944.1210345</v>
      </c>
    </row>
    <row r="960">
      <c r="A960" s="189">
        <v>43143.0</v>
      </c>
      <c r="B960" s="239" t="s">
        <v>215</v>
      </c>
      <c r="C960" s="21" t="s">
        <v>364</v>
      </c>
      <c r="D960" s="240" t="s">
        <v>354</v>
      </c>
      <c r="E960" s="240">
        <v>-60.0</v>
      </c>
      <c r="F960" s="227">
        <v>40.961</v>
      </c>
      <c r="G960" s="228">
        <v>2457.66</v>
      </c>
      <c r="H960" s="229" t="s">
        <v>1215</v>
      </c>
      <c r="I960" s="230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-2290.74</v>
      </c>
      <c r="J960" s="230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-1886.442069</v>
      </c>
    </row>
    <row r="961">
      <c r="A961" s="189">
        <v>43143.0</v>
      </c>
      <c r="B961" s="239" t="s">
        <v>215</v>
      </c>
      <c r="C961" s="21" t="s">
        <v>364</v>
      </c>
      <c r="D961" s="240" t="s">
        <v>354</v>
      </c>
      <c r="E961" s="240">
        <v>-30.0</v>
      </c>
      <c r="F961" s="227">
        <v>40.966</v>
      </c>
      <c r="G961" s="228">
        <v>1228.98</v>
      </c>
      <c r="H961" s="229" t="s">
        <v>1216</v>
      </c>
      <c r="I961" s="230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-1145.22</v>
      </c>
      <c r="J961" s="230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-943.0710345</v>
      </c>
    </row>
    <row r="962">
      <c r="A962" s="189">
        <v>43143.0</v>
      </c>
      <c r="B962" s="239" t="s">
        <v>215</v>
      </c>
      <c r="C962" s="21" t="s">
        <v>364</v>
      </c>
      <c r="D962" s="240" t="s">
        <v>354</v>
      </c>
      <c r="E962" s="240">
        <v>-30.0</v>
      </c>
      <c r="F962" s="227">
        <v>40.986</v>
      </c>
      <c r="G962" s="228">
        <v>1229.58</v>
      </c>
      <c r="H962" s="229" t="s">
        <v>1217</v>
      </c>
      <c r="I962" s="230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-1144.62</v>
      </c>
      <c r="J962" s="230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-942.4710345</v>
      </c>
    </row>
    <row r="963">
      <c r="A963" s="189">
        <v>43138.0</v>
      </c>
      <c r="B963" s="239" t="s">
        <v>204</v>
      </c>
      <c r="C963" s="241" t="s">
        <v>209</v>
      </c>
      <c r="D963" s="240" t="s">
        <v>365</v>
      </c>
      <c r="E963" s="240"/>
      <c r="F963" s="227"/>
      <c r="G963" s="228">
        <v>-7.02</v>
      </c>
      <c r="H963" s="64" t="s">
        <v>1218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43137.0</v>
      </c>
      <c r="B964" s="239" t="s">
        <v>204</v>
      </c>
      <c r="C964" s="241" t="s">
        <v>209</v>
      </c>
      <c r="D964" s="240" t="s">
        <v>365</v>
      </c>
      <c r="E964" s="240"/>
      <c r="F964" s="227"/>
      <c r="G964" s="228">
        <v>6.69</v>
      </c>
      <c r="H964" s="64" t="s">
        <v>1219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43137.0</v>
      </c>
      <c r="B965" s="239" t="s">
        <v>204</v>
      </c>
      <c r="C965" s="241" t="s">
        <v>209</v>
      </c>
      <c r="D965" s="240" t="s">
        <v>365</v>
      </c>
      <c r="E965" s="240"/>
      <c r="F965" s="227"/>
      <c r="G965" s="228">
        <v>37.88</v>
      </c>
      <c r="H965" s="64" t="s">
        <v>1220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43136.0</v>
      </c>
      <c r="B966" s="239" t="s">
        <v>215</v>
      </c>
      <c r="C966" s="21" t="s">
        <v>364</v>
      </c>
      <c r="D966" s="240" t="s">
        <v>354</v>
      </c>
      <c r="E966" s="240">
        <v>-77.0</v>
      </c>
      <c r="F966" s="227">
        <v>41.946</v>
      </c>
      <c r="G966" s="228">
        <v>3229.86</v>
      </c>
      <c r="H966" s="229" t="s">
        <v>1221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-2863.92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-2345.070989</v>
      </c>
    </row>
    <row r="967">
      <c r="A967" s="189">
        <v>43136.0</v>
      </c>
      <c r="B967" s="239" t="s">
        <v>215</v>
      </c>
      <c r="C967" s="21" t="s">
        <v>364</v>
      </c>
      <c r="D967" s="240" t="s">
        <v>354</v>
      </c>
      <c r="E967" s="240">
        <v>-98.0</v>
      </c>
      <c r="F967" s="227">
        <v>42.011</v>
      </c>
      <c r="G967" s="228">
        <v>4117.08</v>
      </c>
      <c r="H967" s="229" t="s">
        <v>1222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-3638.64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-2978.286713</v>
      </c>
    </row>
    <row r="968">
      <c r="A968" s="189">
        <v>43136.0</v>
      </c>
      <c r="B968" s="239" t="s">
        <v>215</v>
      </c>
      <c r="C968" s="21" t="s">
        <v>364</v>
      </c>
      <c r="D968" s="240" t="s">
        <v>354</v>
      </c>
      <c r="E968" s="240">
        <v>-240.0</v>
      </c>
      <c r="F968" s="227">
        <v>41.868</v>
      </c>
      <c r="G968" s="228">
        <v>10048.32</v>
      </c>
      <c r="H968" s="229" t="s">
        <v>1223</v>
      </c>
      <c r="I968" s="230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-8945.28</v>
      </c>
      <c r="J968" s="230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-7328.088276</v>
      </c>
    </row>
    <row r="969">
      <c r="A969" s="189">
        <v>43136.0</v>
      </c>
      <c r="B969" s="239" t="s">
        <v>215</v>
      </c>
      <c r="C969" s="21" t="s">
        <v>364</v>
      </c>
      <c r="D969" s="240" t="s">
        <v>354</v>
      </c>
      <c r="E969" s="240">
        <v>-38.0</v>
      </c>
      <c r="F969" s="227">
        <v>41.848</v>
      </c>
      <c r="G969" s="228">
        <v>1590.24</v>
      </c>
      <c r="H969" s="229" t="s">
        <v>1224</v>
      </c>
      <c r="I969" s="230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-1417.08</v>
      </c>
      <c r="J969" s="230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-1161.024644</v>
      </c>
    </row>
    <row r="970">
      <c r="A970" s="189">
        <v>43136.0</v>
      </c>
      <c r="B970" s="239" t="s">
        <v>215</v>
      </c>
      <c r="C970" s="21" t="s">
        <v>364</v>
      </c>
      <c r="D970" s="240" t="s">
        <v>354</v>
      </c>
      <c r="E970" s="240">
        <v>-30.0</v>
      </c>
      <c r="F970" s="227">
        <v>41.792</v>
      </c>
      <c r="G970" s="228">
        <v>1253.76</v>
      </c>
      <c r="H970" s="229" t="s">
        <v>1225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-1120.44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-918.2910345</v>
      </c>
    </row>
    <row r="971">
      <c r="A971" s="189">
        <v>43136.0</v>
      </c>
      <c r="B971" s="239" t="s">
        <v>215</v>
      </c>
      <c r="C971" s="21" t="s">
        <v>364</v>
      </c>
      <c r="D971" s="240" t="s">
        <v>354</v>
      </c>
      <c r="E971" s="240">
        <v>-45.0</v>
      </c>
      <c r="F971" s="227">
        <v>41.811</v>
      </c>
      <c r="G971" s="228">
        <v>1881.5</v>
      </c>
      <c r="H971" s="229" t="s">
        <v>1226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-1679.8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-1376.576552</v>
      </c>
    </row>
    <row r="972">
      <c r="A972" s="189">
        <v>43136.0</v>
      </c>
      <c r="B972" s="239" t="s">
        <v>215</v>
      </c>
      <c r="C972" s="21" t="s">
        <v>364</v>
      </c>
      <c r="D972" s="240" t="s">
        <v>354</v>
      </c>
      <c r="E972" s="240">
        <v>-50.0</v>
      </c>
      <c r="F972" s="227">
        <v>41.796</v>
      </c>
      <c r="G972" s="228">
        <v>2089.8</v>
      </c>
      <c r="H972" s="229" t="s">
        <v>1227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-1867.2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-1530.285057</v>
      </c>
    </row>
    <row r="973">
      <c r="A973" s="189">
        <v>43136.0</v>
      </c>
      <c r="B973" s="239" t="s">
        <v>215</v>
      </c>
      <c r="C973" s="21" t="s">
        <v>364</v>
      </c>
      <c r="D973" s="240" t="s">
        <v>354</v>
      </c>
      <c r="E973" s="240">
        <v>-20.0</v>
      </c>
      <c r="F973" s="227">
        <v>41.796</v>
      </c>
      <c r="G973" s="228">
        <v>835.92</v>
      </c>
      <c r="H973" s="229" t="s">
        <v>1228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-746.88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-612.114023</v>
      </c>
    </row>
    <row r="974">
      <c r="A974" s="189">
        <v>43136.0</v>
      </c>
      <c r="B974" s="239" t="s">
        <v>215</v>
      </c>
      <c r="C974" s="21" t="s">
        <v>364</v>
      </c>
      <c r="D974" s="240" t="s">
        <v>352</v>
      </c>
      <c r="E974" s="240"/>
      <c r="F974" s="227"/>
      <c r="G974" s="228">
        <v>-2.17</v>
      </c>
      <c r="H974" s="229" t="s">
        <v>1229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-2.17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-2.17</v>
      </c>
    </row>
    <row r="975">
      <c r="A975" s="189">
        <v>43136.0</v>
      </c>
      <c r="B975" s="239" t="s">
        <v>215</v>
      </c>
      <c r="C975" s="21" t="s">
        <v>364</v>
      </c>
      <c r="D975" s="240" t="s">
        <v>354</v>
      </c>
      <c r="E975" s="240">
        <v>-10.0</v>
      </c>
      <c r="F975" s="227">
        <v>41.796</v>
      </c>
      <c r="G975" s="228">
        <v>417.96</v>
      </c>
      <c r="H975" s="229" t="s">
        <v>1230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-373.44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-306.0570115</v>
      </c>
    </row>
    <row r="976">
      <c r="A976" s="189">
        <v>43136.0</v>
      </c>
      <c r="B976" s="239" t="s">
        <v>215</v>
      </c>
      <c r="C976" s="21" t="s">
        <v>364</v>
      </c>
      <c r="D976" s="240" t="s">
        <v>352</v>
      </c>
      <c r="E976" s="240"/>
      <c r="F976" s="227"/>
      <c r="G976" s="228">
        <v>-2.08</v>
      </c>
      <c r="H976" s="229" t="s">
        <v>1231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-2.08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-2.08</v>
      </c>
    </row>
    <row r="977">
      <c r="A977" s="189">
        <v>43136.0</v>
      </c>
      <c r="B977" s="239"/>
      <c r="C977" s="241"/>
      <c r="D977" s="240" t="s">
        <v>352</v>
      </c>
      <c r="E977" s="240"/>
      <c r="F977" s="227"/>
      <c r="G977" s="228">
        <v>-0.01</v>
      </c>
      <c r="H977" s="64" t="s">
        <v>1204</v>
      </c>
      <c r="I977" s="230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0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43131.0</v>
      </c>
      <c r="B978" s="239"/>
      <c r="C978" s="241"/>
      <c r="D978" s="240" t="s">
        <v>352</v>
      </c>
      <c r="E978" s="240"/>
      <c r="F978" s="227"/>
      <c r="G978" s="228">
        <v>0.02</v>
      </c>
      <c r="H978" s="64" t="s">
        <v>1232</v>
      </c>
      <c r="I978" s="230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0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9">
        <v>43131.0</v>
      </c>
      <c r="B979" s="239"/>
      <c r="C979" s="241"/>
      <c r="D979" s="240" t="s">
        <v>352</v>
      </c>
      <c r="E979" s="240"/>
      <c r="F979" s="227"/>
      <c r="G979" s="228">
        <v>-193.75</v>
      </c>
      <c r="H979" s="64" t="s">
        <v>1233</v>
      </c>
      <c r="I979" s="230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0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9">
        <v>43131.0</v>
      </c>
      <c r="B980" s="239"/>
      <c r="C980" s="241"/>
      <c r="D980" s="240" t="s">
        <v>352</v>
      </c>
      <c r="E980" s="240"/>
      <c r="F980" s="227"/>
      <c r="G980" s="228">
        <v>-7.5</v>
      </c>
      <c r="H980" s="64" t="s">
        <v>1234</v>
      </c>
      <c r="I980" s="230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0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9">
        <v>43126.0</v>
      </c>
      <c r="B981" s="239" t="s">
        <v>196</v>
      </c>
      <c r="C981" s="21" t="s">
        <v>199</v>
      </c>
      <c r="D981" s="240" t="s">
        <v>368</v>
      </c>
      <c r="E981" s="240">
        <v>1375.0</v>
      </c>
      <c r="F981" s="227">
        <v>7.35</v>
      </c>
      <c r="G981" s="228">
        <v>-10106.25</v>
      </c>
      <c r="H981" s="229" t="s">
        <v>1235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6132.5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2198.208812</v>
      </c>
    </row>
    <row r="982">
      <c r="A982" s="189">
        <v>43126.0</v>
      </c>
      <c r="B982" s="239" t="s">
        <v>215</v>
      </c>
      <c r="C982" s="21" t="s">
        <v>364</v>
      </c>
      <c r="D982" s="240" t="s">
        <v>368</v>
      </c>
      <c r="E982" s="240">
        <v>937.0</v>
      </c>
      <c r="F982" s="227">
        <v>43.31</v>
      </c>
      <c r="G982" s="228">
        <v>-40581.47</v>
      </c>
      <c r="H982" s="229" t="s">
        <v>1236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33572.71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27258.92398</v>
      </c>
    </row>
    <row r="983">
      <c r="A983" s="189">
        <v>43124.0</v>
      </c>
      <c r="B983" s="239"/>
      <c r="C983" s="241"/>
      <c r="D983" s="240" t="s">
        <v>352</v>
      </c>
      <c r="E983" s="240"/>
      <c r="F983" s="227"/>
      <c r="G983" s="228">
        <v>-0.01</v>
      </c>
      <c r="H983" s="64" t="s">
        <v>1204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43115.0</v>
      </c>
      <c r="B984" s="239" t="s">
        <v>196</v>
      </c>
      <c r="C984" s="21" t="s">
        <v>199</v>
      </c>
      <c r="D984" s="240" t="s">
        <v>368</v>
      </c>
      <c r="E984" s="240">
        <v>860.0</v>
      </c>
      <c r="F984" s="227">
        <v>7.395</v>
      </c>
      <c r="G984" s="228">
        <v>-6359.7</v>
      </c>
      <c r="H984" s="229" t="s">
        <v>1237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3796.9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1336.179693</v>
      </c>
    </row>
    <row r="985">
      <c r="A985" s="189">
        <v>43115.0</v>
      </c>
      <c r="B985" s="239" t="s">
        <v>215</v>
      </c>
      <c r="C985" s="21" t="s">
        <v>364</v>
      </c>
      <c r="D985" s="240" t="s">
        <v>368</v>
      </c>
      <c r="E985" s="240">
        <v>615.0</v>
      </c>
      <c r="F985" s="227">
        <v>43.436</v>
      </c>
      <c r="G985" s="228">
        <v>-26713.14</v>
      </c>
      <c r="H985" s="229" t="s">
        <v>1238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21957.96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17813.90621</v>
      </c>
    </row>
    <row r="986">
      <c r="A986" s="189">
        <v>43109.0</v>
      </c>
      <c r="B986" s="239" t="s">
        <v>215</v>
      </c>
      <c r="C986" s="21" t="s">
        <v>364</v>
      </c>
      <c r="D986" s="240" t="s">
        <v>365</v>
      </c>
      <c r="E986" s="240"/>
      <c r="F986" s="227"/>
      <c r="G986" s="228">
        <v>-42.4</v>
      </c>
      <c r="H986" s="229" t="s">
        <v>1239</v>
      </c>
      <c r="I986" s="230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0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9">
        <v>43108.0</v>
      </c>
      <c r="B987" s="239" t="s">
        <v>215</v>
      </c>
      <c r="C987" s="21" t="s">
        <v>364</v>
      </c>
      <c r="D987" s="240" t="s">
        <v>365</v>
      </c>
      <c r="E987" s="240"/>
      <c r="F987" s="227"/>
      <c r="G987" s="228">
        <v>259.89</v>
      </c>
      <c r="H987" s="229" t="s">
        <v>1240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43105.0</v>
      </c>
      <c r="B988" s="239"/>
      <c r="C988" s="241"/>
      <c r="D988" s="240" t="s">
        <v>358</v>
      </c>
      <c r="E988" s="240"/>
      <c r="F988" s="227"/>
      <c r="G988" s="228">
        <v>30000.0</v>
      </c>
      <c r="H988" s="64" t="s">
        <v>1241</v>
      </c>
      <c r="I988" s="230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0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43102.0</v>
      </c>
      <c r="B989" s="239" t="s">
        <v>204</v>
      </c>
      <c r="C989" s="241" t="s">
        <v>209</v>
      </c>
      <c r="D989" s="240" t="s">
        <v>365</v>
      </c>
      <c r="E989" s="240"/>
      <c r="F989" s="227"/>
      <c r="G989" s="228">
        <v>-132.32</v>
      </c>
      <c r="H989" s="64" t="s">
        <v>1242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43100.0</v>
      </c>
      <c r="B990" s="239"/>
      <c r="C990" s="241"/>
      <c r="D990" s="240" t="s">
        <v>352</v>
      </c>
      <c r="E990" s="240"/>
      <c r="F990" s="227"/>
      <c r="G990" s="228">
        <v>0.05</v>
      </c>
      <c r="H990" s="64" t="s">
        <v>1243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43100.0</v>
      </c>
      <c r="B991" s="239"/>
      <c r="C991" s="241"/>
      <c r="D991" s="240" t="s">
        <v>352</v>
      </c>
      <c r="E991" s="240"/>
      <c r="F991" s="227"/>
      <c r="G991" s="228">
        <v>-127.19</v>
      </c>
      <c r="H991" s="64" t="s">
        <v>1244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43098.0</v>
      </c>
      <c r="B992" s="239" t="s">
        <v>204</v>
      </c>
      <c r="C992" s="241" t="s">
        <v>209</v>
      </c>
      <c r="D992" s="240" t="s">
        <v>365</v>
      </c>
      <c r="E992" s="240"/>
      <c r="F992" s="227"/>
      <c r="G992" s="228">
        <v>43.79</v>
      </c>
      <c r="H992" s="64" t="s">
        <v>1245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43098.0</v>
      </c>
      <c r="B993" s="21" t="s">
        <v>210</v>
      </c>
      <c r="C993" s="21" t="s">
        <v>213</v>
      </c>
      <c r="D993" s="21" t="s">
        <v>365</v>
      </c>
      <c r="E993" s="21"/>
      <c r="F993" s="227"/>
      <c r="G993" s="228">
        <v>91.39</v>
      </c>
      <c r="H993" s="64" t="s">
        <v>1246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43098.0</v>
      </c>
      <c r="B994" s="239" t="s">
        <v>210</v>
      </c>
      <c r="C994" s="241" t="s">
        <v>213</v>
      </c>
      <c r="D994" s="240" t="s">
        <v>365</v>
      </c>
      <c r="E994" s="240"/>
      <c r="F994" s="227"/>
      <c r="G994" s="228">
        <v>208.14</v>
      </c>
      <c r="H994" s="64" t="s">
        <v>1247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43098.0</v>
      </c>
      <c r="B995" s="239" t="s">
        <v>210</v>
      </c>
      <c r="C995" s="241" t="s">
        <v>213</v>
      </c>
      <c r="D995" s="240" t="s">
        <v>365</v>
      </c>
      <c r="E995" s="240"/>
      <c r="F995" s="227"/>
      <c r="G995" s="228">
        <v>519.88</v>
      </c>
      <c r="H995" s="64" t="s">
        <v>1248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43090.0</v>
      </c>
      <c r="B996" s="239" t="s">
        <v>215</v>
      </c>
      <c r="C996" s="21" t="s">
        <v>364</v>
      </c>
      <c r="D996" s="240" t="s">
        <v>354</v>
      </c>
      <c r="E996" s="240">
        <v>-26.0</v>
      </c>
      <c r="F996" s="227">
        <v>42.848</v>
      </c>
      <c r="G996" s="228">
        <v>1114.05</v>
      </c>
      <c r="H996" s="229" t="s">
        <v>1249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-943.59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-768.3942299</v>
      </c>
    </row>
    <row r="997">
      <c r="A997" s="189">
        <v>43090.0</v>
      </c>
      <c r="B997" s="239" t="s">
        <v>215</v>
      </c>
      <c r="C997" s="21" t="s">
        <v>364</v>
      </c>
      <c r="D997" s="240" t="s">
        <v>352</v>
      </c>
      <c r="E997" s="240"/>
      <c r="F997" s="227"/>
      <c r="G997" s="228">
        <v>-2.22</v>
      </c>
      <c r="H997" s="229" t="s">
        <v>1250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-2.22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-2.22</v>
      </c>
    </row>
    <row r="998">
      <c r="A998" s="189">
        <v>43089.0</v>
      </c>
      <c r="B998" s="239" t="s">
        <v>210</v>
      </c>
      <c r="C998" s="241" t="s">
        <v>213</v>
      </c>
      <c r="D998" s="240" t="s">
        <v>368</v>
      </c>
      <c r="E998" s="240">
        <v>11.0</v>
      </c>
      <c r="F998" s="227">
        <v>99.46</v>
      </c>
      <c r="G998" s="228">
        <v>-1094.1</v>
      </c>
      <c r="H998" s="64" t="s">
        <v>1251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43080.0</v>
      </c>
      <c r="B999" s="239" t="s">
        <v>196</v>
      </c>
      <c r="C999" s="21" t="s">
        <v>199</v>
      </c>
      <c r="D999" s="240" t="s">
        <v>368</v>
      </c>
      <c r="E999" s="240">
        <v>311.0</v>
      </c>
      <c r="F999" s="227">
        <v>7.225</v>
      </c>
      <c r="G999" s="228">
        <v>-2246.97</v>
      </c>
      <c r="H999" s="229" t="s">
        <v>1252</v>
      </c>
      <c r="I999" s="230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1425.94</v>
      </c>
      <c r="J999" s="230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536.0748659</v>
      </c>
    </row>
    <row r="1000">
      <c r="A1000" s="189">
        <v>43080.0</v>
      </c>
      <c r="B1000" s="239" t="s">
        <v>200</v>
      </c>
      <c r="C1000" s="241" t="s">
        <v>203</v>
      </c>
      <c r="D1000" s="240" t="s">
        <v>368</v>
      </c>
      <c r="E1000" s="240">
        <v>267.0</v>
      </c>
      <c r="F1000" s="227">
        <v>10.17</v>
      </c>
      <c r="G1000" s="228">
        <v>-2714.52</v>
      </c>
      <c r="H1000" s="64" t="s">
        <v>1253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43080.0</v>
      </c>
      <c r="B1001" s="239" t="s">
        <v>204</v>
      </c>
      <c r="C1001" s="241" t="s">
        <v>209</v>
      </c>
      <c r="D1001" s="240" t="s">
        <v>352</v>
      </c>
      <c r="E1001" s="240"/>
      <c r="F1001" s="227"/>
      <c r="G1001" s="228">
        <v>-3.0</v>
      </c>
      <c r="H1001" s="64" t="s">
        <v>1254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-3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-3</v>
      </c>
    </row>
    <row r="1002">
      <c r="A1002" s="189">
        <v>43080.0</v>
      </c>
      <c r="B1002" s="239" t="s">
        <v>204</v>
      </c>
      <c r="C1002" s="241" t="s">
        <v>209</v>
      </c>
      <c r="D1002" s="240" t="s">
        <v>368</v>
      </c>
      <c r="E1002" s="240">
        <v>92.0</v>
      </c>
      <c r="F1002" s="227">
        <v>54.49</v>
      </c>
      <c r="G1002" s="228">
        <v>-5013.47</v>
      </c>
      <c r="H1002" s="64" t="s">
        <v>1255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43080.0</v>
      </c>
      <c r="B1003" s="239" t="s">
        <v>210</v>
      </c>
      <c r="C1003" s="241" t="s">
        <v>213</v>
      </c>
      <c r="D1003" s="240" t="s">
        <v>368</v>
      </c>
      <c r="E1003" s="240">
        <v>108.0</v>
      </c>
      <c r="F1003" s="227">
        <v>103.18</v>
      </c>
      <c r="G1003" s="228">
        <v>-11143.33</v>
      </c>
      <c r="H1003" s="64" t="s">
        <v>1256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43080.0</v>
      </c>
      <c r="B1004" s="239" t="s">
        <v>215</v>
      </c>
      <c r="C1004" s="21" t="s">
        <v>364</v>
      </c>
      <c r="D1004" s="240" t="s">
        <v>368</v>
      </c>
      <c r="E1004" s="240">
        <v>206.0</v>
      </c>
      <c r="F1004" s="227">
        <v>42.94</v>
      </c>
      <c r="G1004" s="228">
        <v>-8845.64</v>
      </c>
      <c r="H1004" s="229" t="s">
        <v>1257</v>
      </c>
      <c r="I1004" s="230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7457.2</v>
      </c>
      <c r="J1004" s="230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6069.110437</v>
      </c>
    </row>
    <row r="1005">
      <c r="A1005" s="189">
        <v>43076.0</v>
      </c>
      <c r="B1005" s="239" t="s">
        <v>204</v>
      </c>
      <c r="C1005" s="241" t="s">
        <v>209</v>
      </c>
      <c r="D1005" s="240" t="s">
        <v>365</v>
      </c>
      <c r="E1005" s="240"/>
      <c r="F1005" s="227"/>
      <c r="G1005" s="228">
        <v>-4.96</v>
      </c>
      <c r="H1005" s="64" t="s">
        <v>1258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43075.0</v>
      </c>
      <c r="B1006" s="239" t="s">
        <v>204</v>
      </c>
      <c r="C1006" s="241" t="s">
        <v>209</v>
      </c>
      <c r="D1006" s="240" t="s">
        <v>365</v>
      </c>
      <c r="E1006" s="240"/>
      <c r="F1006" s="227"/>
      <c r="G1006" s="228">
        <v>32.39</v>
      </c>
      <c r="H1006" s="64" t="s">
        <v>1259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43069.0</v>
      </c>
      <c r="B1007" s="239"/>
      <c r="C1007" s="241"/>
      <c r="D1007" s="240" t="s">
        <v>352</v>
      </c>
      <c r="E1007" s="240"/>
      <c r="F1007" s="227"/>
      <c r="G1007" s="228">
        <v>-102.08</v>
      </c>
      <c r="H1007" s="64" t="s">
        <v>1260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43069.0</v>
      </c>
      <c r="B1008" s="239"/>
      <c r="C1008" s="241"/>
      <c r="D1008" s="240" t="s">
        <v>358</v>
      </c>
      <c r="E1008" s="240"/>
      <c r="F1008" s="227"/>
      <c r="G1008" s="228">
        <v>10000.0</v>
      </c>
      <c r="H1008" s="64" t="s">
        <v>1261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43066.0</v>
      </c>
      <c r="B1009" s="239" t="s">
        <v>210</v>
      </c>
      <c r="C1009" s="241" t="s">
        <v>213</v>
      </c>
      <c r="D1009" s="240" t="s">
        <v>368</v>
      </c>
      <c r="E1009" s="240">
        <v>10.0</v>
      </c>
      <c r="F1009" s="227">
        <v>101.56</v>
      </c>
      <c r="G1009" s="228">
        <v>-1015.59</v>
      </c>
      <c r="H1009" s="64" t="s">
        <v>1262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43056.0</v>
      </c>
      <c r="B1010" s="239"/>
      <c r="C1010" s="241"/>
      <c r="D1010" s="240" t="s">
        <v>358</v>
      </c>
      <c r="E1010" s="240"/>
      <c r="F1010" s="227"/>
      <c r="G1010" s="228">
        <v>1000.0</v>
      </c>
      <c r="H1010" s="64" t="s">
        <v>574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43046.0</v>
      </c>
      <c r="B1011" s="239" t="s">
        <v>196</v>
      </c>
      <c r="C1011" s="21" t="s">
        <v>199</v>
      </c>
      <c r="D1011" s="240" t="s">
        <v>368</v>
      </c>
      <c r="E1011" s="240">
        <v>132.0</v>
      </c>
      <c r="F1011" s="227">
        <v>7.675</v>
      </c>
      <c r="G1011" s="228">
        <v>-1013.1</v>
      </c>
      <c r="H1011" s="229" t="s">
        <v>1263</v>
      </c>
      <c r="I1011" s="230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545.82</v>
      </c>
      <c r="J1011" s="230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168.128046</v>
      </c>
    </row>
    <row r="1012">
      <c r="A1012" s="189">
        <v>43046.0</v>
      </c>
      <c r="B1012" s="239" t="s">
        <v>200</v>
      </c>
      <c r="C1012" s="241" t="s">
        <v>203</v>
      </c>
      <c r="D1012" s="240" t="s">
        <v>368</v>
      </c>
      <c r="E1012" s="240">
        <v>64.0</v>
      </c>
      <c r="F1012" s="227">
        <v>10.63</v>
      </c>
      <c r="G1012" s="228">
        <v>-680.11</v>
      </c>
      <c r="H1012" s="64" t="s">
        <v>1264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43046.0</v>
      </c>
      <c r="B1013" s="239" t="s">
        <v>204</v>
      </c>
      <c r="C1013" s="241" t="s">
        <v>209</v>
      </c>
      <c r="D1013" s="240" t="s">
        <v>365</v>
      </c>
      <c r="E1013" s="240"/>
      <c r="F1013" s="227"/>
      <c r="G1013" s="228">
        <v>-3.92</v>
      </c>
      <c r="H1013" s="64" t="s">
        <v>1265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43046.0</v>
      </c>
      <c r="B1014" s="239" t="s">
        <v>204</v>
      </c>
      <c r="C1014" s="241" t="s">
        <v>209</v>
      </c>
      <c r="D1014" s="240" t="s">
        <v>352</v>
      </c>
      <c r="E1014" s="240"/>
      <c r="F1014" s="227"/>
      <c r="G1014" s="228">
        <v>-2.31</v>
      </c>
      <c r="H1014" s="64" t="s">
        <v>1266</v>
      </c>
      <c r="I1014" s="230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-2.31</v>
      </c>
      <c r="J1014" s="230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-2.31</v>
      </c>
    </row>
    <row r="1015">
      <c r="A1015" s="189">
        <v>43046.0</v>
      </c>
      <c r="B1015" s="239" t="s">
        <v>204</v>
      </c>
      <c r="C1015" s="241" t="s">
        <v>209</v>
      </c>
      <c r="D1015" s="240" t="s">
        <v>368</v>
      </c>
      <c r="E1015" s="240">
        <v>28.0</v>
      </c>
      <c r="F1015" s="227">
        <v>55.76</v>
      </c>
      <c r="G1015" s="228">
        <v>-1561.34</v>
      </c>
      <c r="H1015" s="64" t="s">
        <v>1267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43046.0</v>
      </c>
      <c r="B1016" s="239" t="s">
        <v>210</v>
      </c>
      <c r="C1016" s="241" t="s">
        <v>213</v>
      </c>
      <c r="D1016" s="240" t="s">
        <v>368</v>
      </c>
      <c r="E1016" s="240">
        <v>27.0</v>
      </c>
      <c r="F1016" s="227">
        <v>103.66</v>
      </c>
      <c r="G1016" s="228">
        <v>-2798.71</v>
      </c>
      <c r="H1016" s="64" t="s">
        <v>1268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43046.0</v>
      </c>
      <c r="B1017" s="239" t="s">
        <v>215</v>
      </c>
      <c r="C1017" s="21" t="s">
        <v>364</v>
      </c>
      <c r="D1017" s="240" t="s">
        <v>368</v>
      </c>
      <c r="E1017" s="240">
        <v>48.0</v>
      </c>
      <c r="F1017" s="227">
        <v>42.6</v>
      </c>
      <c r="G1017" s="228">
        <v>-2044.75</v>
      </c>
      <c r="H1017" s="229" t="s">
        <v>1269</v>
      </c>
      <c r="I1017" s="230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1753.97</v>
      </c>
      <c r="J1017" s="230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1430.531655</v>
      </c>
    </row>
    <row r="1018">
      <c r="A1018" s="189">
        <v>43045.0</v>
      </c>
      <c r="B1018" s="239" t="s">
        <v>204</v>
      </c>
      <c r="C1018" s="241" t="s">
        <v>209</v>
      </c>
      <c r="D1018" s="240" t="s">
        <v>365</v>
      </c>
      <c r="E1018" s="240"/>
      <c r="F1018" s="227"/>
      <c r="G1018" s="228">
        <v>28.53</v>
      </c>
      <c r="H1018" s="64" t="s">
        <v>1270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43039.0</v>
      </c>
      <c r="B1019" s="239"/>
      <c r="C1019" s="241"/>
      <c r="D1019" s="240" t="s">
        <v>352</v>
      </c>
      <c r="E1019" s="240"/>
      <c r="F1019" s="227"/>
      <c r="G1019" s="228">
        <v>-93.75</v>
      </c>
      <c r="H1019" s="64" t="s">
        <v>1271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43014.0</v>
      </c>
      <c r="B1020" s="239" t="s">
        <v>204</v>
      </c>
      <c r="C1020" s="241" t="s">
        <v>209</v>
      </c>
      <c r="D1020" s="240" t="s">
        <v>365</v>
      </c>
      <c r="E1020" s="240"/>
      <c r="F1020" s="227"/>
      <c r="G1020" s="228">
        <v>-4.5</v>
      </c>
      <c r="H1020" s="64" t="s">
        <v>1272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43013.0</v>
      </c>
      <c r="B1021" s="239" t="s">
        <v>204</v>
      </c>
      <c r="C1021" s="241" t="s">
        <v>209</v>
      </c>
      <c r="D1021" s="240" t="s">
        <v>365</v>
      </c>
      <c r="E1021" s="240"/>
      <c r="F1021" s="227"/>
      <c r="G1021" s="228">
        <v>30.34</v>
      </c>
      <c r="H1021" s="64" t="s">
        <v>1273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43013.0</v>
      </c>
      <c r="B1022" s="239" t="s">
        <v>215</v>
      </c>
      <c r="C1022" s="21" t="s">
        <v>364</v>
      </c>
      <c r="D1022" s="240" t="s">
        <v>365</v>
      </c>
      <c r="E1022" s="240"/>
      <c r="F1022" s="227"/>
      <c r="G1022" s="228">
        <v>-26.14</v>
      </c>
      <c r="H1022" s="229" t="s">
        <v>1274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43012.0</v>
      </c>
      <c r="B1023" s="239" t="s">
        <v>196</v>
      </c>
      <c r="C1023" s="21" t="s">
        <v>199</v>
      </c>
      <c r="D1023" s="240" t="s">
        <v>368</v>
      </c>
      <c r="E1023" s="240">
        <v>174.0</v>
      </c>
      <c r="F1023" s="227">
        <v>7.205</v>
      </c>
      <c r="G1023" s="228">
        <v>-1253.67</v>
      </c>
      <c r="H1023" s="229" t="s">
        <v>1275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801.27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303.4033333</v>
      </c>
    </row>
    <row r="1024">
      <c r="A1024" s="189">
        <v>43012.0</v>
      </c>
      <c r="B1024" s="239" t="s">
        <v>200</v>
      </c>
      <c r="C1024" s="241" t="s">
        <v>203</v>
      </c>
      <c r="D1024" s="240" t="s">
        <v>368</v>
      </c>
      <c r="E1024" s="240">
        <v>147.0</v>
      </c>
      <c r="F1024" s="227">
        <v>10.44</v>
      </c>
      <c r="G1024" s="228">
        <v>-1534.32</v>
      </c>
      <c r="H1024" s="64" t="s">
        <v>1276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43012.0</v>
      </c>
      <c r="B1025" s="239" t="s">
        <v>204</v>
      </c>
      <c r="C1025" s="241" t="s">
        <v>209</v>
      </c>
      <c r="D1025" s="240" t="s">
        <v>352</v>
      </c>
      <c r="E1025" s="240"/>
      <c r="F1025" s="227"/>
      <c r="G1025" s="228">
        <v>-2.18</v>
      </c>
      <c r="H1025" s="64" t="s">
        <v>1277</v>
      </c>
      <c r="I1025" s="230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-2.18</v>
      </c>
      <c r="J1025" s="230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-2.18</v>
      </c>
    </row>
    <row r="1026">
      <c r="A1026" s="189">
        <v>43012.0</v>
      </c>
      <c r="B1026" s="239" t="s">
        <v>204</v>
      </c>
      <c r="C1026" s="241" t="s">
        <v>209</v>
      </c>
      <c r="D1026" s="240" t="s">
        <v>368</v>
      </c>
      <c r="E1026" s="240">
        <v>16.0</v>
      </c>
      <c r="F1026" s="227">
        <v>55.01</v>
      </c>
      <c r="G1026" s="228">
        <v>-880.09</v>
      </c>
      <c r="H1026" s="64" t="s">
        <v>1278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43012.0</v>
      </c>
      <c r="B1027" s="239" t="s">
        <v>210</v>
      </c>
      <c r="C1027" s="241" t="s">
        <v>213</v>
      </c>
      <c r="D1027" s="240" t="s">
        <v>368</v>
      </c>
      <c r="E1027" s="240">
        <v>37.0</v>
      </c>
      <c r="F1027" s="227">
        <v>99.51</v>
      </c>
      <c r="G1027" s="228">
        <v>-3682.04</v>
      </c>
      <c r="H1027" s="64" t="s">
        <v>1279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43012.0</v>
      </c>
      <c r="B1028" s="239" t="s">
        <v>215</v>
      </c>
      <c r="C1028" s="21" t="s">
        <v>364</v>
      </c>
      <c r="D1028" s="240" t="s">
        <v>365</v>
      </c>
      <c r="E1028" s="240"/>
      <c r="F1028" s="227"/>
      <c r="G1028" s="228">
        <v>178.2</v>
      </c>
      <c r="H1028" s="229" t="s">
        <v>1280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43012.0</v>
      </c>
      <c r="B1029" s="239" t="s">
        <v>215</v>
      </c>
      <c r="C1029" s="21" t="s">
        <v>364</v>
      </c>
      <c r="D1029" s="240" t="s">
        <v>368</v>
      </c>
      <c r="E1029" s="240">
        <v>25.0</v>
      </c>
      <c r="F1029" s="227">
        <v>40.857</v>
      </c>
      <c r="G1029" s="228">
        <v>-1021.42</v>
      </c>
      <c r="H1029" s="229" t="s">
        <v>1281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957.08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788.6225287</v>
      </c>
    </row>
    <row r="1030">
      <c r="A1030" s="189">
        <v>43011.0</v>
      </c>
      <c r="B1030" s="239" t="s">
        <v>210</v>
      </c>
      <c r="C1030" s="241" t="s">
        <v>213</v>
      </c>
      <c r="D1030" s="240" t="s">
        <v>365</v>
      </c>
      <c r="E1030" s="240"/>
      <c r="F1030" s="227"/>
      <c r="G1030" s="228">
        <v>-54.04</v>
      </c>
      <c r="H1030" s="64" t="s">
        <v>1282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43010.0</v>
      </c>
      <c r="B1031" s="239" t="s">
        <v>210</v>
      </c>
      <c r="C1031" s="241" t="s">
        <v>213</v>
      </c>
      <c r="D1031" s="240" t="s">
        <v>365</v>
      </c>
      <c r="E1031" s="240"/>
      <c r="F1031" s="227"/>
      <c r="G1031" s="228">
        <v>359.13</v>
      </c>
      <c r="H1031" s="64" t="s">
        <v>1283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43009.0</v>
      </c>
      <c r="B1032" s="251"/>
      <c r="C1032" s="253"/>
      <c r="D1032" s="252" t="s">
        <v>358</v>
      </c>
      <c r="E1032" s="252"/>
      <c r="F1032" s="227"/>
      <c r="G1032" s="228">
        <v>-2000.0</v>
      </c>
      <c r="H1032" s="64" t="s">
        <v>504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43008.0</v>
      </c>
      <c r="B1033" s="239"/>
      <c r="C1033" s="241"/>
      <c r="D1033" s="240" t="s">
        <v>352</v>
      </c>
      <c r="E1033" s="240"/>
      <c r="F1033" s="227"/>
      <c r="G1033" s="228">
        <v>-86.11</v>
      </c>
      <c r="H1033" s="64" t="s">
        <v>1284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42996.0</v>
      </c>
      <c r="B1034" s="239" t="s">
        <v>215</v>
      </c>
      <c r="C1034" s="21" t="s">
        <v>364</v>
      </c>
      <c r="D1034" s="240" t="s">
        <v>368</v>
      </c>
      <c r="E1034" s="240">
        <v>72.0</v>
      </c>
      <c r="F1034" s="227">
        <v>39.983</v>
      </c>
      <c r="G1034" s="228">
        <v>-2878.78</v>
      </c>
      <c r="H1034" s="229" t="s">
        <v>1285</v>
      </c>
      <c r="I1034" s="230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2819.3</v>
      </c>
      <c r="J1034" s="230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2334.142483</v>
      </c>
    </row>
    <row r="1035">
      <c r="A1035" s="189">
        <v>42993.0</v>
      </c>
      <c r="B1035" s="21" t="s">
        <v>204</v>
      </c>
      <c r="C1035" s="51" t="s">
        <v>209</v>
      </c>
      <c r="D1035" s="52" t="s">
        <v>352</v>
      </c>
      <c r="E1035" s="52"/>
      <c r="F1035" s="227"/>
      <c r="G1035" s="228">
        <v>-2.32</v>
      </c>
      <c r="H1035" s="64" t="s">
        <v>1286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-2.32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-2.32</v>
      </c>
    </row>
    <row r="1036">
      <c r="A1036" s="189">
        <v>42993.0</v>
      </c>
      <c r="B1036" s="21" t="s">
        <v>204</v>
      </c>
      <c r="C1036" s="51" t="s">
        <v>209</v>
      </c>
      <c r="D1036" s="52" t="s">
        <v>368</v>
      </c>
      <c r="E1036" s="52">
        <v>29.0</v>
      </c>
      <c r="F1036" s="227">
        <v>54.53</v>
      </c>
      <c r="G1036" s="228">
        <v>-1581.45</v>
      </c>
      <c r="H1036" s="64" t="s">
        <v>1287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42993.0</v>
      </c>
      <c r="B1037" s="21" t="s">
        <v>210</v>
      </c>
      <c r="C1037" s="51" t="s">
        <v>213</v>
      </c>
      <c r="D1037" s="52" t="s">
        <v>368</v>
      </c>
      <c r="E1037" s="52">
        <v>40.0</v>
      </c>
      <c r="F1037" s="227">
        <v>101.03</v>
      </c>
      <c r="G1037" s="228">
        <v>-4041.23</v>
      </c>
      <c r="H1037" s="64" t="s">
        <v>1288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42993.0</v>
      </c>
      <c r="C1038" s="60"/>
      <c r="D1038" s="52" t="s">
        <v>358</v>
      </c>
      <c r="E1038" s="52"/>
      <c r="F1038" s="227"/>
      <c r="G1038" s="228">
        <v>8500.0</v>
      </c>
      <c r="H1038" s="64" t="s">
        <v>1289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42992.0</v>
      </c>
      <c r="C1039" s="60"/>
      <c r="D1039" s="61" t="s">
        <v>358</v>
      </c>
      <c r="E1039" s="52" t="s">
        <v>392</v>
      </c>
      <c r="F1039" s="227" t="s">
        <v>392</v>
      </c>
      <c r="G1039" s="228">
        <v>-30.0</v>
      </c>
      <c r="H1039" s="64" t="s">
        <v>1290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42986.0</v>
      </c>
      <c r="B1040" s="239" t="s">
        <v>204</v>
      </c>
      <c r="C1040" s="241" t="s">
        <v>209</v>
      </c>
      <c r="D1040" s="240" t="s">
        <v>365</v>
      </c>
      <c r="E1040" s="240"/>
      <c r="F1040" s="227"/>
      <c r="G1040" s="228">
        <v>23.49</v>
      </c>
      <c r="H1040" s="64" t="s">
        <v>1291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42986.0</v>
      </c>
      <c r="B1041" s="239" t="s">
        <v>204</v>
      </c>
      <c r="C1041" s="241" t="s">
        <v>209</v>
      </c>
      <c r="D1041" s="240" t="s">
        <v>365</v>
      </c>
      <c r="E1041" s="240"/>
      <c r="F1041" s="227"/>
      <c r="G1041" s="228">
        <v>-4.0</v>
      </c>
      <c r="H1041" s="64" t="s">
        <v>1292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42979.0</v>
      </c>
      <c r="B1042" s="239" t="s">
        <v>196</v>
      </c>
      <c r="C1042" s="21" t="s">
        <v>199</v>
      </c>
      <c r="D1042" s="240" t="s">
        <v>368</v>
      </c>
      <c r="E1042" s="240">
        <v>83.0</v>
      </c>
      <c r="F1042" s="227">
        <v>7.215</v>
      </c>
      <c r="G1042" s="228">
        <v>-598.84</v>
      </c>
      <c r="H1042" s="229" t="s">
        <v>1293</v>
      </c>
      <c r="I1042" s="230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>381.39</v>
      </c>
      <c r="J1042" s="230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>143.9018774</v>
      </c>
    </row>
    <row r="1043">
      <c r="A1043" s="189">
        <v>42979.0</v>
      </c>
      <c r="B1043" s="239" t="s">
        <v>200</v>
      </c>
      <c r="C1043" s="241" t="s">
        <v>203</v>
      </c>
      <c r="D1043" s="240" t="s">
        <v>368</v>
      </c>
      <c r="E1043" s="240">
        <v>26.0</v>
      </c>
      <c r="F1043" s="227">
        <v>10.705</v>
      </c>
      <c r="G1043" s="228">
        <v>-278.32</v>
      </c>
      <c r="H1043" s="64" t="s">
        <v>1294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42979.0</v>
      </c>
      <c r="B1044" s="239" t="s">
        <v>204</v>
      </c>
      <c r="C1044" s="241" t="s">
        <v>209</v>
      </c>
      <c r="D1044" s="240" t="s">
        <v>352</v>
      </c>
      <c r="E1044" s="240"/>
      <c r="F1044" s="227"/>
      <c r="G1044" s="228">
        <v>-0.8</v>
      </c>
      <c r="H1044" s="64" t="s">
        <v>1295</v>
      </c>
      <c r="I1044" s="230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-0.8</v>
      </c>
      <c r="J1044" s="230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-0.8</v>
      </c>
    </row>
    <row r="1045">
      <c r="A1045" s="189">
        <v>42979.0</v>
      </c>
      <c r="B1045" s="239" t="s">
        <v>204</v>
      </c>
      <c r="C1045" s="241" t="s">
        <v>209</v>
      </c>
      <c r="D1045" s="240" t="s">
        <v>368</v>
      </c>
      <c r="E1045" s="240">
        <v>21.0</v>
      </c>
      <c r="F1045" s="227">
        <v>54.896</v>
      </c>
      <c r="G1045" s="228">
        <v>-1152.82</v>
      </c>
      <c r="H1045" s="64" t="s">
        <v>1296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42979.0</v>
      </c>
      <c r="B1046" s="239" t="s">
        <v>210</v>
      </c>
      <c r="C1046" s="241" t="s">
        <v>213</v>
      </c>
      <c r="D1046" s="240" t="s">
        <v>368</v>
      </c>
      <c r="E1046" s="240">
        <v>23.0</v>
      </c>
      <c r="F1046" s="227">
        <v>101.207</v>
      </c>
      <c r="G1046" s="228">
        <v>-2327.77</v>
      </c>
      <c r="H1046" s="64" t="s">
        <v>1297</v>
      </c>
      <c r="I1046" s="230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0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9">
        <v>42979.0</v>
      </c>
      <c r="B1047" s="239" t="s">
        <v>215</v>
      </c>
      <c r="C1047" s="21" t="s">
        <v>364</v>
      </c>
      <c r="D1047" s="240" t="s">
        <v>368</v>
      </c>
      <c r="E1047" s="240">
        <v>57.0</v>
      </c>
      <c r="F1047" s="227">
        <v>39.711</v>
      </c>
      <c r="G1047" s="228">
        <v>-2263.53</v>
      </c>
      <c r="H1047" s="229" t="s">
        <v>1298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2247.45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1863.366966</v>
      </c>
    </row>
    <row r="1048">
      <c r="A1048" s="189">
        <v>42978.0</v>
      </c>
      <c r="B1048" s="239"/>
      <c r="C1048" s="241"/>
      <c r="D1048" s="240" t="s">
        <v>352</v>
      </c>
      <c r="E1048" s="240"/>
      <c r="F1048" s="227"/>
      <c r="G1048" s="228">
        <v>-78.9</v>
      </c>
      <c r="H1048" s="64" t="s">
        <v>1299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42955.0</v>
      </c>
      <c r="B1049" s="239" t="s">
        <v>204</v>
      </c>
      <c r="C1049" s="241" t="s">
        <v>209</v>
      </c>
      <c r="D1049" s="240" t="s">
        <v>365</v>
      </c>
      <c r="E1049" s="240"/>
      <c r="F1049" s="227"/>
      <c r="G1049" s="228">
        <v>-3.14</v>
      </c>
      <c r="H1049" s="64" t="s">
        <v>1300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42954.0</v>
      </c>
      <c r="B1050" s="239" t="s">
        <v>204</v>
      </c>
      <c r="C1050" s="241" t="s">
        <v>209</v>
      </c>
      <c r="D1050" s="240" t="s">
        <v>365</v>
      </c>
      <c r="E1050" s="240"/>
      <c r="F1050" s="227"/>
      <c r="G1050" s="228">
        <v>20.91</v>
      </c>
      <c r="H1050" s="64" t="s">
        <v>1301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42950.0</v>
      </c>
      <c r="B1051" s="21" t="s">
        <v>196</v>
      </c>
      <c r="C1051" s="21" t="s">
        <v>199</v>
      </c>
      <c r="D1051" s="21" t="s">
        <v>368</v>
      </c>
      <c r="E1051" s="21">
        <v>67.0</v>
      </c>
      <c r="F1051" s="227">
        <v>7.1</v>
      </c>
      <c r="G1051" s="228">
        <v>-475.7</v>
      </c>
      <c r="H1051" s="229" t="s">
        <v>1302</v>
      </c>
      <c r="I1051" s="230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315.57</v>
      </c>
      <c r="J1051" s="230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123.8627203</v>
      </c>
    </row>
    <row r="1052">
      <c r="A1052" s="189">
        <v>42950.0</v>
      </c>
      <c r="B1052" s="21" t="s">
        <v>215</v>
      </c>
      <c r="C1052" s="21" t="s">
        <v>364</v>
      </c>
      <c r="D1052" s="21" t="s">
        <v>368</v>
      </c>
      <c r="E1052" s="21">
        <v>45.0</v>
      </c>
      <c r="F1052" s="227">
        <v>39.632</v>
      </c>
      <c r="G1052" s="228">
        <v>-1783.44</v>
      </c>
      <c r="H1052" s="229" t="s">
        <v>1303</v>
      </c>
      <c r="I1052" s="230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1777.86</v>
      </c>
      <c r="J1052" s="230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1474.636552</v>
      </c>
    </row>
    <row r="1053">
      <c r="A1053" s="189">
        <v>42949.0</v>
      </c>
      <c r="B1053" s="21" t="s">
        <v>200</v>
      </c>
      <c r="C1053" s="51" t="s">
        <v>203</v>
      </c>
      <c r="D1053" s="21" t="s">
        <v>368</v>
      </c>
      <c r="E1053" s="21">
        <v>41.0</v>
      </c>
      <c r="F1053" s="227">
        <v>10.317</v>
      </c>
      <c r="G1053" s="228">
        <v>-422.98</v>
      </c>
      <c r="H1053" s="64" t="s">
        <v>1304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42949.0</v>
      </c>
      <c r="B1054" s="239" t="s">
        <v>204</v>
      </c>
      <c r="C1054" s="241" t="s">
        <v>209</v>
      </c>
      <c r="D1054" s="240" t="s">
        <v>352</v>
      </c>
      <c r="E1054" s="240"/>
      <c r="F1054" s="227"/>
      <c r="G1054" s="228">
        <v>-0.8</v>
      </c>
      <c r="H1054" s="64" t="s">
        <v>1295</v>
      </c>
      <c r="I1054" s="230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-0.8</v>
      </c>
      <c r="J1054" s="230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-0.8</v>
      </c>
    </row>
    <row r="1055">
      <c r="A1055" s="189">
        <v>42949.0</v>
      </c>
      <c r="B1055" s="21" t="s">
        <v>204</v>
      </c>
      <c r="C1055" s="51" t="s">
        <v>209</v>
      </c>
      <c r="D1055" s="21" t="s">
        <v>368</v>
      </c>
      <c r="E1055" s="21">
        <v>21.0</v>
      </c>
      <c r="F1055" s="227">
        <v>54.704</v>
      </c>
      <c r="G1055" s="228">
        <v>-1148.78</v>
      </c>
      <c r="H1055" s="64" t="s">
        <v>1305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42949.0</v>
      </c>
      <c r="B1056" s="21" t="s">
        <v>210</v>
      </c>
      <c r="C1056" s="51" t="s">
        <v>213</v>
      </c>
      <c r="D1056" s="21" t="s">
        <v>368</v>
      </c>
      <c r="E1056" s="21">
        <v>31.0</v>
      </c>
      <c r="F1056" s="227">
        <v>99.369</v>
      </c>
      <c r="G1056" s="228">
        <v>-3080.45</v>
      </c>
      <c r="H1056" s="64" t="s">
        <v>1306</v>
      </c>
      <c r="I1056" s="230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0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9">
        <v>42947.0</v>
      </c>
      <c r="B1057" s="239"/>
      <c r="C1057" s="241"/>
      <c r="D1057" s="240" t="s">
        <v>352</v>
      </c>
      <c r="E1057" s="240"/>
      <c r="F1057" s="227"/>
      <c r="G1057" s="228">
        <v>-5.0</v>
      </c>
      <c r="H1057" s="64" t="s">
        <v>387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42947.0</v>
      </c>
      <c r="B1058" s="239"/>
      <c r="C1058" s="241"/>
      <c r="D1058" s="240" t="s">
        <v>352</v>
      </c>
      <c r="E1058" s="240"/>
      <c r="F1058" s="227"/>
      <c r="G1058" s="228">
        <v>-66.68</v>
      </c>
      <c r="H1058" s="64" t="s">
        <v>1307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42927.0</v>
      </c>
      <c r="B1059" s="239" t="s">
        <v>204</v>
      </c>
      <c r="C1059" s="241" t="s">
        <v>207</v>
      </c>
      <c r="D1059" s="240" t="s">
        <v>365</v>
      </c>
      <c r="E1059" s="240"/>
      <c r="F1059" s="227"/>
      <c r="G1059" s="228">
        <v>-2.54</v>
      </c>
      <c r="H1059" s="64" t="s">
        <v>1308</v>
      </c>
      <c r="I1059" s="230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0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42926.0</v>
      </c>
      <c r="B1060" s="239" t="s">
        <v>204</v>
      </c>
      <c r="C1060" s="241" t="s">
        <v>207</v>
      </c>
      <c r="D1060" s="240" t="s">
        <v>365</v>
      </c>
      <c r="E1060" s="240"/>
      <c r="F1060" s="227"/>
      <c r="G1060" s="228">
        <v>19.77</v>
      </c>
      <c r="H1060" s="64" t="s">
        <v>1309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42922.0</v>
      </c>
      <c r="B1061" s="239" t="s">
        <v>210</v>
      </c>
      <c r="C1061" s="241" t="s">
        <v>213</v>
      </c>
      <c r="D1061" s="240" t="s">
        <v>365</v>
      </c>
      <c r="E1061" s="240"/>
      <c r="F1061" s="227"/>
      <c r="G1061" s="228">
        <v>-31.95</v>
      </c>
      <c r="H1061" s="64" t="s">
        <v>1310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42921.0</v>
      </c>
      <c r="B1062" s="239" t="s">
        <v>204</v>
      </c>
      <c r="C1062" s="241" t="s">
        <v>209</v>
      </c>
      <c r="D1062" s="240" t="s">
        <v>368</v>
      </c>
      <c r="E1062" s="240">
        <v>286.0</v>
      </c>
      <c r="F1062" s="227">
        <v>56.941</v>
      </c>
      <c r="G1062" s="228">
        <v>-16285.26</v>
      </c>
      <c r="H1062" s="64" t="s">
        <v>1311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42921.0</v>
      </c>
      <c r="B1063" s="21" t="s">
        <v>204</v>
      </c>
      <c r="C1063" s="51" t="s">
        <v>209</v>
      </c>
      <c r="D1063" s="21" t="s">
        <v>352</v>
      </c>
      <c r="E1063" s="237"/>
      <c r="F1063" s="227"/>
      <c r="G1063" s="228">
        <v>-4.77</v>
      </c>
      <c r="H1063" s="64" t="s">
        <v>1312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-4.77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-4.77</v>
      </c>
    </row>
    <row r="1064">
      <c r="A1064" s="189">
        <v>42921.0</v>
      </c>
      <c r="B1064" s="239" t="s">
        <v>210</v>
      </c>
      <c r="C1064" s="241" t="s">
        <v>213</v>
      </c>
      <c r="D1064" s="240" t="s">
        <v>365</v>
      </c>
      <c r="E1064" s="240"/>
      <c r="F1064" s="227"/>
      <c r="G1064" s="228">
        <v>255.04</v>
      </c>
      <c r="H1064" s="64" t="s">
        <v>1313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42920.0</v>
      </c>
      <c r="B1065" s="239" t="s">
        <v>196</v>
      </c>
      <c r="C1065" s="21" t="s">
        <v>199</v>
      </c>
      <c r="D1065" s="240" t="s">
        <v>368</v>
      </c>
      <c r="E1065" s="240">
        <v>1096.0</v>
      </c>
      <c r="F1065" s="227">
        <v>7.5</v>
      </c>
      <c r="G1065" s="228">
        <v>-8220.0</v>
      </c>
      <c r="H1065" s="229" t="s">
        <v>1314</v>
      </c>
      <c r="I1065" s="230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4723.76</v>
      </c>
      <c r="J1065" s="230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1587.772261</v>
      </c>
    </row>
    <row r="1066">
      <c r="A1066" s="189">
        <v>42919.0</v>
      </c>
      <c r="B1066" s="21" t="s">
        <v>196</v>
      </c>
      <c r="C1066" s="51" t="s">
        <v>197</v>
      </c>
      <c r="D1066" s="21" t="s">
        <v>354</v>
      </c>
      <c r="E1066" s="21">
        <v>-390.0</v>
      </c>
      <c r="F1066" s="227">
        <v>18.19</v>
      </c>
      <c r="G1066" s="228">
        <v>7094.1</v>
      </c>
      <c r="H1066" s="64" t="s">
        <v>1315</v>
      </c>
      <c r="I1066" s="230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0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42919.0</v>
      </c>
      <c r="B1067" s="21" t="s">
        <v>200</v>
      </c>
      <c r="C1067" s="51" t="s">
        <v>203</v>
      </c>
      <c r="D1067" s="21" t="s">
        <v>368</v>
      </c>
      <c r="E1067" s="21">
        <v>122.0</v>
      </c>
      <c r="F1067" s="227">
        <v>10.38</v>
      </c>
      <c r="G1067" s="228">
        <v>-1266.54</v>
      </c>
      <c r="H1067" s="64" t="s">
        <v>1316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42919.0</v>
      </c>
      <c r="B1068" s="21" t="s">
        <v>204</v>
      </c>
      <c r="C1068" s="51" t="s">
        <v>207</v>
      </c>
      <c r="D1068" s="21" t="s">
        <v>354</v>
      </c>
      <c r="E1068" s="21">
        <v>-146.0</v>
      </c>
      <c r="F1068" s="227">
        <v>93.62</v>
      </c>
      <c r="G1068" s="228">
        <v>13669.24</v>
      </c>
      <c r="H1068" s="64" t="s">
        <v>1317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42919.0</v>
      </c>
      <c r="B1069" s="21" t="s">
        <v>210</v>
      </c>
      <c r="C1069" s="51" t="s">
        <v>213</v>
      </c>
      <c r="D1069" s="21" t="s">
        <v>368</v>
      </c>
      <c r="E1069" s="21">
        <v>67.0</v>
      </c>
      <c r="F1069" s="227">
        <v>103.88</v>
      </c>
      <c r="G1069" s="228">
        <v>-6959.73</v>
      </c>
      <c r="H1069" s="64" t="s">
        <v>1318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42919.0</v>
      </c>
      <c r="B1070" s="239" t="s">
        <v>215</v>
      </c>
      <c r="C1070" s="21" t="s">
        <v>364</v>
      </c>
      <c r="D1070" s="240" t="s">
        <v>368</v>
      </c>
      <c r="E1070" s="240">
        <v>804.0</v>
      </c>
      <c r="F1070" s="227">
        <v>40.443</v>
      </c>
      <c r="G1070" s="228">
        <v>-32516.18</v>
      </c>
      <c r="H1070" s="229" t="s">
        <v>1319</v>
      </c>
      <c r="I1070" s="230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31112.38</v>
      </c>
      <c r="J1070" s="230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25694.78772</v>
      </c>
    </row>
    <row r="1071">
      <c r="A1071" s="189">
        <v>42919.0</v>
      </c>
      <c r="B1071" s="21" t="s">
        <v>215</v>
      </c>
      <c r="C1071" s="51" t="s">
        <v>218</v>
      </c>
      <c r="D1071" s="21" t="s">
        <v>354</v>
      </c>
      <c r="E1071" s="21">
        <v>-251.0</v>
      </c>
      <c r="F1071" s="227">
        <v>109.93</v>
      </c>
      <c r="G1071" s="228">
        <v>27592.74</v>
      </c>
      <c r="H1071" s="64" t="s">
        <v>1320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42916.0</v>
      </c>
      <c r="B1072" s="239"/>
      <c r="C1072" s="241"/>
      <c r="D1072" s="240" t="s">
        <v>352</v>
      </c>
      <c r="E1072" s="240"/>
      <c r="F1072" s="227"/>
      <c r="G1072" s="228">
        <v>-55.33</v>
      </c>
      <c r="H1072" s="64" t="s">
        <v>1321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42914.0</v>
      </c>
      <c r="B1073" s="239" t="s">
        <v>215</v>
      </c>
      <c r="C1073" s="241" t="s">
        <v>218</v>
      </c>
      <c r="D1073" s="240" t="s">
        <v>365</v>
      </c>
      <c r="E1073" s="240"/>
      <c r="F1073" s="227"/>
      <c r="G1073" s="228">
        <v>-14.95</v>
      </c>
      <c r="H1073" s="64" t="s">
        <v>1322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42913.0</v>
      </c>
      <c r="B1074" s="239" t="s">
        <v>215</v>
      </c>
      <c r="C1074" s="241" t="s">
        <v>218</v>
      </c>
      <c r="D1074" s="240" t="s">
        <v>365</v>
      </c>
      <c r="E1074" s="240"/>
      <c r="F1074" s="227"/>
      <c r="G1074" s="228">
        <v>122.68</v>
      </c>
      <c r="H1074" s="64" t="s">
        <v>1323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42901.0</v>
      </c>
      <c r="B1075" s="21" t="s">
        <v>196</v>
      </c>
      <c r="C1075" s="51" t="s">
        <v>197</v>
      </c>
      <c r="D1075" s="21" t="s">
        <v>368</v>
      </c>
      <c r="E1075" s="21">
        <v>111.0</v>
      </c>
      <c r="F1075" s="227">
        <v>18.09</v>
      </c>
      <c r="G1075" s="228">
        <v>-2007.99</v>
      </c>
      <c r="H1075" s="64" t="s">
        <v>1324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42901.0</v>
      </c>
      <c r="B1076" s="21" t="s">
        <v>200</v>
      </c>
      <c r="C1076" s="51" t="s">
        <v>203</v>
      </c>
      <c r="D1076" s="21" t="s">
        <v>368</v>
      </c>
      <c r="E1076" s="21">
        <v>167.0</v>
      </c>
      <c r="F1076" s="227">
        <v>10.83</v>
      </c>
      <c r="G1076" s="228">
        <v>-1808.18</v>
      </c>
      <c r="H1076" s="64" t="s">
        <v>1325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42901.0</v>
      </c>
      <c r="B1077" s="21" t="s">
        <v>204</v>
      </c>
      <c r="C1077" s="51" t="s">
        <v>207</v>
      </c>
      <c r="D1077" s="21" t="s">
        <v>368</v>
      </c>
      <c r="E1077" s="21">
        <v>36.0</v>
      </c>
      <c r="F1077" s="227">
        <v>96.68</v>
      </c>
      <c r="G1077" s="228">
        <v>-3480.61</v>
      </c>
      <c r="H1077" s="64" t="s">
        <v>1326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42901.0</v>
      </c>
      <c r="B1078" s="21" t="s">
        <v>210</v>
      </c>
      <c r="C1078" s="51" t="s">
        <v>213</v>
      </c>
      <c r="D1078" s="21" t="s">
        <v>368</v>
      </c>
      <c r="E1078" s="21">
        <v>66.0</v>
      </c>
      <c r="F1078" s="227">
        <v>107.07</v>
      </c>
      <c r="G1078" s="228">
        <v>-7066.71</v>
      </c>
      <c r="H1078" s="64" t="s">
        <v>1327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42901.0</v>
      </c>
      <c r="B1079" s="21" t="s">
        <v>215</v>
      </c>
      <c r="C1079" s="51" t="s">
        <v>218</v>
      </c>
      <c r="D1079" s="21" t="s">
        <v>368</v>
      </c>
      <c r="E1079" s="21">
        <v>60.0</v>
      </c>
      <c r="F1079" s="227">
        <v>112.018</v>
      </c>
      <c r="G1079" s="228">
        <v>-6721.09</v>
      </c>
      <c r="H1079" s="64" t="s">
        <v>1328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42894.0</v>
      </c>
      <c r="B1080" s="239" t="s">
        <v>204</v>
      </c>
      <c r="C1080" s="241" t="s">
        <v>207</v>
      </c>
      <c r="D1080" s="240" t="s">
        <v>365</v>
      </c>
      <c r="E1080" s="240"/>
      <c r="F1080" s="227"/>
      <c r="G1080" s="228">
        <v>-1.66</v>
      </c>
      <c r="H1080" s="64" t="s">
        <v>1329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42893.0</v>
      </c>
      <c r="B1081" s="239" t="s">
        <v>204</v>
      </c>
      <c r="C1081" s="241" t="s">
        <v>207</v>
      </c>
      <c r="D1081" s="240" t="s">
        <v>365</v>
      </c>
      <c r="E1081" s="240"/>
      <c r="F1081" s="227"/>
      <c r="G1081" s="228">
        <v>15.3</v>
      </c>
      <c r="H1081" s="64" t="s">
        <v>1330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42886.0</v>
      </c>
      <c r="B1082" s="239"/>
      <c r="C1082" s="241"/>
      <c r="D1082" s="240" t="s">
        <v>352</v>
      </c>
      <c r="E1082" s="240"/>
      <c r="F1082" s="227"/>
      <c r="G1082" s="228">
        <v>-5.0</v>
      </c>
      <c r="H1082" s="64" t="s">
        <v>387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42886.0</v>
      </c>
      <c r="B1083" s="239"/>
      <c r="C1083" s="241"/>
      <c r="D1083" s="240" t="s">
        <v>352</v>
      </c>
      <c r="E1083" s="240"/>
      <c r="F1083" s="227"/>
      <c r="G1083" s="228">
        <v>-30.68</v>
      </c>
      <c r="H1083" s="64" t="s">
        <v>1331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42871.0</v>
      </c>
      <c r="B1084" s="21" t="s">
        <v>210</v>
      </c>
      <c r="C1084" s="51" t="s">
        <v>213</v>
      </c>
      <c r="D1084" s="21" t="s">
        <v>368</v>
      </c>
      <c r="E1084" s="21">
        <v>10.0</v>
      </c>
      <c r="F1084" s="227">
        <v>101.508</v>
      </c>
      <c r="G1084" s="228">
        <v>-1015.08</v>
      </c>
      <c r="H1084" s="64" t="s">
        <v>1332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42870.0</v>
      </c>
      <c r="B1085" s="239"/>
      <c r="C1085" s="241"/>
      <c r="D1085" s="240" t="s">
        <v>358</v>
      </c>
      <c r="E1085" s="240"/>
      <c r="F1085" s="227"/>
      <c r="G1085" s="228">
        <v>30.0</v>
      </c>
      <c r="H1085" s="64" t="s">
        <v>1333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42866.0</v>
      </c>
      <c r="B1086" s="239"/>
      <c r="C1086" s="241"/>
      <c r="D1086" s="240" t="s">
        <v>358</v>
      </c>
      <c r="E1086" s="240"/>
      <c r="F1086" s="227"/>
      <c r="G1086" s="228">
        <v>500.0</v>
      </c>
      <c r="H1086" s="64" t="s">
        <v>1334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42864.0</v>
      </c>
      <c r="B1087" s="239"/>
      <c r="C1087" s="241"/>
      <c r="D1087" s="240" t="s">
        <v>358</v>
      </c>
      <c r="E1087" s="240"/>
      <c r="F1087" s="227"/>
      <c r="G1087" s="228">
        <v>500.0</v>
      </c>
      <c r="H1087" s="64" t="s">
        <v>1334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42858.0</v>
      </c>
      <c r="B1088" s="21" t="s">
        <v>196</v>
      </c>
      <c r="C1088" s="51" t="s">
        <v>197</v>
      </c>
      <c r="D1088" s="21" t="s">
        <v>368</v>
      </c>
      <c r="E1088" s="21">
        <v>98.0</v>
      </c>
      <c r="F1088" s="227">
        <v>19.25</v>
      </c>
      <c r="G1088" s="228">
        <v>-1886.5</v>
      </c>
      <c r="H1088" s="64" t="s">
        <v>1335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 ht="1.5" customHeight="1">
      <c r="A1089" s="189">
        <v>42858.0</v>
      </c>
      <c r="B1089" s="21" t="s">
        <v>200</v>
      </c>
      <c r="C1089" s="51" t="s">
        <v>203</v>
      </c>
      <c r="D1089" s="21" t="s">
        <v>368</v>
      </c>
      <c r="E1089" s="21">
        <v>195.0</v>
      </c>
      <c r="F1089" s="227">
        <v>11.05</v>
      </c>
      <c r="G1089" s="228">
        <v>-2154.76</v>
      </c>
      <c r="H1089" s="64" t="s">
        <v>1336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t="1.5" customHeight="1">
      <c r="A1090" s="189">
        <v>42858.0</v>
      </c>
      <c r="B1090" s="21" t="s">
        <v>204</v>
      </c>
      <c r="C1090" s="51" t="s">
        <v>207</v>
      </c>
      <c r="D1090" s="21" t="s">
        <v>368</v>
      </c>
      <c r="E1090" s="21">
        <v>44.0</v>
      </c>
      <c r="F1090" s="227">
        <v>97.617</v>
      </c>
      <c r="G1090" s="228">
        <v>-4295.13</v>
      </c>
      <c r="H1090" s="64" t="s">
        <v>1337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9">
        <v>42858.0</v>
      </c>
      <c r="B1091" s="21" t="s">
        <v>210</v>
      </c>
      <c r="C1091" s="51" t="s">
        <v>213</v>
      </c>
      <c r="D1091" s="21" t="s">
        <v>368</v>
      </c>
      <c r="E1091" s="21">
        <v>111.0</v>
      </c>
      <c r="F1091" s="227">
        <v>104.22</v>
      </c>
      <c r="G1091" s="228">
        <v>-11568.3</v>
      </c>
      <c r="H1091" s="64" t="s">
        <v>1338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42858.0</v>
      </c>
      <c r="B1092" s="21" t="s">
        <v>215</v>
      </c>
      <c r="C1092" s="51" t="s">
        <v>218</v>
      </c>
      <c r="D1092" s="21" t="s">
        <v>368</v>
      </c>
      <c r="E1092" s="21">
        <v>76.0</v>
      </c>
      <c r="F1092" s="227">
        <v>112.55</v>
      </c>
      <c r="G1092" s="228">
        <v>-8554.15</v>
      </c>
      <c r="H1092" s="64" t="s">
        <v>1339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42857.0</v>
      </c>
      <c r="B1093" s="21" t="s">
        <v>196</v>
      </c>
      <c r="C1093" s="51" t="s">
        <v>197</v>
      </c>
      <c r="D1093" s="21" t="s">
        <v>368</v>
      </c>
      <c r="E1093" s="21">
        <v>181.0</v>
      </c>
      <c r="F1093" s="227">
        <v>19.31</v>
      </c>
      <c r="G1093" s="228">
        <v>-3495.11</v>
      </c>
      <c r="H1093" s="64" t="s">
        <v>1340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 ht="1.5" customHeight="1">
      <c r="A1094" s="189">
        <v>42856.0</v>
      </c>
      <c r="B1094" s="21" t="s">
        <v>200</v>
      </c>
      <c r="C1094" s="51" t="s">
        <v>203</v>
      </c>
      <c r="D1094" s="21" t="s">
        <v>368</v>
      </c>
      <c r="E1094" s="21">
        <v>290.0</v>
      </c>
      <c r="F1094" s="227">
        <v>11.16</v>
      </c>
      <c r="G1094" s="228">
        <v>-3235.89</v>
      </c>
      <c r="H1094" s="64" t="s">
        <v>1341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42856.0</v>
      </c>
      <c r="B1095" s="21" t="s">
        <v>204</v>
      </c>
      <c r="C1095" s="51" t="s">
        <v>207</v>
      </c>
      <c r="D1095" s="21" t="s">
        <v>368</v>
      </c>
      <c r="E1095" s="21">
        <v>66.0</v>
      </c>
      <c r="F1095" s="227">
        <v>97.561</v>
      </c>
      <c r="G1095" s="228">
        <v>-6439.03</v>
      </c>
      <c r="H1095" s="64" t="s">
        <v>1342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42856.0</v>
      </c>
      <c r="B1096" s="21" t="s">
        <v>210</v>
      </c>
      <c r="C1096" s="51" t="s">
        <v>213</v>
      </c>
      <c r="D1096" s="21" t="s">
        <v>368</v>
      </c>
      <c r="E1096" s="21">
        <v>166.0</v>
      </c>
      <c r="F1096" s="227">
        <v>103.67</v>
      </c>
      <c r="G1096" s="228">
        <v>-17209.62</v>
      </c>
      <c r="H1096" s="64" t="s">
        <v>1343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42856.0</v>
      </c>
      <c r="B1097" s="21" t="s">
        <v>215</v>
      </c>
      <c r="C1097" s="51" t="s">
        <v>218</v>
      </c>
      <c r="D1097" s="21" t="s">
        <v>368</v>
      </c>
      <c r="E1097" s="21">
        <v>115.0</v>
      </c>
      <c r="F1097" s="227">
        <v>112.8</v>
      </c>
      <c r="G1097" s="228">
        <v>-12972.31</v>
      </c>
      <c r="H1097" s="64" t="s">
        <v>1344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42853.0</v>
      </c>
      <c r="B1098" s="239"/>
      <c r="C1098" s="241"/>
      <c r="D1098" s="240" t="s">
        <v>358</v>
      </c>
      <c r="E1098" s="240"/>
      <c r="F1098" s="227"/>
      <c r="G1098" s="228">
        <v>43355.53</v>
      </c>
      <c r="H1098" s="64" t="s">
        <v>1345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42846.0</v>
      </c>
      <c r="B1099" s="239"/>
      <c r="C1099" s="241"/>
      <c r="D1099" s="240" t="s">
        <v>358</v>
      </c>
      <c r="E1099" s="240"/>
      <c r="F1099" s="227"/>
      <c r="G1099" s="228">
        <v>1.0</v>
      </c>
      <c r="H1099" s="64" t="s">
        <v>407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254">
        <v>42845.0</v>
      </c>
      <c r="B1100" s="255" t="s">
        <v>196</v>
      </c>
      <c r="C1100" s="256" t="s">
        <v>197</v>
      </c>
      <c r="D1100" s="255" t="s">
        <v>354</v>
      </c>
      <c r="E1100" s="257">
        <v>-211.0</v>
      </c>
      <c r="F1100" s="227">
        <v>14.3195</v>
      </c>
      <c r="G1100" s="228">
        <v>3012.92</v>
      </c>
      <c r="H1100" s="64" t="s">
        <v>1346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4">
        <v>42845.0</v>
      </c>
      <c r="B1101" s="255" t="s">
        <v>200</v>
      </c>
      <c r="C1101" s="256" t="s">
        <v>203</v>
      </c>
      <c r="D1101" s="255" t="s">
        <v>354</v>
      </c>
      <c r="E1101" s="257">
        <v>-292.0</v>
      </c>
      <c r="F1101" s="227">
        <v>11.4687</v>
      </c>
      <c r="G1101" s="228">
        <v>3340.35</v>
      </c>
      <c r="H1101" s="64" t="s">
        <v>1347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4">
        <v>42845.0</v>
      </c>
      <c r="B1102" s="255" t="s">
        <v>204</v>
      </c>
      <c r="C1102" s="256" t="s">
        <v>207</v>
      </c>
      <c r="D1102" s="255" t="s">
        <v>354</v>
      </c>
      <c r="E1102" s="257">
        <v>-67.0</v>
      </c>
      <c r="F1102" s="227">
        <v>99.6126</v>
      </c>
      <c r="G1102" s="228">
        <v>6665.55</v>
      </c>
      <c r="H1102" s="64" t="s">
        <v>1348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42845.0</v>
      </c>
      <c r="B1103" s="21" t="s">
        <v>204</v>
      </c>
      <c r="C1103" s="51" t="s">
        <v>207</v>
      </c>
      <c r="D1103" s="21" t="s">
        <v>365</v>
      </c>
      <c r="E1103" s="21"/>
      <c r="F1103" s="227"/>
      <c r="G1103" s="228">
        <v>4.9</v>
      </c>
      <c r="H1103" s="64" t="s">
        <v>1349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254">
        <v>42845.0</v>
      </c>
      <c r="B1104" s="255" t="s">
        <v>210</v>
      </c>
      <c r="C1104" s="256" t="s">
        <v>213</v>
      </c>
      <c r="D1104" s="255" t="s">
        <v>354</v>
      </c>
      <c r="E1104" s="257">
        <v>-179.0</v>
      </c>
      <c r="F1104" s="227">
        <v>107.2757</v>
      </c>
      <c r="G1104" s="228">
        <v>19185.08</v>
      </c>
      <c r="H1104" s="64" t="s">
        <v>1350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215</v>
      </c>
      <c r="C1105" s="258" t="s">
        <v>218</v>
      </c>
      <c r="D1105" s="255" t="s">
        <v>354</v>
      </c>
      <c r="E1105" s="257">
        <v>-120.0</v>
      </c>
      <c r="F1105" s="227">
        <v>112.3483</v>
      </c>
      <c r="G1105" s="228">
        <v>13469.67</v>
      </c>
      <c r="H1105" s="64" t="s">
        <v>1351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 ht="1.5" customHeight="1">
      <c r="A1106" s="259">
        <v>42845.0</v>
      </c>
      <c r="B1106" s="260"/>
      <c r="C1106" s="261"/>
      <c r="D1106" s="262" t="s">
        <v>352</v>
      </c>
      <c r="E1106" s="260"/>
      <c r="F1106" s="227"/>
      <c r="G1106" s="228">
        <v>-6.0</v>
      </c>
      <c r="H1106" s="64" t="s">
        <v>1352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259">
        <v>42845.0</v>
      </c>
      <c r="B1107" s="260"/>
      <c r="C1107" s="261"/>
      <c r="D1107" s="262" t="s">
        <v>358</v>
      </c>
      <c r="E1107" s="260"/>
      <c r="F1107" s="227"/>
      <c r="G1107" s="228">
        <v>-45404.0</v>
      </c>
      <c r="H1107" s="64" t="s">
        <v>1353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259">
        <v>42845.0</v>
      </c>
      <c r="B1108" s="260"/>
      <c r="C1108" s="261"/>
      <c r="D1108" s="262" t="s">
        <v>358</v>
      </c>
      <c r="E1108" s="260"/>
      <c r="F1108" s="227"/>
      <c r="G1108" s="228">
        <v>-452.53</v>
      </c>
      <c r="H1108" s="64" t="s">
        <v>1354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42836.0</v>
      </c>
      <c r="B1109" s="21" t="s">
        <v>210</v>
      </c>
      <c r="C1109" s="51" t="s">
        <v>213</v>
      </c>
      <c r="D1109" s="21" t="s">
        <v>365</v>
      </c>
      <c r="E1109" s="21"/>
      <c r="F1109" s="227"/>
      <c r="G1109" s="228">
        <v>56.77</v>
      </c>
      <c r="H1109" s="64" t="s">
        <v>1355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 ht="1.5" customHeight="1">
      <c r="A1110" s="189">
        <v>42835.0</v>
      </c>
      <c r="B1110" s="21" t="s">
        <v>215</v>
      </c>
      <c r="C1110" s="51" t="s">
        <v>218</v>
      </c>
      <c r="D1110" s="21" t="s">
        <v>365</v>
      </c>
      <c r="E1110" s="21"/>
      <c r="F1110" s="227"/>
      <c r="G1110" s="228">
        <v>29.55</v>
      </c>
      <c r="H1110" s="64" t="s">
        <v>1356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189">
        <v>42829.0</v>
      </c>
      <c r="B1111" s="237"/>
      <c r="C1111" s="169"/>
      <c r="D1111" s="21" t="s">
        <v>352</v>
      </c>
      <c r="E1111" s="237"/>
      <c r="F1111" s="227"/>
      <c r="G1111" s="228">
        <v>-0.16</v>
      </c>
      <c r="H1111" s="64" t="s">
        <v>1357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189">
        <v>42803.0</v>
      </c>
      <c r="B1112" s="21" t="s">
        <v>204</v>
      </c>
      <c r="C1112" s="51" t="s">
        <v>207</v>
      </c>
      <c r="D1112" s="21" t="s">
        <v>365</v>
      </c>
      <c r="E1112" s="21"/>
      <c r="F1112" s="227"/>
      <c r="G1112" s="228">
        <v>4.5</v>
      </c>
      <c r="H1112" s="64" t="s">
        <v>1358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9">
        <v>42787.0</v>
      </c>
      <c r="B1113" s="21" t="s">
        <v>210</v>
      </c>
      <c r="C1113" s="51" t="s">
        <v>213</v>
      </c>
      <c r="D1113" s="21" t="s">
        <v>368</v>
      </c>
      <c r="E1113" s="21">
        <v>23.0</v>
      </c>
      <c r="F1113" s="227">
        <v>105.6173</v>
      </c>
      <c r="G1113" s="228">
        <v>-2437.7</v>
      </c>
      <c r="H1113" s="64" t="s">
        <v>1359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42787.0</v>
      </c>
      <c r="B1114" s="21" t="s">
        <v>215</v>
      </c>
      <c r="C1114" s="51" t="s">
        <v>218</v>
      </c>
      <c r="D1114" s="21" t="s">
        <v>354</v>
      </c>
      <c r="E1114" s="21">
        <v>-16.0</v>
      </c>
      <c r="F1114" s="227">
        <v>114.4055</v>
      </c>
      <c r="G1114" s="228">
        <v>1821.99</v>
      </c>
      <c r="H1114" s="64" t="s">
        <v>1360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42776.0</v>
      </c>
      <c r="B1115" s="21" t="s">
        <v>204</v>
      </c>
      <c r="C1115" s="51" t="s">
        <v>207</v>
      </c>
      <c r="D1115" s="21" t="s">
        <v>365</v>
      </c>
      <c r="E1115" s="21"/>
      <c r="F1115" s="227"/>
      <c r="G1115" s="228">
        <v>4.87</v>
      </c>
      <c r="H1115" s="64" t="s">
        <v>1361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42739.0</v>
      </c>
      <c r="B1116" s="237"/>
      <c r="C1116" s="169"/>
      <c r="D1116" s="21" t="s">
        <v>352</v>
      </c>
      <c r="E1116" s="237"/>
      <c r="F1116" s="227"/>
      <c r="G1116" s="228">
        <v>-0.18</v>
      </c>
      <c r="H1116" s="64" t="s">
        <v>1362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42738.0</v>
      </c>
      <c r="B1117" s="21" t="s">
        <v>204</v>
      </c>
      <c r="C1117" s="51" t="s">
        <v>207</v>
      </c>
      <c r="D1117" s="21" t="s">
        <v>365</v>
      </c>
      <c r="E1117" s="21"/>
      <c r="F1117" s="227"/>
      <c r="G1117" s="228">
        <v>5.12</v>
      </c>
      <c r="H1117" s="64" t="s">
        <v>1363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42737.0</v>
      </c>
      <c r="B1118" s="21" t="s">
        <v>210</v>
      </c>
      <c r="C1118" s="51" t="s">
        <v>213</v>
      </c>
      <c r="D1118" s="21" t="s">
        <v>365</v>
      </c>
      <c r="E1118" s="21"/>
      <c r="F1118" s="227"/>
      <c r="G1118" s="228">
        <v>2.51</v>
      </c>
      <c r="H1118" s="64" t="s">
        <v>1364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42737.0</v>
      </c>
      <c r="B1119" s="21" t="s">
        <v>210</v>
      </c>
      <c r="C1119" s="51" t="s">
        <v>213</v>
      </c>
      <c r="D1119" s="21" t="s">
        <v>365</v>
      </c>
      <c r="E1119" s="21"/>
      <c r="F1119" s="227"/>
      <c r="G1119" s="228">
        <v>230.23</v>
      </c>
      <c r="H1119" s="64" t="s">
        <v>1365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42733.0</v>
      </c>
      <c r="B1120" s="21" t="s">
        <v>210</v>
      </c>
      <c r="C1120" s="51" t="s">
        <v>213</v>
      </c>
      <c r="D1120" s="21" t="s">
        <v>365</v>
      </c>
      <c r="E1120" s="21"/>
      <c r="F1120" s="227"/>
      <c r="G1120" s="228">
        <v>71.1</v>
      </c>
      <c r="H1120" s="64" t="s">
        <v>1366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42733.0</v>
      </c>
      <c r="B1121" s="21" t="s">
        <v>215</v>
      </c>
      <c r="C1121" s="51" t="s">
        <v>218</v>
      </c>
      <c r="D1121" s="21" t="s">
        <v>365</v>
      </c>
      <c r="E1121" s="21"/>
      <c r="F1121" s="227"/>
      <c r="G1121" s="228">
        <v>46.16</v>
      </c>
      <c r="H1121" s="64" t="s">
        <v>1367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42713.0</v>
      </c>
      <c r="B1122" s="21" t="s">
        <v>204</v>
      </c>
      <c r="C1122" s="51" t="s">
        <v>207</v>
      </c>
      <c r="D1122" s="21" t="s">
        <v>365</v>
      </c>
      <c r="E1122" s="21"/>
      <c r="F1122" s="227"/>
      <c r="G1122" s="228">
        <v>4.57</v>
      </c>
      <c r="H1122" s="64" t="s">
        <v>1368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42683.0</v>
      </c>
      <c r="B1123" s="21" t="s">
        <v>204</v>
      </c>
      <c r="C1123" s="51" t="s">
        <v>207</v>
      </c>
      <c r="D1123" s="21" t="s">
        <v>365</v>
      </c>
      <c r="E1123" s="21"/>
      <c r="F1123" s="227"/>
      <c r="G1123" s="228">
        <v>4.57</v>
      </c>
      <c r="H1123" s="64" t="s">
        <v>1368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42653.0</v>
      </c>
      <c r="B1124" s="237"/>
      <c r="C1124" s="169"/>
      <c r="D1124" s="263" t="s">
        <v>352</v>
      </c>
      <c r="E1124" s="237"/>
      <c r="F1124" s="227"/>
      <c r="G1124" s="228">
        <v>-0.16</v>
      </c>
      <c r="H1124" s="64" t="s">
        <v>1357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42644.0</v>
      </c>
      <c r="B1125" s="21" t="s">
        <v>204</v>
      </c>
      <c r="C1125" s="51" t="s">
        <v>207</v>
      </c>
      <c r="D1125" s="21" t="s">
        <v>365</v>
      </c>
      <c r="E1125" s="21"/>
      <c r="F1125" s="227"/>
      <c r="G1125" s="228">
        <v>4.4</v>
      </c>
      <c r="H1125" s="64" t="s">
        <v>1369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42641.0</v>
      </c>
      <c r="B1126" s="21" t="s">
        <v>210</v>
      </c>
      <c r="C1126" s="51" t="s">
        <v>213</v>
      </c>
      <c r="D1126" s="21" t="s">
        <v>365</v>
      </c>
      <c r="E1126" s="21"/>
      <c r="F1126" s="227"/>
      <c r="G1126" s="228">
        <v>58.66</v>
      </c>
      <c r="H1126" s="64" t="s">
        <v>1370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42634.0</v>
      </c>
      <c r="B1127" s="21" t="s">
        <v>215</v>
      </c>
      <c r="C1127" s="51" t="s">
        <v>218</v>
      </c>
      <c r="D1127" s="21" t="s">
        <v>365</v>
      </c>
      <c r="E1127" s="21"/>
      <c r="F1127" s="227"/>
      <c r="G1127" s="228">
        <v>31.85</v>
      </c>
      <c r="H1127" s="64" t="s">
        <v>1371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42632.0</v>
      </c>
      <c r="B1128" s="21" t="s">
        <v>204</v>
      </c>
      <c r="C1128" s="51" t="s">
        <v>207</v>
      </c>
      <c r="D1128" s="21" t="s">
        <v>365</v>
      </c>
      <c r="E1128" s="21"/>
      <c r="F1128" s="227"/>
      <c r="G1128" s="228">
        <v>3.31</v>
      </c>
      <c r="H1128" s="64" t="s">
        <v>1372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42632.0</v>
      </c>
      <c r="B1129" s="21" t="s">
        <v>210</v>
      </c>
      <c r="C1129" s="51" t="s">
        <v>213</v>
      </c>
      <c r="D1129" s="21" t="s">
        <v>365</v>
      </c>
      <c r="E1129" s="21"/>
      <c r="F1129" s="227"/>
      <c r="G1129" s="228">
        <v>21.31</v>
      </c>
      <c r="H1129" s="64" t="s">
        <v>1373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42625.0</v>
      </c>
      <c r="B1130" s="21" t="s">
        <v>204</v>
      </c>
      <c r="C1130" s="51" t="s">
        <v>207</v>
      </c>
      <c r="D1130" s="21" t="s">
        <v>365</v>
      </c>
      <c r="E1130" s="21"/>
      <c r="F1130" s="227"/>
      <c r="G1130" s="228">
        <v>4.53</v>
      </c>
      <c r="H1130" s="64" t="s">
        <v>1374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42605.0</v>
      </c>
      <c r="B1131" s="21" t="s">
        <v>204</v>
      </c>
      <c r="C1131" s="51" t="s">
        <v>207</v>
      </c>
      <c r="D1131" s="21" t="s">
        <v>365</v>
      </c>
      <c r="E1131" s="21"/>
      <c r="F1131" s="227"/>
      <c r="G1131" s="228">
        <v>4.7</v>
      </c>
      <c r="H1131" s="64" t="s">
        <v>1375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42563.0</v>
      </c>
      <c r="B1132" s="21" t="s">
        <v>204</v>
      </c>
      <c r="C1132" s="51" t="s">
        <v>207</v>
      </c>
      <c r="D1132" s="21" t="s">
        <v>365</v>
      </c>
      <c r="E1132" s="21"/>
      <c r="F1132" s="227"/>
      <c r="G1132" s="228">
        <v>4.69</v>
      </c>
      <c r="H1132" s="64" t="s">
        <v>1376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42557.0</v>
      </c>
      <c r="B1133" s="237"/>
      <c r="C1133" s="169"/>
      <c r="D1133" s="263" t="s">
        <v>352</v>
      </c>
      <c r="E1133" s="237"/>
      <c r="F1133" s="227"/>
      <c r="G1133" s="228">
        <v>-0.17</v>
      </c>
      <c r="H1133" s="64" t="s">
        <v>1377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42551.0</v>
      </c>
      <c r="B1134" s="21" t="s">
        <v>215</v>
      </c>
      <c r="C1134" s="51" t="s">
        <v>218</v>
      </c>
      <c r="D1134" s="21" t="s">
        <v>365</v>
      </c>
      <c r="E1134" s="21"/>
      <c r="F1134" s="227"/>
      <c r="G1134" s="228">
        <v>27.41</v>
      </c>
      <c r="H1134" s="64" t="s">
        <v>1378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42550.0</v>
      </c>
      <c r="B1135" s="21" t="s">
        <v>210</v>
      </c>
      <c r="C1135" s="51" t="s">
        <v>213</v>
      </c>
      <c r="D1135" s="21" t="s">
        <v>365</v>
      </c>
      <c r="E1135" s="21"/>
      <c r="F1135" s="227"/>
      <c r="G1135" s="228">
        <v>56.25</v>
      </c>
      <c r="H1135" s="64" t="s">
        <v>1379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42536.0</v>
      </c>
      <c r="B1136" s="21" t="s">
        <v>204</v>
      </c>
      <c r="C1136" s="51" t="s">
        <v>207</v>
      </c>
      <c r="D1136" s="21" t="s">
        <v>365</v>
      </c>
      <c r="E1136" s="21"/>
      <c r="F1136" s="227"/>
      <c r="G1136" s="228">
        <v>4.72</v>
      </c>
      <c r="H1136" s="64" t="s">
        <v>1380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42501.0</v>
      </c>
      <c r="B1137" s="21" t="s">
        <v>204</v>
      </c>
      <c r="C1137" s="51" t="s">
        <v>207</v>
      </c>
      <c r="D1137" s="21" t="s">
        <v>365</v>
      </c>
      <c r="E1137" s="21"/>
      <c r="F1137" s="227"/>
      <c r="G1137" s="228">
        <v>4.65</v>
      </c>
      <c r="H1137" s="64" t="s">
        <v>1381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42478.0</v>
      </c>
      <c r="B1138" s="21" t="s">
        <v>204</v>
      </c>
      <c r="C1138" s="51" t="s">
        <v>207</v>
      </c>
      <c r="D1138" s="21" t="s">
        <v>368</v>
      </c>
      <c r="E1138" s="21">
        <v>11.0</v>
      </c>
      <c r="F1138" s="227">
        <v>97.7077</v>
      </c>
      <c r="G1138" s="228">
        <v>-1083.28</v>
      </c>
      <c r="H1138" s="64" t="s">
        <v>1382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42478.0</v>
      </c>
      <c r="B1139" s="21" t="s">
        <v>210</v>
      </c>
      <c r="C1139" s="51" t="s">
        <v>213</v>
      </c>
      <c r="D1139" s="21" t="s">
        <v>368</v>
      </c>
      <c r="E1139" s="21">
        <v>19.0</v>
      </c>
      <c r="F1139" s="227">
        <v>112.6586</v>
      </c>
      <c r="G1139" s="228">
        <v>-2149.01</v>
      </c>
      <c r="H1139" s="64" t="s">
        <v>1383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42478.0</v>
      </c>
      <c r="B1140" s="21" t="s">
        <v>215</v>
      </c>
      <c r="C1140" s="51" t="s">
        <v>218</v>
      </c>
      <c r="D1140" s="21" t="s">
        <v>368</v>
      </c>
      <c r="E1140" s="21">
        <v>21.0</v>
      </c>
      <c r="F1140" s="227">
        <v>94.3352</v>
      </c>
      <c r="G1140" s="228">
        <v>-1989.54</v>
      </c>
      <c r="H1140" s="64" t="s">
        <v>1384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246">
        <v>42478.0</v>
      </c>
      <c r="B1141" s="246"/>
      <c r="C1141" s="246"/>
      <c r="D1141" s="246" t="s">
        <v>352</v>
      </c>
      <c r="E1141" s="246"/>
      <c r="F1141" s="227"/>
      <c r="G1141" s="246">
        <v>6.89</v>
      </c>
      <c r="H1141" s="64" t="s">
        <v>1385</v>
      </c>
      <c r="I1141" s="246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46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42471.0</v>
      </c>
      <c r="B1142" s="21" t="s">
        <v>204</v>
      </c>
      <c r="C1142" s="51" t="s">
        <v>207</v>
      </c>
      <c r="D1142" s="21" t="s">
        <v>365</v>
      </c>
      <c r="E1142" s="21"/>
      <c r="F1142" s="227"/>
      <c r="G1142" s="228">
        <v>4.08</v>
      </c>
      <c r="H1142" s="64" t="s">
        <v>1386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42459.0</v>
      </c>
      <c r="B1143" s="21" t="s">
        <v>210</v>
      </c>
      <c r="C1143" s="51" t="s">
        <v>213</v>
      </c>
      <c r="D1143" s="21" t="s">
        <v>365</v>
      </c>
      <c r="E1143" s="21"/>
      <c r="F1143" s="227"/>
      <c r="G1143" s="228">
        <v>41.4</v>
      </c>
      <c r="H1143" s="64" t="s">
        <v>1387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42452.0</v>
      </c>
      <c r="B1144" s="21" t="s">
        <v>215</v>
      </c>
      <c r="C1144" s="51" t="s">
        <v>218</v>
      </c>
      <c r="D1144" s="21" t="s">
        <v>365</v>
      </c>
      <c r="E1144" s="21"/>
      <c r="F1144" s="227"/>
      <c r="G1144" s="228">
        <v>23.94</v>
      </c>
      <c r="H1144" s="64" t="s">
        <v>1388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42437.0</v>
      </c>
      <c r="B1145" s="21" t="s">
        <v>204</v>
      </c>
      <c r="C1145" s="51" t="s">
        <v>207</v>
      </c>
      <c r="D1145" s="21" t="s">
        <v>365</v>
      </c>
      <c r="E1145" s="21"/>
      <c r="F1145" s="227"/>
      <c r="G1145" s="228">
        <v>3.92</v>
      </c>
      <c r="H1145" s="64" t="s">
        <v>1389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42409.0</v>
      </c>
      <c r="B1146" s="21" t="s">
        <v>204</v>
      </c>
      <c r="C1146" s="51" t="s">
        <v>207</v>
      </c>
      <c r="D1146" s="21" t="s">
        <v>365</v>
      </c>
      <c r="E1146" s="21"/>
      <c r="F1146" s="227"/>
      <c r="G1146" s="228">
        <v>3.92</v>
      </c>
      <c r="H1146" s="64" t="s">
        <v>1389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42375.0</v>
      </c>
      <c r="B1147" s="237"/>
      <c r="C1147" s="169"/>
      <c r="D1147" s="263" t="s">
        <v>352</v>
      </c>
      <c r="E1147" s="237"/>
      <c r="F1147" s="227"/>
      <c r="G1147" s="228">
        <v>-0.22</v>
      </c>
      <c r="H1147" s="64" t="s">
        <v>1390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42374.0</v>
      </c>
      <c r="B1148" s="21" t="s">
        <v>204</v>
      </c>
      <c r="C1148" s="51" t="s">
        <v>207</v>
      </c>
      <c r="D1148" s="21" t="s">
        <v>365</v>
      </c>
      <c r="E1148" s="21"/>
      <c r="F1148" s="227"/>
      <c r="G1148" s="228">
        <v>4.14</v>
      </c>
      <c r="H1148" s="64" t="s">
        <v>1391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42374.0</v>
      </c>
      <c r="B1149" s="21" t="s">
        <v>215</v>
      </c>
      <c r="C1149" s="51" t="s">
        <v>218</v>
      </c>
      <c r="D1149" s="21" t="s">
        <v>365</v>
      </c>
      <c r="E1149" s="21"/>
      <c r="F1149" s="227"/>
      <c r="G1149" s="228">
        <v>29.75</v>
      </c>
      <c r="H1149" s="64" t="s">
        <v>1392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42373.0</v>
      </c>
      <c r="B1150" s="21" t="s">
        <v>210</v>
      </c>
      <c r="C1150" s="51" t="s">
        <v>213</v>
      </c>
      <c r="D1150" s="21" t="s">
        <v>365</v>
      </c>
      <c r="E1150" s="21"/>
      <c r="F1150" s="227"/>
      <c r="G1150" s="228">
        <v>61.86</v>
      </c>
      <c r="H1150" s="64" t="s">
        <v>1393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42373.0</v>
      </c>
      <c r="B1151" s="21" t="s">
        <v>210</v>
      </c>
      <c r="C1151" s="51" t="s">
        <v>213</v>
      </c>
      <c r="D1151" s="21" t="s">
        <v>365</v>
      </c>
      <c r="E1151" s="21"/>
      <c r="F1151" s="227"/>
      <c r="G1151" s="228">
        <v>1.85</v>
      </c>
      <c r="H1151" s="64" t="s">
        <v>1394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42373.0</v>
      </c>
      <c r="B1152" s="21" t="s">
        <v>210</v>
      </c>
      <c r="C1152" s="51" t="s">
        <v>213</v>
      </c>
      <c r="D1152" s="21" t="s">
        <v>365</v>
      </c>
      <c r="E1152" s="21"/>
      <c r="F1152" s="227"/>
      <c r="G1152" s="228">
        <v>87.38</v>
      </c>
      <c r="H1152" s="64" t="s">
        <v>1395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42348.0</v>
      </c>
      <c r="B1153" s="21" t="s">
        <v>196</v>
      </c>
      <c r="C1153" s="51" t="s">
        <v>197</v>
      </c>
      <c r="D1153" s="21" t="s">
        <v>368</v>
      </c>
      <c r="E1153" s="21">
        <v>30.0</v>
      </c>
      <c r="F1153" s="227">
        <v>13.1056</v>
      </c>
      <c r="G1153" s="228">
        <v>-401.67</v>
      </c>
      <c r="H1153" s="64" t="s">
        <v>1396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42348.0</v>
      </c>
      <c r="B1154" s="21" t="s">
        <v>200</v>
      </c>
      <c r="C1154" s="51" t="s">
        <v>203</v>
      </c>
      <c r="D1154" s="21" t="s">
        <v>368</v>
      </c>
      <c r="E1154" s="21">
        <v>17.0</v>
      </c>
      <c r="F1154" s="227">
        <v>9.4474</v>
      </c>
      <c r="G1154" s="228">
        <v>-169.11</v>
      </c>
      <c r="H1154" s="64" t="s">
        <v>1397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42348.0</v>
      </c>
      <c r="B1155" s="21" t="s">
        <v>204</v>
      </c>
      <c r="C1155" s="51" t="s">
        <v>207</v>
      </c>
      <c r="D1155" s="21" t="s">
        <v>368</v>
      </c>
      <c r="E1155" s="21">
        <v>1.0</v>
      </c>
      <c r="F1155" s="227">
        <v>97.2815</v>
      </c>
      <c r="G1155" s="228">
        <v>-105.78</v>
      </c>
      <c r="H1155" s="64" t="s">
        <v>1398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42348.0</v>
      </c>
      <c r="B1156" s="21" t="s">
        <v>210</v>
      </c>
      <c r="C1156" s="51" t="s">
        <v>213</v>
      </c>
      <c r="D1156" s="21" t="s">
        <v>368</v>
      </c>
      <c r="E1156" s="21">
        <v>1.0</v>
      </c>
      <c r="F1156" s="227">
        <v>107.2959</v>
      </c>
      <c r="G1156" s="228">
        <v>-115.8</v>
      </c>
      <c r="H1156" s="64" t="s">
        <v>1399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42348.0</v>
      </c>
      <c r="B1157" s="21" t="s">
        <v>215</v>
      </c>
      <c r="C1157" s="51" t="s">
        <v>218</v>
      </c>
      <c r="D1157" s="21" t="s">
        <v>368</v>
      </c>
      <c r="E1157" s="21">
        <v>7.0</v>
      </c>
      <c r="F1157" s="227">
        <v>96.1932</v>
      </c>
      <c r="G1157" s="228">
        <v>-681.85</v>
      </c>
      <c r="H1157" s="64" t="s">
        <v>1400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42347.0</v>
      </c>
      <c r="B1158" s="21" t="s">
        <v>204</v>
      </c>
      <c r="C1158" s="51" t="s">
        <v>207</v>
      </c>
      <c r="D1158" s="21" t="s">
        <v>365</v>
      </c>
      <c r="E1158" s="21"/>
      <c r="F1158" s="227"/>
      <c r="G1158" s="228">
        <v>4.1</v>
      </c>
      <c r="H1158" s="64" t="s">
        <v>1401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42318.0</v>
      </c>
      <c r="B1159" s="21" t="s">
        <v>204</v>
      </c>
      <c r="C1159" s="51" t="s">
        <v>207</v>
      </c>
      <c r="D1159" s="21" t="s">
        <v>365</v>
      </c>
      <c r="E1159" s="21"/>
      <c r="F1159" s="227"/>
      <c r="G1159" s="228">
        <v>4.09</v>
      </c>
      <c r="H1159" s="64" t="s">
        <v>1402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42314.0</v>
      </c>
      <c r="B1160" s="21" t="s">
        <v>196</v>
      </c>
      <c r="C1160" s="51" t="s">
        <v>197</v>
      </c>
      <c r="D1160" s="21" t="s">
        <v>368</v>
      </c>
      <c r="E1160" s="21">
        <v>2.0</v>
      </c>
      <c r="F1160" s="227">
        <v>14.30627</v>
      </c>
      <c r="G1160" s="228">
        <v>-37.11</v>
      </c>
      <c r="H1160" s="64" t="s">
        <v>1403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42314.0</v>
      </c>
      <c r="B1161" s="21" t="s">
        <v>200</v>
      </c>
      <c r="C1161" s="51" t="s">
        <v>203</v>
      </c>
      <c r="D1161" s="21" t="s">
        <v>368</v>
      </c>
      <c r="E1161" s="21">
        <v>20.0</v>
      </c>
      <c r="F1161" s="227">
        <v>9.70023</v>
      </c>
      <c r="G1161" s="228">
        <v>-202.5</v>
      </c>
      <c r="H1161" s="64" t="s">
        <v>1404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42314.0</v>
      </c>
      <c r="B1162" s="21" t="s">
        <v>210</v>
      </c>
      <c r="C1162" s="51" t="s">
        <v>213</v>
      </c>
      <c r="D1162" s="21" t="s">
        <v>368</v>
      </c>
      <c r="E1162" s="21">
        <v>9.0</v>
      </c>
      <c r="F1162" s="227">
        <v>104.23462</v>
      </c>
      <c r="G1162" s="228">
        <v>-946.61</v>
      </c>
      <c r="H1162" s="64" t="s">
        <v>1405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42314.0</v>
      </c>
      <c r="B1163" s="21" t="s">
        <v>215</v>
      </c>
      <c r="C1163" s="51" t="s">
        <v>218</v>
      </c>
      <c r="D1163" s="21" t="s">
        <v>368</v>
      </c>
      <c r="E1163" s="21">
        <v>8.0</v>
      </c>
      <c r="F1163" s="227">
        <v>98.96531</v>
      </c>
      <c r="G1163" s="228">
        <v>-800.22</v>
      </c>
      <c r="H1163" s="64" t="s">
        <v>1406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59">
        <v>42303.0</v>
      </c>
      <c r="B1164" s="262" t="s">
        <v>196</v>
      </c>
      <c r="C1164" s="264" t="s">
        <v>197</v>
      </c>
      <c r="D1164" s="265" t="s">
        <v>368</v>
      </c>
      <c r="E1164" s="262">
        <v>179.0</v>
      </c>
      <c r="F1164" s="227">
        <v>14.3383</v>
      </c>
      <c r="G1164" s="228">
        <v>-2575.06</v>
      </c>
      <c r="H1164" s="64" t="s">
        <v>1407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59">
        <v>42303.0</v>
      </c>
      <c r="B1165" s="262" t="s">
        <v>200</v>
      </c>
      <c r="C1165" s="264" t="s">
        <v>203</v>
      </c>
      <c r="D1165" s="265" t="s">
        <v>368</v>
      </c>
      <c r="E1165" s="262">
        <v>255.0</v>
      </c>
      <c r="F1165" s="227">
        <v>10.2342</v>
      </c>
      <c r="G1165" s="228">
        <v>-2618.23</v>
      </c>
      <c r="H1165" s="64" t="s">
        <v>1408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259">
        <v>42303.0</v>
      </c>
      <c r="B1166" s="262" t="s">
        <v>204</v>
      </c>
      <c r="C1166" s="264" t="s">
        <v>207</v>
      </c>
      <c r="D1166" s="265" t="s">
        <v>368</v>
      </c>
      <c r="E1166" s="262">
        <v>55.0</v>
      </c>
      <c r="F1166" s="227">
        <v>97.8714</v>
      </c>
      <c r="G1166" s="228">
        <v>-5391.43</v>
      </c>
      <c r="H1166" s="64" t="s">
        <v>1409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259">
        <v>42303.0</v>
      </c>
      <c r="B1167" s="262" t="s">
        <v>210</v>
      </c>
      <c r="C1167" s="264" t="s">
        <v>213</v>
      </c>
      <c r="D1167" s="265" t="s">
        <v>368</v>
      </c>
      <c r="E1167" s="262">
        <v>127.0</v>
      </c>
      <c r="F1167" s="227">
        <v>108.0799</v>
      </c>
      <c r="G1167" s="228">
        <v>-13738.49</v>
      </c>
      <c r="H1167" s="64" t="s">
        <v>1410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259">
        <v>42303.0</v>
      </c>
      <c r="B1168" s="262" t="s">
        <v>215</v>
      </c>
      <c r="C1168" s="264" t="s">
        <v>218</v>
      </c>
      <c r="D1168" s="265" t="s">
        <v>368</v>
      </c>
      <c r="E1168" s="262">
        <v>100.0</v>
      </c>
      <c r="F1168" s="227">
        <v>95.7279</v>
      </c>
      <c r="G1168" s="228">
        <v>-9581.29</v>
      </c>
      <c r="H1168" s="64" t="s">
        <v>1411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42302.0</v>
      </c>
      <c r="B1169" s="21"/>
      <c r="C1169" s="51" t="s">
        <v>1412</v>
      </c>
      <c r="D1169" s="21" t="s">
        <v>354</v>
      </c>
      <c r="E1169" s="21">
        <v>-117.0</v>
      </c>
      <c r="F1169" s="227">
        <v>184.14</v>
      </c>
      <c r="G1169" s="228">
        <v>21524.99</v>
      </c>
      <c r="H1169" s="64" t="s">
        <v>1413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42297.0</v>
      </c>
      <c r="B1170" s="237"/>
      <c r="C1170" s="169"/>
      <c r="D1170" s="21" t="s">
        <v>358</v>
      </c>
      <c r="E1170" s="237"/>
      <c r="F1170" s="227"/>
      <c r="G1170" s="228">
        <v>12000.0</v>
      </c>
      <c r="H1170" s="64" t="s">
        <v>1414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42297.0</v>
      </c>
      <c r="B1171" s="237"/>
      <c r="C1171" s="169"/>
      <c r="D1171" s="21" t="s">
        <v>358</v>
      </c>
      <c r="E1171" s="237"/>
      <c r="F1171" s="227"/>
      <c r="G1171" s="228">
        <v>30356.53</v>
      </c>
      <c r="H1171" s="64" t="s">
        <v>1415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42277.0</v>
      </c>
      <c r="B1172" s="251"/>
      <c r="C1172" s="251"/>
      <c r="D1172" s="251" t="s">
        <v>358</v>
      </c>
      <c r="E1172" s="266"/>
      <c r="F1172" s="227"/>
      <c r="G1172" s="228">
        <v>-30356.53</v>
      </c>
      <c r="H1172" s="64" t="s">
        <v>1416</v>
      </c>
      <c r="I1172" s="267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67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42173.0</v>
      </c>
      <c r="B1173" s="237"/>
      <c r="C1173" s="169" t="s">
        <v>1412</v>
      </c>
      <c r="D1173" s="21" t="s">
        <v>365</v>
      </c>
      <c r="E1173" s="268"/>
      <c r="F1173" s="227"/>
      <c r="G1173" s="228">
        <v>684.3</v>
      </c>
      <c r="H1173" s="64" t="s">
        <v>1417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41983.0</v>
      </c>
      <c r="B1174" s="21"/>
      <c r="C1174" s="51" t="s">
        <v>1412</v>
      </c>
      <c r="D1174" s="21" t="s">
        <v>354</v>
      </c>
      <c r="E1174" s="21">
        <v>-21.0</v>
      </c>
      <c r="F1174" s="227">
        <v>305.05</v>
      </c>
      <c r="G1174" s="228">
        <v>6400.28</v>
      </c>
      <c r="H1174" s="64" t="s">
        <v>1418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41982.0</v>
      </c>
      <c r="B1175" s="237"/>
      <c r="C1175" s="169"/>
      <c r="D1175" s="21" t="s">
        <v>352</v>
      </c>
      <c r="E1175" s="237"/>
      <c r="F1175" s="227"/>
      <c r="G1175" s="228">
        <v>-6.0</v>
      </c>
      <c r="H1175" s="64" t="s">
        <v>1352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41981.0</v>
      </c>
      <c r="B1176" s="237"/>
      <c r="C1176" s="169"/>
      <c r="D1176" s="21" t="s">
        <v>358</v>
      </c>
      <c r="E1176" s="237"/>
      <c r="F1176" s="227"/>
      <c r="G1176" s="228">
        <v>-13500.0</v>
      </c>
      <c r="H1176" s="64" t="s">
        <v>1419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41981.0</v>
      </c>
      <c r="B1177" s="237"/>
      <c r="C1177" s="169"/>
      <c r="D1177" s="21" t="s">
        <v>358</v>
      </c>
      <c r="E1177" s="237"/>
      <c r="F1177" s="227"/>
      <c r="G1177" s="228">
        <v>7020.41</v>
      </c>
      <c r="H1177" s="64" t="s">
        <v>1420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41933.0</v>
      </c>
      <c r="B1178" s="237"/>
      <c r="C1178" s="169" t="s">
        <v>1412</v>
      </c>
      <c r="D1178" s="21" t="s">
        <v>368</v>
      </c>
      <c r="E1178" s="19">
        <v>38.0</v>
      </c>
      <c r="F1178" s="227">
        <v>346.34</v>
      </c>
      <c r="G1178" s="228">
        <v>-13172.76</v>
      </c>
      <c r="H1178" s="64" t="s">
        <v>1421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41887.0</v>
      </c>
      <c r="C1179" s="60" t="s">
        <v>1422</v>
      </c>
      <c r="D1179" s="21" t="s">
        <v>354</v>
      </c>
      <c r="E1179" s="19">
        <v>-525.0</v>
      </c>
      <c r="F1179" s="227">
        <v>25.3755</v>
      </c>
      <c r="G1179" s="228">
        <v>13310.15</v>
      </c>
      <c r="H1179" s="64" t="s">
        <v>1423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41821.0</v>
      </c>
      <c r="B1180" s="269"/>
      <c r="C1180" s="270" t="s">
        <v>1422</v>
      </c>
      <c r="D1180" s="239" t="s">
        <v>352</v>
      </c>
      <c r="E1180" s="19"/>
      <c r="F1180" s="227"/>
      <c r="G1180" s="228">
        <v>-24.17</v>
      </c>
      <c r="H1180" s="64" t="s">
        <v>1424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41821.0</v>
      </c>
      <c r="C1181" s="60" t="s">
        <v>1422</v>
      </c>
      <c r="D1181" s="21" t="s">
        <v>368</v>
      </c>
      <c r="E1181" s="21">
        <v>525.0</v>
      </c>
      <c r="F1181" s="227">
        <v>23.02</v>
      </c>
      <c r="G1181" s="228">
        <v>-12096.38</v>
      </c>
      <c r="H1181" s="64" t="s">
        <v>1425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41816.0</v>
      </c>
      <c r="C1182" s="60" t="s">
        <v>1426</v>
      </c>
      <c r="D1182" s="21" t="s">
        <v>354</v>
      </c>
      <c r="E1182" s="19">
        <v>-345.0</v>
      </c>
      <c r="F1182" s="227">
        <v>31.1974</v>
      </c>
      <c r="G1182" s="228">
        <v>10753.41</v>
      </c>
      <c r="H1182" s="64" t="s">
        <v>1427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41809.0</v>
      </c>
      <c r="B1183" s="237"/>
      <c r="C1183" s="169" t="s">
        <v>1412</v>
      </c>
      <c r="D1183" s="21" t="s">
        <v>365</v>
      </c>
      <c r="E1183" s="19"/>
      <c r="F1183" s="227"/>
      <c r="G1183" s="228">
        <v>1586.91</v>
      </c>
      <c r="H1183" s="64" t="s">
        <v>1428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41794.0</v>
      </c>
      <c r="C1184" s="60" t="s">
        <v>1426</v>
      </c>
      <c r="D1184" s="21" t="s">
        <v>365</v>
      </c>
      <c r="E1184" s="19"/>
      <c r="F1184" s="227"/>
      <c r="G1184" s="228">
        <v>330.2</v>
      </c>
      <c r="H1184" s="64" t="s">
        <v>1429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41764.0</v>
      </c>
      <c r="C1185" s="60" t="s">
        <v>1426</v>
      </c>
      <c r="D1185" s="263" t="s">
        <v>352</v>
      </c>
      <c r="E1185" s="19">
        <v>20.0</v>
      </c>
      <c r="F1185" s="227">
        <v>25.21</v>
      </c>
      <c r="G1185" s="228">
        <v>0.0</v>
      </c>
      <c r="H1185" s="64" t="s">
        <v>1430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41764.0</v>
      </c>
      <c r="B1186" s="21"/>
      <c r="C1186" s="51" t="s">
        <v>1426</v>
      </c>
      <c r="D1186" s="263" t="s">
        <v>352</v>
      </c>
      <c r="E1186" s="19"/>
      <c r="F1186" s="227"/>
      <c r="G1186" s="228">
        <v>-504.2</v>
      </c>
      <c r="H1186" s="64" t="s">
        <v>1431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41746.0</v>
      </c>
      <c r="C1187" s="60" t="s">
        <v>1426</v>
      </c>
      <c r="D1187" s="21" t="s">
        <v>368</v>
      </c>
      <c r="E1187" s="19">
        <v>325.0</v>
      </c>
      <c r="F1187" s="227">
        <v>29.205</v>
      </c>
      <c r="G1187" s="228">
        <v>-9500.17</v>
      </c>
      <c r="H1187" s="64" t="s">
        <v>1432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41746.0</v>
      </c>
      <c r="B1188" s="21"/>
      <c r="C1188" s="51" t="s">
        <v>1426</v>
      </c>
      <c r="D1188" s="263" t="s">
        <v>352</v>
      </c>
      <c r="E1188" s="19"/>
      <c r="F1188" s="227"/>
      <c r="G1188" s="228">
        <v>-18.98</v>
      </c>
      <c r="H1188" s="64" t="s">
        <v>1433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41744.0</v>
      </c>
      <c r="B1189" s="237"/>
      <c r="C1189" s="169"/>
      <c r="D1189" s="21" t="s">
        <v>358</v>
      </c>
      <c r="E1189" s="237"/>
      <c r="F1189" s="227"/>
      <c r="G1189" s="228">
        <v>7979.59</v>
      </c>
      <c r="H1189" s="64" t="s">
        <v>1434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41743.0</v>
      </c>
      <c r="B1190" s="237"/>
      <c r="C1190" s="169" t="s">
        <v>1412</v>
      </c>
      <c r="D1190" s="21" t="s">
        <v>368</v>
      </c>
      <c r="E1190" s="19">
        <v>100.0</v>
      </c>
      <c r="F1190" s="227">
        <v>411.5</v>
      </c>
      <c r="G1190" s="228">
        <v>-41162.0</v>
      </c>
      <c r="H1190" s="64" t="s">
        <v>1435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41722.0</v>
      </c>
      <c r="C1191" s="60" t="s">
        <v>1436</v>
      </c>
      <c r="D1191" s="21" t="s">
        <v>354</v>
      </c>
      <c r="E1191" s="21">
        <v>-580.0</v>
      </c>
      <c r="F1191" s="227">
        <v>73.2</v>
      </c>
      <c r="G1191" s="228">
        <v>42444.0</v>
      </c>
      <c r="H1191" s="64" t="s">
        <v>1437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41599.0</v>
      </c>
      <c r="C1192" s="60" t="s">
        <v>1436</v>
      </c>
      <c r="D1192" s="21" t="s">
        <v>368</v>
      </c>
      <c r="E1192" s="19">
        <v>580.0</v>
      </c>
      <c r="F1192" s="227">
        <v>74.2</v>
      </c>
      <c r="G1192" s="228">
        <v>-43048.0</v>
      </c>
      <c r="H1192" s="64" t="s">
        <v>1438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41599.0</v>
      </c>
      <c r="B1193" s="21"/>
      <c r="C1193" s="51" t="s">
        <v>1436</v>
      </c>
      <c r="D1193" s="263" t="s">
        <v>352</v>
      </c>
      <c r="E1193" s="19"/>
      <c r="F1193" s="227"/>
      <c r="G1193" s="228">
        <v>-86.07</v>
      </c>
      <c r="H1193" s="64" t="s">
        <v>1439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41599.0</v>
      </c>
      <c r="C1194" s="60" t="s">
        <v>1440</v>
      </c>
      <c r="D1194" s="21" t="s">
        <v>354</v>
      </c>
      <c r="E1194" s="19">
        <v>-7300.0</v>
      </c>
      <c r="F1194" s="227">
        <v>5.873</v>
      </c>
      <c r="G1194" s="228">
        <v>42860.9</v>
      </c>
      <c r="H1194" s="64" t="s">
        <v>1441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41571.0</v>
      </c>
      <c r="C1195" s="60" t="s">
        <v>1440</v>
      </c>
      <c r="D1195" s="21" t="s">
        <v>368</v>
      </c>
      <c r="E1195" s="19">
        <v>7300.0</v>
      </c>
      <c r="F1195" s="227">
        <v>5.704</v>
      </c>
      <c r="G1195" s="228">
        <v>-41651.2</v>
      </c>
      <c r="H1195" s="64" t="s">
        <v>1442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41569.0</v>
      </c>
      <c r="C1196" s="60" t="s">
        <v>1443</v>
      </c>
      <c r="D1196" s="21" t="s">
        <v>354</v>
      </c>
      <c r="E1196" s="19">
        <v>-1500.0</v>
      </c>
      <c r="F1196" s="227">
        <v>27.59</v>
      </c>
      <c r="G1196" s="228">
        <v>41373.0</v>
      </c>
      <c r="H1196" s="64" t="s">
        <v>1444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41564.0</v>
      </c>
      <c r="C1197" s="60" t="s">
        <v>1445</v>
      </c>
      <c r="D1197" s="21" t="s">
        <v>354</v>
      </c>
      <c r="E1197" s="19">
        <v>-32.0</v>
      </c>
      <c r="F1197" s="227">
        <v>21.6</v>
      </c>
      <c r="G1197" s="228">
        <v>690.21</v>
      </c>
      <c r="H1197" s="64" t="s">
        <v>1446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41564.0</v>
      </c>
      <c r="C1198" s="60" t="s">
        <v>1447</v>
      </c>
      <c r="D1198" s="21" t="s">
        <v>354</v>
      </c>
      <c r="E1198" s="19">
        <v>-16.0</v>
      </c>
      <c r="F1198" s="227">
        <v>72.89</v>
      </c>
      <c r="G1198" s="228">
        <v>1165.19</v>
      </c>
      <c r="H1198" s="64" t="s">
        <v>1448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41564.0</v>
      </c>
      <c r="C1199" s="60" t="s">
        <v>1443</v>
      </c>
      <c r="D1199" s="21" t="s">
        <v>368</v>
      </c>
      <c r="E1199" s="19">
        <v>1500.0</v>
      </c>
      <c r="F1199" s="227">
        <v>25.2</v>
      </c>
      <c r="G1199" s="228">
        <v>-37812.0</v>
      </c>
      <c r="H1199" s="64" t="s">
        <v>1449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41564.0</v>
      </c>
      <c r="B1200" s="21"/>
      <c r="C1200" s="51" t="s">
        <v>1443</v>
      </c>
      <c r="D1200" s="263" t="s">
        <v>352</v>
      </c>
      <c r="E1200" s="19"/>
      <c r="F1200" s="227"/>
      <c r="G1200" s="228">
        <v>-75.6</v>
      </c>
      <c r="H1200" s="64" t="s">
        <v>1450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41557.0</v>
      </c>
      <c r="B1201" s="268"/>
      <c r="C1201" s="271" t="s">
        <v>1451</v>
      </c>
      <c r="D1201" s="21" t="s">
        <v>354</v>
      </c>
      <c r="E1201" s="19">
        <v>-12.0</v>
      </c>
      <c r="F1201" s="227">
        <v>185.05</v>
      </c>
      <c r="G1201" s="228">
        <v>2218.6</v>
      </c>
      <c r="H1201" s="64" t="s">
        <v>1452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41537.0</v>
      </c>
      <c r="B1202" s="237"/>
      <c r="C1202" s="169"/>
      <c r="D1202" s="21" t="s">
        <v>358</v>
      </c>
      <c r="E1202" s="237"/>
      <c r="F1202" s="227"/>
      <c r="G1202" s="228">
        <v>16133.41</v>
      </c>
      <c r="H1202" s="64" t="s">
        <v>1453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41537.0</v>
      </c>
      <c r="B1203" s="237"/>
      <c r="C1203" s="169"/>
      <c r="D1203" s="21" t="s">
        <v>358</v>
      </c>
      <c r="E1203" s="237"/>
      <c r="F1203" s="227"/>
      <c r="G1203" s="228">
        <v>16872.9</v>
      </c>
      <c r="H1203" s="64" t="s">
        <v>1454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41512.0</v>
      </c>
      <c r="C1204" s="60" t="s">
        <v>1445</v>
      </c>
      <c r="D1204" s="21" t="s">
        <v>368</v>
      </c>
      <c r="E1204" s="19">
        <v>32.0</v>
      </c>
      <c r="F1204" s="227">
        <v>21.71</v>
      </c>
      <c r="G1204" s="228">
        <v>-695.71</v>
      </c>
      <c r="H1204" s="64" t="s">
        <v>1455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41509.0</v>
      </c>
      <c r="C1205" s="60" t="s">
        <v>1447</v>
      </c>
      <c r="D1205" s="21" t="s">
        <v>368</v>
      </c>
      <c r="E1205" s="19">
        <v>16.0</v>
      </c>
      <c r="F1205" s="227">
        <v>74.62</v>
      </c>
      <c r="G1205" s="228">
        <v>-1194.99</v>
      </c>
      <c r="H1205" s="64" t="s">
        <v>1456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41509.0</v>
      </c>
      <c r="B1206" s="21"/>
      <c r="C1206" s="51" t="s">
        <v>1447</v>
      </c>
      <c r="D1206" s="263" t="s">
        <v>352</v>
      </c>
      <c r="E1206" s="19"/>
      <c r="F1206" s="227"/>
      <c r="G1206" s="228">
        <v>-2.39</v>
      </c>
      <c r="H1206" s="64" t="s">
        <v>1457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41508.0</v>
      </c>
      <c r="C1207" s="60" t="s">
        <v>1451</v>
      </c>
      <c r="D1207" s="21" t="s">
        <v>368</v>
      </c>
      <c r="E1207" s="19">
        <v>12.0</v>
      </c>
      <c r="F1207" s="227">
        <v>175.4</v>
      </c>
      <c r="G1207" s="228">
        <v>-2106.69</v>
      </c>
      <c r="H1207" s="64" t="s">
        <v>1458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41508.0</v>
      </c>
      <c r="B1208" s="21"/>
      <c r="C1208" s="51" t="s">
        <v>1451</v>
      </c>
      <c r="D1208" s="263" t="s">
        <v>352</v>
      </c>
      <c r="E1208" s="19"/>
      <c r="F1208" s="227"/>
      <c r="G1208" s="228">
        <v>-4.21</v>
      </c>
      <c r="H1208" s="64" t="s">
        <v>1459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41508.0</v>
      </c>
      <c r="C1209" s="60" t="s">
        <v>1460</v>
      </c>
      <c r="D1209" s="21" t="s">
        <v>354</v>
      </c>
      <c r="E1209" s="19">
        <v>-135.0</v>
      </c>
      <c r="F1209" s="227">
        <v>7.8</v>
      </c>
      <c r="G1209" s="228">
        <v>1052.01</v>
      </c>
      <c r="H1209" s="64" t="s">
        <v>1461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41508.0</v>
      </c>
      <c r="C1210" s="60" t="s">
        <v>1462</v>
      </c>
      <c r="D1210" s="21" t="s">
        <v>354</v>
      </c>
      <c r="E1210" s="19">
        <v>-95.0</v>
      </c>
      <c r="F1210" s="227">
        <v>16.74</v>
      </c>
      <c r="G1210" s="228">
        <v>1588.87</v>
      </c>
      <c r="H1210" s="64" t="s">
        <v>1463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41506.0</v>
      </c>
      <c r="C1211" s="60" t="s">
        <v>1464</v>
      </c>
      <c r="D1211" s="21" t="s">
        <v>354</v>
      </c>
      <c r="E1211" s="19">
        <v>-355.0</v>
      </c>
      <c r="F1211" s="227">
        <v>5.07</v>
      </c>
      <c r="G1211" s="228">
        <v>1798.23</v>
      </c>
      <c r="H1211" s="64" t="s">
        <v>1465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41491.0</v>
      </c>
      <c r="C1212" s="51" t="s">
        <v>1466</v>
      </c>
      <c r="D1212" s="21" t="s">
        <v>354</v>
      </c>
      <c r="E1212" s="19">
        <v>-30.0</v>
      </c>
      <c r="F1212" s="227">
        <v>40.655</v>
      </c>
      <c r="G1212" s="228">
        <v>1218.55</v>
      </c>
      <c r="H1212" s="64" t="s">
        <v>1467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41466.0</v>
      </c>
      <c r="C1213" s="60" t="s">
        <v>1464</v>
      </c>
      <c r="D1213" s="21" t="s">
        <v>368</v>
      </c>
      <c r="E1213" s="19">
        <v>355.0</v>
      </c>
      <c r="F1213" s="227">
        <v>4.45</v>
      </c>
      <c r="G1213" s="228">
        <v>-1581.17</v>
      </c>
      <c r="H1213" s="64" t="s">
        <v>1468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41466.0</v>
      </c>
      <c r="C1214" s="60" t="s">
        <v>1422</v>
      </c>
      <c r="D1214" s="21" t="s">
        <v>354</v>
      </c>
      <c r="E1214" s="19">
        <v>-75.0</v>
      </c>
      <c r="F1214" s="227">
        <v>19.625</v>
      </c>
      <c r="G1214" s="228">
        <v>1470.56</v>
      </c>
      <c r="H1214" s="64" t="s">
        <v>1469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41464.0</v>
      </c>
      <c r="C1215" s="60" t="s">
        <v>1422</v>
      </c>
      <c r="D1215" s="21" t="s">
        <v>365</v>
      </c>
      <c r="E1215" s="19"/>
      <c r="F1215" s="227"/>
      <c r="G1215" s="228">
        <v>27.67</v>
      </c>
      <c r="H1215" s="64" t="s">
        <v>1470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41464.0</v>
      </c>
      <c r="C1216" s="60" t="s">
        <v>1422</v>
      </c>
      <c r="D1216" s="21" t="s">
        <v>365</v>
      </c>
      <c r="E1216" s="19"/>
      <c r="F1216" s="227"/>
      <c r="G1216" s="228">
        <v>4.8</v>
      </c>
      <c r="H1216" s="64" t="s">
        <v>1471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41452.0</v>
      </c>
      <c r="C1217" s="51" t="s">
        <v>1466</v>
      </c>
      <c r="D1217" s="21" t="s">
        <v>365</v>
      </c>
      <c r="E1217" s="19"/>
      <c r="F1217" s="227"/>
      <c r="G1217" s="228">
        <v>11.29</v>
      </c>
      <c r="H1217" s="64" t="s">
        <v>1472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41436.0</v>
      </c>
      <c r="B1218" s="21"/>
      <c r="C1218" s="51" t="s">
        <v>1460</v>
      </c>
      <c r="D1218" s="21" t="s">
        <v>365</v>
      </c>
      <c r="E1218" s="19"/>
      <c r="F1218" s="227"/>
      <c r="G1218" s="228">
        <v>17.19</v>
      </c>
      <c r="H1218" s="64" t="s">
        <v>1473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41394.0</v>
      </c>
      <c r="C1219" s="60" t="s">
        <v>1462</v>
      </c>
      <c r="D1219" s="21" t="s">
        <v>365</v>
      </c>
      <c r="E1219" s="19"/>
      <c r="F1219" s="227"/>
      <c r="G1219" s="228">
        <v>40.46</v>
      </c>
      <c r="H1219" s="64" t="s">
        <v>1474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41355.0</v>
      </c>
      <c r="C1220" s="51" t="s">
        <v>1466</v>
      </c>
      <c r="D1220" s="21" t="s">
        <v>368</v>
      </c>
      <c r="E1220" s="19">
        <v>30.0</v>
      </c>
      <c r="F1220" s="227">
        <v>38.33</v>
      </c>
      <c r="G1220" s="228">
        <v>-1150.93</v>
      </c>
      <c r="H1220" s="64" t="s">
        <v>1475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41355.0</v>
      </c>
      <c r="B1221" s="21"/>
      <c r="C1221" s="51" t="s">
        <v>1460</v>
      </c>
      <c r="D1221" s="21" t="s">
        <v>368</v>
      </c>
      <c r="E1221" s="19">
        <v>135.0</v>
      </c>
      <c r="F1221" s="227">
        <v>8.42</v>
      </c>
      <c r="G1221" s="228">
        <v>-1137.32</v>
      </c>
      <c r="H1221" s="64" t="s">
        <v>1476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41355.0</v>
      </c>
      <c r="C1222" s="60" t="s">
        <v>1462</v>
      </c>
      <c r="D1222" s="21" t="s">
        <v>368</v>
      </c>
      <c r="E1222" s="19">
        <v>95.0</v>
      </c>
      <c r="F1222" s="227">
        <v>15.4</v>
      </c>
      <c r="G1222" s="228">
        <v>-1464.32</v>
      </c>
      <c r="H1222" s="64" t="s">
        <v>1477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41355.0</v>
      </c>
      <c r="C1223" s="60" t="s">
        <v>1422</v>
      </c>
      <c r="D1223" s="21" t="s">
        <v>368</v>
      </c>
      <c r="E1223" s="19">
        <v>75.0</v>
      </c>
      <c r="F1223" s="227">
        <v>15.15</v>
      </c>
      <c r="G1223" s="228">
        <v>-1137.27</v>
      </c>
      <c r="H1223" s="64" t="s">
        <v>1478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41355.0</v>
      </c>
      <c r="B1224" s="21"/>
      <c r="C1224" s="51" t="s">
        <v>1466</v>
      </c>
      <c r="D1224" s="263" t="s">
        <v>352</v>
      </c>
      <c r="E1224" s="19"/>
      <c r="F1224" s="227"/>
      <c r="G1224" s="228">
        <v>-2.3</v>
      </c>
      <c r="H1224" s="64" t="s">
        <v>1479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B1225" s="21"/>
      <c r="C1225" s="51" t="s">
        <v>1480</v>
      </c>
      <c r="D1225" s="263" t="s">
        <v>352</v>
      </c>
      <c r="E1225" s="19"/>
      <c r="F1225" s="227"/>
      <c r="G1225" s="228">
        <v>-2.27</v>
      </c>
      <c r="H1225" s="64" t="s">
        <v>1481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B1226" s="21"/>
      <c r="C1226" s="51" t="s">
        <v>1462</v>
      </c>
      <c r="D1226" s="263" t="s">
        <v>352</v>
      </c>
      <c r="E1226" s="19"/>
      <c r="F1226" s="227"/>
      <c r="G1226" s="228">
        <v>-2.93</v>
      </c>
      <c r="H1226" s="64" t="s">
        <v>1482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B1227" s="21"/>
      <c r="C1227" s="51" t="s">
        <v>1422</v>
      </c>
      <c r="D1227" s="263" t="s">
        <v>352</v>
      </c>
      <c r="E1227" s="19"/>
      <c r="F1227" s="227"/>
      <c r="G1227" s="228">
        <v>-2.27</v>
      </c>
      <c r="H1227" s="64" t="s">
        <v>1483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41326.0</v>
      </c>
      <c r="B1228" s="237"/>
      <c r="C1228" s="169"/>
      <c r="D1228" s="21" t="s">
        <v>352</v>
      </c>
      <c r="E1228" s="237"/>
      <c r="F1228" s="227"/>
      <c r="G1228" s="228">
        <v>-6.0</v>
      </c>
      <c r="H1228" s="64" t="s">
        <v>1352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41326.0</v>
      </c>
      <c r="B1229" s="237"/>
      <c r="C1229" s="169"/>
      <c r="D1229" s="21" t="s">
        <v>358</v>
      </c>
      <c r="E1229" s="237"/>
      <c r="F1229" s="227"/>
      <c r="G1229" s="228">
        <v>-9872.9</v>
      </c>
      <c r="H1229" s="64" t="s">
        <v>1484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41124.0</v>
      </c>
      <c r="C1230" s="60" t="s">
        <v>1480</v>
      </c>
      <c r="D1230" s="21" t="s">
        <v>354</v>
      </c>
      <c r="E1230" s="19">
        <v>-455.0</v>
      </c>
      <c r="F1230" s="227">
        <v>10.8</v>
      </c>
      <c r="G1230" s="228">
        <v>4909.58</v>
      </c>
      <c r="H1230" s="64" t="s">
        <v>1485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41122.0</v>
      </c>
      <c r="C1231" s="51" t="s">
        <v>1466</v>
      </c>
      <c r="D1231" s="21" t="s">
        <v>354</v>
      </c>
      <c r="E1231" s="19">
        <v>-33.0</v>
      </c>
      <c r="F1231" s="227">
        <v>37.93</v>
      </c>
      <c r="G1231" s="228">
        <v>1250.4</v>
      </c>
      <c r="H1231" s="64" t="s">
        <v>1486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41122.0</v>
      </c>
      <c r="C1232" s="60" t="s">
        <v>1426</v>
      </c>
      <c r="D1232" s="21" t="s">
        <v>354</v>
      </c>
      <c r="E1232" s="19">
        <v>-70.0</v>
      </c>
      <c r="F1232" s="227">
        <v>20.6</v>
      </c>
      <c r="G1232" s="228">
        <v>1440.7</v>
      </c>
      <c r="H1232" s="64" t="s">
        <v>1487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41122.0</v>
      </c>
      <c r="C1233" s="60" t="s">
        <v>1462</v>
      </c>
      <c r="D1233" s="21" t="s">
        <v>354</v>
      </c>
      <c r="E1233" s="19">
        <v>-74.0</v>
      </c>
      <c r="F1233" s="227">
        <v>18.27</v>
      </c>
      <c r="G1233" s="228">
        <v>1350.39</v>
      </c>
      <c r="H1233" s="64" t="s">
        <v>1488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41122.0</v>
      </c>
      <c r="C1234" s="60" t="s">
        <v>1422</v>
      </c>
      <c r="D1234" s="21" t="s">
        <v>354</v>
      </c>
      <c r="E1234" s="19">
        <v>-70.0</v>
      </c>
      <c r="F1234" s="227">
        <v>16.67</v>
      </c>
      <c r="G1234" s="228">
        <v>1165.5</v>
      </c>
      <c r="H1234" s="64" t="s">
        <v>1489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41100.0</v>
      </c>
      <c r="C1235" s="60" t="s">
        <v>1490</v>
      </c>
      <c r="D1235" s="21" t="s">
        <v>354</v>
      </c>
      <c r="E1235" s="19">
        <v>-263.0</v>
      </c>
      <c r="F1235" s="227">
        <v>15.08</v>
      </c>
      <c r="G1235" s="228">
        <v>3962.47</v>
      </c>
      <c r="H1235" s="64" t="s">
        <v>1491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41081.0</v>
      </c>
      <c r="C1236" s="51" t="s">
        <v>1466</v>
      </c>
      <c r="D1236" s="21" t="s">
        <v>365</v>
      </c>
      <c r="E1236" s="19"/>
      <c r="F1236" s="227"/>
      <c r="G1236" s="228">
        <v>16.32</v>
      </c>
      <c r="H1236" s="64" t="s">
        <v>1492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41073.0</v>
      </c>
      <c r="B1237" s="21"/>
      <c r="C1237" s="51" t="s">
        <v>1480</v>
      </c>
      <c r="D1237" s="21" t="s">
        <v>365</v>
      </c>
      <c r="E1237" s="19"/>
      <c r="F1237" s="227"/>
      <c r="G1237" s="228">
        <v>314.9</v>
      </c>
      <c r="H1237" s="64" t="s">
        <v>1493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41066.0</v>
      </c>
      <c r="B1238" s="21"/>
      <c r="C1238" s="51" t="s">
        <v>1422</v>
      </c>
      <c r="D1238" s="21" t="s">
        <v>365</v>
      </c>
      <c r="E1238" s="19"/>
      <c r="F1238" s="227"/>
      <c r="G1238" s="228">
        <v>35.14</v>
      </c>
      <c r="H1238" s="64" t="s">
        <v>1494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41061.0</v>
      </c>
      <c r="B1239" s="21"/>
      <c r="C1239" s="51" t="s">
        <v>1490</v>
      </c>
      <c r="D1239" s="21" t="s">
        <v>365</v>
      </c>
      <c r="E1239" s="19"/>
      <c r="F1239" s="227"/>
      <c r="G1239" s="228">
        <v>6.5</v>
      </c>
      <c r="H1239" s="64" t="s">
        <v>1495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41061.0</v>
      </c>
      <c r="B1240" s="21"/>
      <c r="C1240" s="51" t="s">
        <v>1490</v>
      </c>
      <c r="D1240" s="21" t="s">
        <v>365</v>
      </c>
      <c r="E1240" s="19">
        <v>-15.0</v>
      </c>
      <c r="F1240" s="227">
        <v>0.0</v>
      </c>
      <c r="G1240" s="228">
        <v>0.0</v>
      </c>
      <c r="H1240" s="64" t="s">
        <v>1496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41053.0</v>
      </c>
      <c r="C1241" s="60" t="s">
        <v>1462</v>
      </c>
      <c r="D1241" s="21" t="s">
        <v>365</v>
      </c>
      <c r="E1241" s="19"/>
      <c r="F1241" s="227"/>
      <c r="G1241" s="228">
        <v>41.75</v>
      </c>
      <c r="H1241" s="64" t="s">
        <v>1497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41050.0</v>
      </c>
      <c r="B1242" s="21"/>
      <c r="C1242" s="51" t="s">
        <v>1490</v>
      </c>
      <c r="D1242" s="21" t="s">
        <v>365</v>
      </c>
      <c r="E1242" s="19">
        <v>8.0</v>
      </c>
      <c r="F1242" s="227">
        <v>13.2</v>
      </c>
      <c r="G1242" s="228">
        <v>0.0</v>
      </c>
      <c r="H1242" s="64" t="s">
        <v>1498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41050.0</v>
      </c>
      <c r="B1243" s="21"/>
      <c r="C1243" s="51" t="s">
        <v>1490</v>
      </c>
      <c r="D1243" s="21" t="s">
        <v>365</v>
      </c>
      <c r="E1243" s="19">
        <v>-240.0</v>
      </c>
      <c r="F1243" s="227">
        <v>0.0</v>
      </c>
      <c r="G1243" s="228">
        <v>0.0</v>
      </c>
      <c r="H1243" s="64" t="s">
        <v>1499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41038.0</v>
      </c>
      <c r="C1244" s="60" t="s">
        <v>1490</v>
      </c>
      <c r="D1244" s="21" t="s">
        <v>365</v>
      </c>
      <c r="E1244" s="19"/>
      <c r="F1244" s="227"/>
      <c r="G1244" s="228">
        <v>220.61</v>
      </c>
      <c r="H1244" s="64" t="s">
        <v>1500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41038.0</v>
      </c>
      <c r="B1245" s="21"/>
      <c r="C1245" s="51" t="s">
        <v>1490</v>
      </c>
      <c r="D1245" s="21" t="s">
        <v>365</v>
      </c>
      <c r="E1245" s="19">
        <v>255.0</v>
      </c>
      <c r="F1245" s="227">
        <v>0.0</v>
      </c>
      <c r="G1245" s="228">
        <v>0.0</v>
      </c>
      <c r="H1245" s="64" t="s">
        <v>1501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41033.0</v>
      </c>
      <c r="C1246" s="60" t="s">
        <v>1426</v>
      </c>
      <c r="D1246" s="21" t="s">
        <v>365</v>
      </c>
      <c r="E1246" s="19"/>
      <c r="F1246" s="227"/>
      <c r="G1246" s="228">
        <v>96.91</v>
      </c>
      <c r="H1246" s="64" t="s">
        <v>1502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41025.0</v>
      </c>
      <c r="C1247" s="51" t="s">
        <v>1466</v>
      </c>
      <c r="D1247" s="21" t="s">
        <v>368</v>
      </c>
      <c r="E1247" s="19">
        <v>33.0</v>
      </c>
      <c r="F1247" s="227">
        <v>36.5</v>
      </c>
      <c r="G1247" s="228">
        <v>-1205.42</v>
      </c>
      <c r="H1247" s="64" t="s">
        <v>1503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41025.0</v>
      </c>
      <c r="C1248" s="60" t="s">
        <v>1504</v>
      </c>
      <c r="D1248" s="21" t="s">
        <v>354</v>
      </c>
      <c r="E1248" s="19">
        <v>-135.0</v>
      </c>
      <c r="F1248" s="227">
        <v>9.03</v>
      </c>
      <c r="G1248" s="228">
        <v>1218.49</v>
      </c>
      <c r="H1248" s="64" t="s">
        <v>1505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41024.0</v>
      </c>
      <c r="B1249" s="21"/>
      <c r="C1249" s="51" t="s">
        <v>1462</v>
      </c>
      <c r="D1249" s="263" t="s">
        <v>365</v>
      </c>
      <c r="E1249" s="19">
        <v>2.0</v>
      </c>
      <c r="F1249" s="227">
        <v>16.43</v>
      </c>
      <c r="G1249" s="228">
        <v>0.0</v>
      </c>
      <c r="H1249" s="64" t="s">
        <v>1506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41024.0</v>
      </c>
      <c r="B1250" s="21"/>
      <c r="C1250" s="51" t="s">
        <v>1490</v>
      </c>
      <c r="D1250" s="263" t="s">
        <v>365</v>
      </c>
      <c r="E1250" s="19"/>
      <c r="F1250" s="227"/>
      <c r="G1250" s="228">
        <v>-32.86</v>
      </c>
      <c r="H1250" s="64" t="s">
        <v>1507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41004.0</v>
      </c>
      <c r="C1251" s="60" t="s">
        <v>1426</v>
      </c>
      <c r="D1251" s="21" t="s">
        <v>368</v>
      </c>
      <c r="E1251" s="19">
        <v>70.0</v>
      </c>
      <c r="F1251" s="227">
        <v>21.5</v>
      </c>
      <c r="G1251" s="228">
        <v>-1506.35</v>
      </c>
      <c r="H1251" s="64" t="s">
        <v>1508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41002.0</v>
      </c>
      <c r="B1252" s="237"/>
      <c r="C1252" s="169"/>
      <c r="D1252" s="21" t="s">
        <v>358</v>
      </c>
      <c r="E1252" s="237"/>
      <c r="F1252" s="227"/>
      <c r="G1252" s="228">
        <v>1520.0</v>
      </c>
      <c r="H1252" s="64" t="s">
        <v>1509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40987.0</v>
      </c>
      <c r="C1253" s="60" t="s">
        <v>1462</v>
      </c>
      <c r="D1253" s="21" t="s">
        <v>368</v>
      </c>
      <c r="E1253" s="19">
        <v>72.0</v>
      </c>
      <c r="F1253" s="227">
        <v>19.86</v>
      </c>
      <c r="G1253" s="228">
        <v>-1430.85</v>
      </c>
      <c r="H1253" s="64" t="s">
        <v>1510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40983.0</v>
      </c>
      <c r="B1254" s="272"/>
      <c r="C1254" s="273" t="s">
        <v>1504</v>
      </c>
      <c r="D1254" s="274" t="s">
        <v>368</v>
      </c>
      <c r="E1254" s="19">
        <v>135.0</v>
      </c>
      <c r="F1254" s="227">
        <v>12.96</v>
      </c>
      <c r="G1254" s="228">
        <v>-1750.5</v>
      </c>
      <c r="H1254" s="64" t="s">
        <v>1511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40983.0</v>
      </c>
      <c r="C1255" s="60" t="s">
        <v>1480</v>
      </c>
      <c r="D1255" s="21" t="s">
        <v>368</v>
      </c>
      <c r="E1255" s="19">
        <v>110.0</v>
      </c>
      <c r="F1255" s="227">
        <v>11.24</v>
      </c>
      <c r="G1255" s="228">
        <v>-1236.96</v>
      </c>
      <c r="H1255" s="64" t="s">
        <v>1512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40983.0</v>
      </c>
      <c r="C1256" s="60" t="s">
        <v>1513</v>
      </c>
      <c r="D1256" s="21" t="s">
        <v>354</v>
      </c>
      <c r="E1256" s="19">
        <v>-445.0</v>
      </c>
      <c r="F1256" s="227">
        <v>5.09</v>
      </c>
      <c r="G1256" s="228">
        <v>2262.12</v>
      </c>
      <c r="H1256" s="64" t="s">
        <v>1514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40980.0</v>
      </c>
      <c r="B1257" s="237"/>
      <c r="C1257" s="169"/>
      <c r="D1257" s="21" t="s">
        <v>358</v>
      </c>
      <c r="E1257" s="237"/>
      <c r="F1257" s="227"/>
      <c r="G1257" s="228">
        <v>1700.0</v>
      </c>
      <c r="H1257" s="64" t="s">
        <v>1515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40970.0</v>
      </c>
      <c r="C1258" s="60" t="s">
        <v>1490</v>
      </c>
      <c r="D1258" s="21" t="s">
        <v>368</v>
      </c>
      <c r="E1258" s="19">
        <v>100.0</v>
      </c>
      <c r="F1258" s="227">
        <v>14.2</v>
      </c>
      <c r="G1258" s="228">
        <v>-1421.28</v>
      </c>
      <c r="H1258" s="64" t="s">
        <v>1516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40969.0</v>
      </c>
      <c r="C1259" s="60" t="s">
        <v>1490</v>
      </c>
      <c r="D1259" s="21" t="s">
        <v>368</v>
      </c>
      <c r="E1259" s="19">
        <v>155.0</v>
      </c>
      <c r="F1259" s="227">
        <v>14.67</v>
      </c>
      <c r="G1259" s="228">
        <v>-2275.13</v>
      </c>
      <c r="H1259" s="64" t="s">
        <v>1517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40969.0</v>
      </c>
      <c r="C1260" s="60" t="s">
        <v>1518</v>
      </c>
      <c r="D1260" s="21" t="s">
        <v>354</v>
      </c>
      <c r="E1260" s="19">
        <v>-250.0</v>
      </c>
      <c r="F1260" s="227">
        <v>9.68</v>
      </c>
      <c r="G1260" s="228">
        <v>2416.57</v>
      </c>
      <c r="H1260" s="64" t="s">
        <v>1519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40968.0</v>
      </c>
      <c r="B1261" s="237"/>
      <c r="C1261" s="169"/>
      <c r="D1261" s="21" t="s">
        <v>358</v>
      </c>
      <c r="E1261" s="237"/>
      <c r="F1261" s="227"/>
      <c r="G1261" s="228">
        <v>1280.0</v>
      </c>
      <c r="H1261" s="64" t="s">
        <v>1520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40967.0</v>
      </c>
      <c r="C1262" s="60" t="s">
        <v>1513</v>
      </c>
      <c r="D1262" s="21" t="s">
        <v>368</v>
      </c>
      <c r="E1262" s="19">
        <v>445.0</v>
      </c>
      <c r="F1262" s="227">
        <v>4.69</v>
      </c>
      <c r="G1262" s="228">
        <v>-2088.93</v>
      </c>
      <c r="H1262" s="64" t="s">
        <v>1521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40967.0</v>
      </c>
      <c r="C1263" s="60" t="s">
        <v>1480</v>
      </c>
      <c r="D1263" s="21" t="s">
        <v>368</v>
      </c>
      <c r="E1263" s="19">
        <v>100.0</v>
      </c>
      <c r="F1263" s="227">
        <v>11.66</v>
      </c>
      <c r="G1263" s="228">
        <v>-1166.55</v>
      </c>
      <c r="H1263" s="64" t="s">
        <v>1522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40967.0</v>
      </c>
      <c r="C1264" s="60" t="s">
        <v>1422</v>
      </c>
      <c r="D1264" s="21" t="s">
        <v>368</v>
      </c>
      <c r="E1264" s="19">
        <v>70.0</v>
      </c>
      <c r="F1264" s="227">
        <v>18.58</v>
      </c>
      <c r="G1264" s="228">
        <v>-1301.77</v>
      </c>
      <c r="H1264" s="64" t="s">
        <v>1523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40963.0</v>
      </c>
      <c r="B1265" s="237"/>
      <c r="C1265" s="169"/>
      <c r="D1265" s="21" t="s">
        <v>358</v>
      </c>
      <c r="E1265" s="237"/>
      <c r="F1265" s="227"/>
      <c r="G1265" s="228">
        <v>5000.0</v>
      </c>
      <c r="H1265" s="64" t="s">
        <v>441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40917.0</v>
      </c>
      <c r="C1266" s="60" t="s">
        <v>1518</v>
      </c>
      <c r="D1266" s="21" t="s">
        <v>368</v>
      </c>
      <c r="E1266" s="19">
        <v>250.0</v>
      </c>
      <c r="F1266" s="227">
        <v>8.06</v>
      </c>
      <c r="G1266" s="228">
        <v>-2015.56</v>
      </c>
      <c r="H1266" s="64" t="s">
        <v>1524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40914.0</v>
      </c>
      <c r="B1267" s="237"/>
      <c r="C1267" s="169"/>
      <c r="D1267" s="21" t="s">
        <v>358</v>
      </c>
      <c r="E1267" s="237"/>
      <c r="F1267" s="227"/>
      <c r="G1267" s="228">
        <v>2000.0</v>
      </c>
      <c r="H1267" s="64" t="s">
        <v>886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40906.0</v>
      </c>
      <c r="C1268" s="60" t="s">
        <v>1480</v>
      </c>
      <c r="D1268" s="21" t="s">
        <v>368</v>
      </c>
      <c r="E1268" s="19">
        <v>245.0</v>
      </c>
      <c r="F1268" s="227">
        <v>11.815</v>
      </c>
      <c r="G1268" s="228">
        <v>-2897.57</v>
      </c>
      <c r="H1268" s="64" t="s">
        <v>1525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40828.0</v>
      </c>
      <c r="B1269" s="268"/>
      <c r="C1269" s="271" t="s">
        <v>1480</v>
      </c>
      <c r="D1269" s="268" t="s">
        <v>354</v>
      </c>
      <c r="E1269" s="19">
        <v>-555.0</v>
      </c>
      <c r="F1269" s="227">
        <f t="shared" ref="F1269:F1270" si="4">-G1269/E1269</f>
        <v>17.61367568</v>
      </c>
      <c r="G1269" s="228">
        <v>9775.59</v>
      </c>
      <c r="H1269" s="64" t="s">
        <v>1526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40668.0</v>
      </c>
      <c r="B1270" s="268"/>
      <c r="C1270" s="271" t="s">
        <v>1480</v>
      </c>
      <c r="D1270" s="268" t="s">
        <v>368</v>
      </c>
      <c r="E1270" s="19">
        <v>555.0</v>
      </c>
      <c r="F1270" s="227">
        <f t="shared" si="4"/>
        <v>15.58</v>
      </c>
      <c r="G1270" s="228">
        <v>-8646.9</v>
      </c>
      <c r="H1270" s="64" t="s">
        <v>1527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40639.0</v>
      </c>
      <c r="B1271" s="275"/>
      <c r="C1271" s="276"/>
      <c r="D1271" s="277" t="s">
        <v>358</v>
      </c>
      <c r="E1271" s="277"/>
      <c r="F1271" s="227"/>
      <c r="G1271" s="228">
        <f>10000-133.41</f>
        <v>9866.59</v>
      </c>
      <c r="H1271" s="64" t="s">
        <v>1528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</sheetData>
  <autoFilter ref="$A$1:$J$1271">
    <sortState ref="A1:J1271">
      <sortCondition descending="1" ref="A1:A1271"/>
      <sortCondition ref="B1:B1271"/>
    </sortState>
  </autoFilter>
  <conditionalFormatting sqref="I2:J1140 I1142:J1271">
    <cfRule type="expression" dxfId="6" priority="1">
      <formula>AND($D2&lt;&gt;"COST",I2&lt;&gt;"",I2&gt;0.01)</formula>
    </cfRule>
  </conditionalFormatting>
  <conditionalFormatting sqref="I2:J1140 I1142:J1271">
    <cfRule type="expression" dxfId="10" priority="2">
      <formula>AND($D2&lt;&gt;"COST",I2&lt;&gt;"",I2&lt;0.01)</formula>
    </cfRule>
  </conditionalFormatting>
  <conditionalFormatting sqref="A1:E1140 F1:F1271 G1:G1140 H1:J1 A1142:E1271 G1142:G1271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305</v>
      </c>
      <c r="C1" s="11" t="s">
        <v>1529</v>
      </c>
      <c r="D1" s="11" t="s">
        <v>306</v>
      </c>
      <c r="E1" s="11" t="s">
        <v>1530</v>
      </c>
      <c r="F1" s="11" t="s">
        <v>1531</v>
      </c>
      <c r="G1" s="11" t="s">
        <v>1532</v>
      </c>
      <c r="H1" s="11" t="s">
        <v>1533</v>
      </c>
      <c r="I1" s="11" t="s">
        <v>1534</v>
      </c>
      <c r="J1" s="11" t="s">
        <v>1535</v>
      </c>
      <c r="K1" s="11" t="s">
        <v>18</v>
      </c>
      <c r="L1" s="278" t="s">
        <v>1536</v>
      </c>
    </row>
    <row r="2">
      <c r="A2" s="250">
        <f>DateTime!$B$1-TIME(2,0,0)</f>
        <v>44656.62494</v>
      </c>
      <c r="B2" s="279">
        <f>Dashboard!$B$42</f>
        <v>0.1065013705</v>
      </c>
      <c r="C2" s="279">
        <f>Dashboard!$B$44</f>
        <v>0.04035067185</v>
      </c>
      <c r="D2" s="279">
        <f>Dashboard!$B$40</f>
        <v>0.1229296581</v>
      </c>
      <c r="E2" s="280">
        <f t="array" ref="E2">INDEX($F:$F,2)/Dashboard!$B$36</f>
        <v>-0.009357512828</v>
      </c>
      <c r="F2" s="230">
        <f t="array" ref="F2">INDEX($H:$H,2)-INDEX($H:$H,3)</f>
        <v>-8796.56</v>
      </c>
      <c r="G2" s="230">
        <f t="array" ref="G2">INDEX($I:$I,2)-INDEX($I:$I,3)</f>
        <v>-33.70329502</v>
      </c>
      <c r="H2" s="230">
        <f>Dashboard!$B$39</f>
        <v>177542.323</v>
      </c>
      <c r="I2" s="230">
        <f>SUM(Historic!J:J)</f>
        <v>186292.2843</v>
      </c>
      <c r="J2" s="230">
        <f>Dashboard!$B$38+Dashboard!$B$33</f>
        <v>130418.81</v>
      </c>
      <c r="K2" s="230">
        <f>Dashboard!$B$38</f>
        <v>311029.053</v>
      </c>
      <c r="L2" s="281">
        <f t="array" ref="L2">INDEX($H:$H,2)/MAX(INDEX($I:$I,2),1)</f>
        <v>0.9530310054</v>
      </c>
    </row>
    <row r="3">
      <c r="A3" s="189">
        <v>44655.983193148146</v>
      </c>
      <c r="B3" s="282">
        <v>0.1126184989095364</v>
      </c>
      <c r="C3" s="282">
        <v>0.04036014107007371</v>
      </c>
      <c r="D3" s="282">
        <v>0.12905064181105144</v>
      </c>
      <c r="E3" s="283">
        <v>1.0283292758905496E-4</v>
      </c>
      <c r="F3" s="228">
        <v>97.57299999980023</v>
      </c>
      <c r="G3" s="228">
        <v>88.29758620687062</v>
      </c>
      <c r="H3" s="228">
        <v>186338.8829999998</v>
      </c>
      <c r="I3" s="228">
        <v>186325.98758620687</v>
      </c>
      <c r="J3" s="228">
        <v>139215.37001313735</v>
      </c>
      <c r="K3" s="228">
        <v>319825.6129999998</v>
      </c>
      <c r="L3" s="284">
        <v>1.0000692088847078</v>
      </c>
    </row>
    <row r="4">
      <c r="A4" s="189">
        <v>44652.98313822917</v>
      </c>
      <c r="B4" s="285">
        <v>0.1127</v>
      </c>
      <c r="C4" s="285">
        <v>0.0404</v>
      </c>
      <c r="D4" s="285">
        <v>0.1292</v>
      </c>
      <c r="E4" s="286">
        <v>2.0E-4</v>
      </c>
      <c r="F4" s="287">
        <v>196.39</v>
      </c>
      <c r="G4" s="287">
        <v>187.0</v>
      </c>
      <c r="H4" s="287">
        <v>186241.31</v>
      </c>
      <c r="I4" s="287">
        <v>186237.69</v>
      </c>
      <c r="J4" s="287">
        <v>138750.47</v>
      </c>
      <c r="K4" s="287">
        <v>319727.54</v>
      </c>
      <c r="L4" s="288">
        <v>0.951</v>
      </c>
    </row>
    <row r="5">
      <c r="A5" s="189">
        <v>44651.983122488426</v>
      </c>
      <c r="B5" s="282">
        <v>0.11136722841804773</v>
      </c>
      <c r="C5" s="282">
        <v>0.04044958362951062</v>
      </c>
      <c r="D5" s="282">
        <v>0.12913259661529972</v>
      </c>
      <c r="E5" s="283">
        <v>0.011375230266351444</v>
      </c>
      <c r="F5" s="228">
        <v>10787.590000000317</v>
      </c>
      <c r="G5" s="228">
        <v>1703.0972190500997</v>
      </c>
      <c r="H5" s="228">
        <v>186044.92299999986</v>
      </c>
      <c r="I5" s="228">
        <v>186050.69476923102</v>
      </c>
      <c r="J5" s="228">
        <v>142290.5734066334</v>
      </c>
      <c r="K5" s="228">
        <v>319531.153</v>
      </c>
      <c r="L5" s="284">
        <v>0.9509782665222737</v>
      </c>
    </row>
    <row r="6">
      <c r="A6" s="189">
        <v>44650.983145335646</v>
      </c>
      <c r="B6" s="282">
        <v>0.10395098104504619</v>
      </c>
      <c r="C6" s="282">
        <v>0.04047750182810679</v>
      </c>
      <c r="D6" s="282">
        <v>0.121728958140088</v>
      </c>
      <c r="E6" s="283">
        <v>0.0022699504376115175</v>
      </c>
      <c r="F6" s="228">
        <v>2352.8400000002002</v>
      </c>
      <c r="G6" s="228">
        <v>124.4853277069924</v>
      </c>
      <c r="H6" s="228">
        <v>175257.33299999955</v>
      </c>
      <c r="I6" s="228">
        <v>184347.59755018074</v>
      </c>
      <c r="J6" s="228">
        <v>184502.48340663308</v>
      </c>
      <c r="K6" s="228">
        <v>363743.0629999995</v>
      </c>
      <c r="L6" s="284">
        <v>0.9506895415455211</v>
      </c>
    </row>
    <row r="7">
      <c r="A7" s="189">
        <v>44649.98315859954</v>
      </c>
      <c r="B7" s="282">
        <v>0.10239916133235907</v>
      </c>
      <c r="C7" s="282">
        <v>0.04051009955451988</v>
      </c>
      <c r="D7" s="282">
        <v>0.12019145555685179</v>
      </c>
      <c r="E7" s="283">
        <v>-0.006465749419355195</v>
      </c>
      <c r="F7" s="228">
        <v>-6686.640000000771</v>
      </c>
      <c r="G7" s="228">
        <v>121.03628334560199</v>
      </c>
      <c r="H7" s="228">
        <v>172904.49299999935</v>
      </c>
      <c r="I7" s="228">
        <v>184223.11222247375</v>
      </c>
      <c r="J7" s="228">
        <v>182149.64340663288</v>
      </c>
      <c r="K7" s="228">
        <v>361390.2229999993</v>
      </c>
      <c r="L7" s="284">
        <v>0.9385602648553365</v>
      </c>
    </row>
    <row r="8">
      <c r="A8" s="189">
        <v>44648.98317194445</v>
      </c>
      <c r="B8" s="282">
        <v>0.1071321716872332</v>
      </c>
      <c r="C8" s="282">
        <v>0.04054249644414035</v>
      </c>
      <c r="D8" s="282">
        <v>0.12493939052034468</v>
      </c>
      <c r="E8" s="283">
        <v>0.01100325456160214</v>
      </c>
      <c r="F8" s="228">
        <v>11439.270000000135</v>
      </c>
      <c r="G8" s="228">
        <v>166.36612140224315</v>
      </c>
      <c r="H8" s="228">
        <v>179591.13300000012</v>
      </c>
      <c r="I8" s="228">
        <v>184102.07593912815</v>
      </c>
      <c r="J8" s="228">
        <v>221835.2834066337</v>
      </c>
      <c r="K8" s="228">
        <v>401075.8630000001</v>
      </c>
      <c r="L8" s="284">
        <v>0.975497598730937</v>
      </c>
    </row>
    <row r="9">
      <c r="A9" s="189">
        <v>44645.98313541667</v>
      </c>
      <c r="B9" s="282">
        <v>0.0993488350981751</v>
      </c>
      <c r="C9" s="282">
        <v>0.04061396556536891</v>
      </c>
      <c r="D9" s="282">
        <v>0.11718744485175644</v>
      </c>
      <c r="E9" s="283">
        <v>-0.01082277101030172</v>
      </c>
      <c r="F9" s="228">
        <v>-11127.830000000075</v>
      </c>
      <c r="G9" s="228">
        <v>21.702678836678388</v>
      </c>
      <c r="H9" s="228">
        <v>168151.86299999998</v>
      </c>
      <c r="I9" s="228">
        <v>183935.7098177259</v>
      </c>
      <c r="J9" s="228">
        <v>210396.01340663357</v>
      </c>
      <c r="K9" s="228">
        <v>389636.593</v>
      </c>
      <c r="L9" s="284">
        <v>0.9141882409165291</v>
      </c>
    </row>
    <row r="10">
      <c r="A10" s="189">
        <v>44644.98317331019</v>
      </c>
      <c r="B10" s="282">
        <v>0.10719773803802017</v>
      </c>
      <c r="C10" s="282">
        <v>0.0406496512068713</v>
      </c>
      <c r="D10" s="282">
        <v>0.12505237052875504</v>
      </c>
      <c r="E10" s="283">
        <v>0.011240184426014441</v>
      </c>
      <c r="F10" s="228">
        <v>11672.070000000298</v>
      </c>
      <c r="G10" s="228">
        <v>170.01203423104016</v>
      </c>
      <c r="H10" s="228">
        <v>179279.69300000006</v>
      </c>
      <c r="I10" s="228">
        <v>183914.00713888922</v>
      </c>
      <c r="J10" s="228">
        <v>221523.34340663365</v>
      </c>
      <c r="K10" s="228">
        <v>400763.92300000007</v>
      </c>
      <c r="L10" s="284">
        <v>0.9748017336418024</v>
      </c>
    </row>
    <row r="11">
      <c r="A11" s="189">
        <v>44643.98319605324</v>
      </c>
      <c r="B11" s="282">
        <v>0.09914559305302277</v>
      </c>
      <c r="C11" s="282">
        <v>0.04068663927270958</v>
      </c>
      <c r="D11" s="282">
        <v>0.11701717005172714</v>
      </c>
      <c r="E11" s="283">
        <v>0.003426393298634401</v>
      </c>
      <c r="F11" s="228">
        <v>3514.3700000001118</v>
      </c>
      <c r="G11" s="228">
        <v>108.10678927361732</v>
      </c>
      <c r="H11" s="228">
        <v>167607.62299999976</v>
      </c>
      <c r="I11" s="228">
        <v>183743.99510465818</v>
      </c>
      <c r="J11" s="228">
        <v>209850.27340663335</v>
      </c>
      <c r="K11" s="228">
        <v>389090.85299999977</v>
      </c>
      <c r="L11" s="284">
        <v>0.9121801390273061</v>
      </c>
    </row>
    <row r="12">
      <c r="A12" s="189">
        <v>44642.98314684028</v>
      </c>
      <c r="B12" s="282">
        <v>0.09677699496540718</v>
      </c>
      <c r="C12" s="282">
        <v>0.04072240580422058</v>
      </c>
      <c r="D12" s="282">
        <v>0.11466428238731931</v>
      </c>
      <c r="E12" s="283">
        <v>-0.00830281457599323</v>
      </c>
      <c r="F12" s="228">
        <v>-8486.820000000065</v>
      </c>
      <c r="G12" s="228">
        <v>85.43432743253652</v>
      </c>
      <c r="H12" s="228">
        <v>164093.25299999965</v>
      </c>
      <c r="I12" s="228">
        <v>183635.88831538457</v>
      </c>
      <c r="J12" s="228">
        <v>206335.90340663324</v>
      </c>
      <c r="K12" s="228">
        <v>385576.48299999966</v>
      </c>
      <c r="L12" s="284">
        <v>0.8935794332215633</v>
      </c>
    </row>
    <row r="13">
      <c r="A13" s="189">
        <v>44641.98316674768</v>
      </c>
      <c r="B13" s="282">
        <v>0.10279677123969264</v>
      </c>
      <c r="C13" s="282">
        <v>0.04075785103073923</v>
      </c>
      <c r="D13" s="282">
        <v>0.12069962795182602</v>
      </c>
      <c r="E13" s="283">
        <v>-0.0074244798421033865</v>
      </c>
      <c r="F13" s="228">
        <v>-7652.0299999999115</v>
      </c>
      <c r="G13" s="228">
        <v>197.27794483758043</v>
      </c>
      <c r="H13" s="228">
        <v>172580.0729999997</v>
      </c>
      <c r="I13" s="228">
        <v>183550.45398795203</v>
      </c>
      <c r="J13" s="228">
        <v>220822.7234066333</v>
      </c>
      <c r="K13" s="228">
        <v>394063.3029999997</v>
      </c>
      <c r="L13" s="284">
        <v>0.9402323407564418</v>
      </c>
    </row>
    <row r="14">
      <c r="A14" s="189">
        <v>44638.98315554398</v>
      </c>
      <c r="B14" s="282">
        <v>0.10833789222054827</v>
      </c>
      <c r="C14" s="282">
        <v>0.040829237135539084</v>
      </c>
      <c r="D14" s="282">
        <v>0.1262721052278039</v>
      </c>
      <c r="E14" s="283">
        <v>0.008437730955825604</v>
      </c>
      <c r="F14" s="228">
        <v>8629.310000000056</v>
      </c>
      <c r="G14" s="228">
        <v>260.8128163937945</v>
      </c>
      <c r="H14" s="228">
        <v>180232.10299999962</v>
      </c>
      <c r="I14" s="228">
        <v>183353.17604311445</v>
      </c>
      <c r="J14" s="228">
        <v>228474.75340663322</v>
      </c>
      <c r="K14" s="228">
        <v>401715.33299999963</v>
      </c>
      <c r="L14" s="284">
        <v>0.9829778075816864</v>
      </c>
    </row>
    <row r="15">
      <c r="A15" s="189">
        <v>44637.983176215275</v>
      </c>
      <c r="B15" s="282">
        <v>0.10238591010063881</v>
      </c>
      <c r="C15" s="282">
        <v>0.040866670405741747</v>
      </c>
      <c r="D15" s="282">
        <v>0.12033656564487219</v>
      </c>
      <c r="E15" s="283">
        <v>0.0013622355363077368</v>
      </c>
      <c r="F15" s="228">
        <v>1381.4099999999162</v>
      </c>
      <c r="G15" s="228">
        <v>163.50916011657682</v>
      </c>
      <c r="H15" s="228">
        <v>171602.79299999957</v>
      </c>
      <c r="I15" s="228">
        <v>183092.36322672066</v>
      </c>
      <c r="J15" s="228">
        <v>220345.44340663316</v>
      </c>
      <c r="K15" s="228">
        <v>393086.0229999996</v>
      </c>
      <c r="L15" s="284">
        <v>0.9372471356847707</v>
      </c>
    </row>
    <row r="16">
      <c r="A16" s="189">
        <v>44636.98314108796</v>
      </c>
      <c r="B16" s="282">
        <v>0.1015078821682973</v>
      </c>
      <c r="C16" s="282">
        <v>0.040903213155050556</v>
      </c>
      <c r="D16" s="282">
        <v>0.11947458908884709</v>
      </c>
      <c r="E16" s="283">
        <v>-0.006481146236266523</v>
      </c>
      <c r="F16" s="228">
        <v>-6563.4199999999255</v>
      </c>
      <c r="G16" s="228">
        <v>100.61987272658735</v>
      </c>
      <c r="H16" s="228">
        <v>170221.38299999965</v>
      </c>
      <c r="I16" s="228">
        <v>182928.85406660408</v>
      </c>
      <c r="J16" s="228">
        <v>218964.03340663324</v>
      </c>
      <c r="K16" s="228">
        <v>391704.61299999966</v>
      </c>
      <c r="L16" s="284">
        <v>0.9305332604227781</v>
      </c>
    </row>
    <row r="17">
      <c r="A17" s="189">
        <v>44635.983178078706</v>
      </c>
      <c r="B17" s="282">
        <v>0.10620918802736716</v>
      </c>
      <c r="C17" s="282">
        <v>0.0409396732437103</v>
      </c>
      <c r="D17" s="282">
        <v>0.1241919100156028</v>
      </c>
      <c r="E17" s="283">
        <v>0.001916541731878545</v>
      </c>
      <c r="F17" s="228">
        <v>1953.449999999837</v>
      </c>
      <c r="G17" s="228">
        <v>154.0114419858146</v>
      </c>
      <c r="H17" s="228">
        <v>176784.80299999958</v>
      </c>
      <c r="I17" s="228">
        <v>182828.2341938775</v>
      </c>
      <c r="J17" s="228">
        <v>225527.45340663317</v>
      </c>
      <c r="K17" s="228">
        <v>398268.0329999996</v>
      </c>
      <c r="L17" s="284">
        <v>0.9669447598150007</v>
      </c>
    </row>
    <row r="18">
      <c r="A18" s="189">
        <v>44634.98317461806</v>
      </c>
      <c r="B18" s="282">
        <v>0.10493232282315257</v>
      </c>
      <c r="C18" s="282">
        <v>0.04097694331514361</v>
      </c>
      <c r="D18" s="282">
        <v>0.122931415663424</v>
      </c>
      <c r="E18" s="283">
        <v>-0.02053794537560243</v>
      </c>
      <c r="F18" s="228">
        <v>-20893.33999999985</v>
      </c>
      <c r="G18" s="228">
        <v>76.29972482621088</v>
      </c>
      <c r="H18" s="228">
        <v>174831.35299999974</v>
      </c>
      <c r="I18" s="228">
        <v>182674.22275189168</v>
      </c>
      <c r="J18" s="228">
        <v>223574.00340663333</v>
      </c>
      <c r="K18" s="228">
        <v>396314.58299999975</v>
      </c>
      <c r="L18" s="284">
        <v>0.957066357618808</v>
      </c>
    </row>
    <row r="19">
      <c r="A19" s="189">
        <v>44631.98313231481</v>
      </c>
      <c r="B19" s="282">
        <v>0.11983452229769108</v>
      </c>
      <c r="C19" s="282">
        <v>0.04104928875197917</v>
      </c>
      <c r="D19" s="282">
        <v>0.13786539281899057</v>
      </c>
      <c r="E19" s="283">
        <v>0.007659688047082941</v>
      </c>
      <c r="F19" s="228">
        <v>7952.269999999902</v>
      </c>
      <c r="G19" s="228">
        <v>210.2757543377811</v>
      </c>
      <c r="H19" s="228">
        <v>195724.6929999996</v>
      </c>
      <c r="I19" s="228">
        <v>182597.92302706547</v>
      </c>
      <c r="J19" s="228">
        <v>244467.34340663318</v>
      </c>
      <c r="K19" s="228">
        <v>417207.9229999996</v>
      </c>
      <c r="L19" s="284">
        <v>1.0718889336489792</v>
      </c>
    </row>
    <row r="20">
      <c r="A20" s="189">
        <v>44630.98323658565</v>
      </c>
      <c r="B20" s="282">
        <v>0.11434328954444047</v>
      </c>
      <c r="C20" s="282">
        <v>0.04108889633717901</v>
      </c>
      <c r="D20" s="282">
        <v>0.13239155766901428</v>
      </c>
      <c r="E20" s="283">
        <v>-0.01180859476481806</v>
      </c>
      <c r="F20" s="228">
        <v>-12165.749999999884</v>
      </c>
      <c r="G20" s="228">
        <v>77.42668670765124</v>
      </c>
      <c r="H20" s="228">
        <v>187772.4229999997</v>
      </c>
      <c r="I20" s="228">
        <v>182387.64727272769</v>
      </c>
      <c r="J20" s="228">
        <v>246515.07340663328</v>
      </c>
      <c r="K20" s="228">
        <v>409255.6529999997</v>
      </c>
      <c r="L20" s="284">
        <v>1.0295237961988732</v>
      </c>
    </row>
    <row r="21">
      <c r="A21" s="189">
        <v>44629.983225648146</v>
      </c>
      <c r="B21" s="282">
        <v>0.1230369691470882</v>
      </c>
      <c r="C21" s="282">
        <v>0.04112768795251274</v>
      </c>
      <c r="D21" s="282">
        <v>0.1411022764607603</v>
      </c>
      <c r="E21" s="283">
        <v>-0.02065287843875847</v>
      </c>
      <c r="F21" s="228">
        <v>-21528.78999999992</v>
      </c>
      <c r="G21" s="228">
        <v>95.0462831351324</v>
      </c>
      <c r="H21" s="228">
        <v>199938.17299999957</v>
      </c>
      <c r="I21" s="228">
        <v>182310.22058602003</v>
      </c>
      <c r="J21" s="228">
        <v>258680.82340663316</v>
      </c>
      <c r="K21" s="228">
        <v>421421.4029999996</v>
      </c>
      <c r="L21" s="284">
        <v>1.0966920689214026</v>
      </c>
    </row>
    <row r="22">
      <c r="A22" s="189">
        <v>44628.98325074074</v>
      </c>
      <c r="B22" s="282">
        <v>0.13836576370577439</v>
      </c>
      <c r="C22" s="282">
        <v>0.04116794115582113</v>
      </c>
      <c r="D22" s="282">
        <v>0.15644875221001</v>
      </c>
      <c r="E22" s="283">
        <v>-0.013181980448758452</v>
      </c>
      <c r="F22" s="228">
        <v>-14024.834999999963</v>
      </c>
      <c r="G22" s="228">
        <v>211.91483716183575</v>
      </c>
      <c r="H22" s="228">
        <v>221466.9629999995</v>
      </c>
      <c r="I22" s="228">
        <v>182215.1743028849</v>
      </c>
      <c r="J22" s="228">
        <v>287952.512770632</v>
      </c>
      <c r="K22" s="228">
        <v>442950.1929999995</v>
      </c>
      <c r="L22" s="284">
        <v>1.215414489200931</v>
      </c>
    </row>
    <row r="23">
      <c r="A23" s="189">
        <v>44627.98311611111</v>
      </c>
      <c r="B23" s="282">
        <v>0.148427302579447</v>
      </c>
      <c r="C23" s="282">
        <v>0.041210729993545775</v>
      </c>
      <c r="D23" s="282">
        <v>0.16652908604983735</v>
      </c>
      <c r="E23" s="283">
        <v>-0.001507115161311987</v>
      </c>
      <c r="F23" s="228">
        <v>-1624.6169999995036</v>
      </c>
      <c r="G23" s="228">
        <v>6602.399919491028</v>
      </c>
      <c r="H23" s="228">
        <v>235491.79799999946</v>
      </c>
      <c r="I23" s="228">
        <v>182003.25946572307</v>
      </c>
      <c r="J23" s="228">
        <v>301977.34777063195</v>
      </c>
      <c r="K23" s="228">
        <v>456975.02799999947</v>
      </c>
      <c r="L23" s="284">
        <v>1.293887805588174</v>
      </c>
    </row>
    <row r="24">
      <c r="A24" s="189">
        <v>44624.98444997685</v>
      </c>
      <c r="B24" s="282">
        <v>0.14986765715629038</v>
      </c>
      <c r="C24" s="282">
        <v>0.04129075011550111</v>
      </c>
      <c r="D24" s="282">
        <v>0.16080035266162</v>
      </c>
      <c r="E24" s="283">
        <v>0.022025447598535</v>
      </c>
      <c r="F24" s="228">
        <v>26012.2752999999</v>
      </c>
      <c r="G24" s="228">
        <v>482.09768264670856</v>
      </c>
      <c r="H24" s="228">
        <v>237116.41499999896</v>
      </c>
      <c r="I24" s="228">
        <v>175400.85954623204</v>
      </c>
      <c r="J24" s="228">
        <v>303603.464770631</v>
      </c>
      <c r="K24" s="228">
        <v>458601.144999999</v>
      </c>
      <c r="L24" s="284">
        <v>1.30185435016355</v>
      </c>
    </row>
    <row r="25">
      <c r="A25" s="189">
        <v>44623.98326657407</v>
      </c>
      <c r="B25" s="282">
        <v>0.13157995048351265</v>
      </c>
      <c r="C25" s="282">
        <v>0.041335581726290094</v>
      </c>
      <c r="D25" s="282">
        <v>0.1497355110422507</v>
      </c>
      <c r="E25" s="283">
        <v>-0.0012346447003768162</v>
      </c>
      <c r="F25" s="228">
        <v>-1426.0119000000414</v>
      </c>
      <c r="G25" s="228">
        <v>288.45460983674275</v>
      </c>
      <c r="H25" s="228">
        <v>211104.1396999991</v>
      </c>
      <c r="I25" s="228">
        <v>174918.76186358533</v>
      </c>
      <c r="J25" s="228">
        <v>302591.1894706316</v>
      </c>
      <c r="K25" s="228">
        <v>432588.8696999991</v>
      </c>
      <c r="L25" s="284">
        <v>1.2068696202219509</v>
      </c>
    </row>
    <row r="26">
      <c r="A26" s="189">
        <v>44622.98467831018</v>
      </c>
      <c r="B26" s="282">
        <v>0.13272600150121203</v>
      </c>
      <c r="C26" s="282">
        <v>0.04137753887421658</v>
      </c>
      <c r="D26" s="282">
        <v>0.15089999062701598</v>
      </c>
      <c r="E26" s="283">
        <v>-0.012495428907643784</v>
      </c>
      <c r="F26" s="228">
        <v>-14450.01139999996</v>
      </c>
      <c r="G26" s="228">
        <v>219.31905922287842</v>
      </c>
      <c r="H26" s="228">
        <v>212530.15159999914</v>
      </c>
      <c r="I26" s="228">
        <v>174630.3072537486</v>
      </c>
      <c r="J26" s="228">
        <v>304017.20137063164</v>
      </c>
      <c r="K26" s="228">
        <v>434014.88159999915</v>
      </c>
      <c r="L26" s="284">
        <v>1.217029019431202</v>
      </c>
    </row>
    <row r="27">
      <c r="A27" s="189">
        <v>44621.984708240736</v>
      </c>
      <c r="B27" s="282">
        <v>0.14313163327705677</v>
      </c>
      <c r="C27" s="282">
        <v>0.041419753977813896</v>
      </c>
      <c r="D27" s="282">
        <v>0.16132416427012966</v>
      </c>
      <c r="E27" s="283">
        <v>0.02983338734897474</v>
      </c>
      <c r="F27" s="228">
        <v>34931.13200000001</v>
      </c>
      <c r="G27" s="228">
        <v>471.80379764540703</v>
      </c>
      <c r="H27" s="228">
        <v>226980.1629999991</v>
      </c>
      <c r="I27" s="228">
        <v>174410.9881945257</v>
      </c>
      <c r="J27" s="228">
        <v>318467.2127706316</v>
      </c>
      <c r="K27" s="228">
        <v>448464.8929999991</v>
      </c>
      <c r="L27" s="284">
        <v>1.3014097640845967</v>
      </c>
    </row>
    <row r="28">
      <c r="A28" s="189">
        <v>44620.98331909723</v>
      </c>
      <c r="B28" s="282">
        <v>0.11712203129254642</v>
      </c>
      <c r="C28" s="282">
        <v>0.041463728051032336</v>
      </c>
      <c r="D28" s="282">
        <v>0.13664208275274095</v>
      </c>
      <c r="E28" s="283">
        <v>0.013063308000239618</v>
      </c>
      <c r="F28" s="228">
        <v>14815.15000000014</v>
      </c>
      <c r="G28" s="228">
        <v>282.29913007759023</v>
      </c>
      <c r="H28" s="228">
        <v>192049.0309999991</v>
      </c>
      <c r="I28" s="228">
        <v>173939.1843968803</v>
      </c>
      <c r="J28" s="228">
        <v>283809.7136609673</v>
      </c>
      <c r="K28" s="228">
        <v>415633.7609999991</v>
      </c>
      <c r="L28" s="284">
        <v>1.1041159682673756</v>
      </c>
    </row>
    <row r="29">
      <c r="A29" s="189">
        <v>44617.98326112269</v>
      </c>
      <c r="B29" s="282">
        <v>0.10677684227185837</v>
      </c>
      <c r="C29" s="282">
        <v>0.041539873097938426</v>
      </c>
      <c r="D29" s="282">
        <v>0.12633274085202764</v>
      </c>
      <c r="E29" s="283">
        <v>-0.007049698496016937</v>
      </c>
      <c r="F29" s="228">
        <v>-7890.649000000209</v>
      </c>
      <c r="G29" s="228">
        <v>181.3862401843362</v>
      </c>
      <c r="H29" s="228">
        <v>177233.88099999895</v>
      </c>
      <c r="I29" s="228">
        <v>173656.8852668027</v>
      </c>
      <c r="J29" s="228">
        <v>268994.56366096716</v>
      </c>
      <c r="K29" s="228">
        <v>400818.610999999</v>
      </c>
      <c r="L29" s="284">
        <v>1.0205980645552903</v>
      </c>
    </row>
    <row r="30">
      <c r="A30" s="189">
        <v>44616.98324707176</v>
      </c>
      <c r="B30" s="282">
        <v>0.11250606252834768</v>
      </c>
      <c r="C30" s="282">
        <v>0.041578583993933285</v>
      </c>
      <c r="D30" s="282">
        <v>0.1320801851977971</v>
      </c>
      <c r="E30" s="283">
        <v>0.011162948659348956</v>
      </c>
      <c r="F30" s="228">
        <v>12582.647000000114</v>
      </c>
      <c r="G30" s="228">
        <v>477.74401007950655</v>
      </c>
      <c r="H30" s="228">
        <v>185124.52999999915</v>
      </c>
      <c r="I30" s="228">
        <v>173475.49902661837</v>
      </c>
      <c r="J30" s="228">
        <v>276885.2126609674</v>
      </c>
      <c r="K30" s="228">
        <v>408709.2599999992</v>
      </c>
      <c r="L30" s="284">
        <v>1.067150871672047</v>
      </c>
    </row>
    <row r="31">
      <c r="A31" s="189">
        <v>44615.98338976852</v>
      </c>
      <c r="B31" s="282">
        <v>0.10362691453115158</v>
      </c>
      <c r="C31" s="282">
        <v>0.04161828979761135</v>
      </c>
      <c r="D31" s="282">
        <v>0.12322044381472148</v>
      </c>
      <c r="E31" s="283">
        <v>0.0025236930962300296</v>
      </c>
      <c r="F31" s="228">
        <v>2818.6939999999013</v>
      </c>
      <c r="G31" s="228">
        <v>113.87029197314405</v>
      </c>
      <c r="H31" s="228">
        <v>172541.88299999904</v>
      </c>
      <c r="I31" s="228">
        <v>172997.75501653887</v>
      </c>
      <c r="J31" s="228">
        <v>264301.56566096726</v>
      </c>
      <c r="K31" s="228">
        <v>396125.6129999991</v>
      </c>
      <c r="L31" s="284">
        <v>0.9973648674429547</v>
      </c>
    </row>
    <row r="32">
      <c r="A32" s="189">
        <v>44614.983130243054</v>
      </c>
      <c r="B32" s="282">
        <v>0.10170752883404027</v>
      </c>
      <c r="C32" s="282">
        <v>0.04165661720732104</v>
      </c>
      <c r="D32" s="282">
        <v>0.12131910232913744</v>
      </c>
      <c r="E32" s="283">
        <v>-0.003942342784495238</v>
      </c>
      <c r="F32" s="228">
        <v>-4392.060999999987</v>
      </c>
      <c r="G32" s="228">
        <v>42.13221733158571</v>
      </c>
      <c r="H32" s="228">
        <v>169723.18899999914</v>
      </c>
      <c r="I32" s="228">
        <v>172883.88472456572</v>
      </c>
      <c r="J32" s="230">
        <v>277465.12532812415</v>
      </c>
      <c r="K32" s="228">
        <v>393306.9189999992</v>
      </c>
      <c r="L32" s="284">
        <v>0.9817178117578621</v>
      </c>
    </row>
    <row r="33">
      <c r="A33" s="189">
        <v>44613.98336193287</v>
      </c>
      <c r="B33" s="282">
        <v>0.10494283731393009</v>
      </c>
      <c r="C33" s="282">
        <v>0.04169469457383862</v>
      </c>
      <c r="D33" s="282">
        <v>0.12457233730239184</v>
      </c>
      <c r="E33" s="283">
        <v>-2.3020907271105733E-4</v>
      </c>
      <c r="F33" s="228">
        <v>-257.48100000002887</v>
      </c>
      <c r="G33" s="228">
        <v>114.29052058726666</v>
      </c>
      <c r="H33" s="228">
        <v>174115.24999999913</v>
      </c>
      <c r="I33" s="228">
        <v>172841.75250723414</v>
      </c>
      <c r="J33" s="230">
        <v>281857.18632812414</v>
      </c>
      <c r="K33" s="228">
        <v>397698.97999999917</v>
      </c>
      <c r="L33" s="284">
        <v>1.0073679968774425</v>
      </c>
    </row>
    <row r="34">
      <c r="A34" s="189">
        <v>44610.9832674537</v>
      </c>
      <c r="B34" s="282">
        <v>0.10531572976621413</v>
      </c>
      <c r="C34" s="282">
        <v>0.04176952555219027</v>
      </c>
      <c r="D34" s="282">
        <v>0.12498045952920006</v>
      </c>
      <c r="E34" s="283">
        <v>0.001486158497868402</v>
      </c>
      <c r="F34" s="228">
        <v>1663.5370000000112</v>
      </c>
      <c r="G34" s="228">
        <v>20.512198149313917</v>
      </c>
      <c r="H34" s="228">
        <v>174372.73099999916</v>
      </c>
      <c r="I34" s="228">
        <v>172727.46198664687</v>
      </c>
      <c r="J34" s="230">
        <v>282114.66732812417</v>
      </c>
      <c r="K34" s="228">
        <v>397956.4609999992</v>
      </c>
      <c r="L34" s="284">
        <v>1.0095252312193383</v>
      </c>
    </row>
    <row r="35">
      <c r="A35" s="189">
        <v>44609.98326606481</v>
      </c>
      <c r="B35" s="282">
        <v>0.10422018601566624</v>
      </c>
      <c r="C35" s="282">
        <v>0.04180835124424976</v>
      </c>
      <c r="D35" s="282">
        <v>0.12390319457718095</v>
      </c>
      <c r="E35" s="283">
        <v>0.009070066479264933</v>
      </c>
      <c r="F35" s="228">
        <v>10137.52399999986</v>
      </c>
      <c r="G35" s="228">
        <v>5151.51714170014</v>
      </c>
      <c r="H35" s="228">
        <v>172709.19399999914</v>
      </c>
      <c r="I35" s="228">
        <v>172706.94978849756</v>
      </c>
      <c r="J35" s="230">
        <v>280451.13032812416</v>
      </c>
      <c r="K35" s="228">
        <v>396292.9239999992</v>
      </c>
      <c r="L35" s="284">
        <v>1.000012994332332</v>
      </c>
    </row>
    <row r="36">
      <c r="A36" s="189">
        <v>44608.98325496528</v>
      </c>
      <c r="B36" s="282">
        <v>0.09703324593147816</v>
      </c>
      <c r="C36" s="282">
        <v>0.04184706178238094</v>
      </c>
      <c r="D36" s="282">
        <v>0.1167384284829929</v>
      </c>
      <c r="E36" s="283">
        <v>-0.0025172668497762856</v>
      </c>
      <c r="F36" s="228">
        <v>-2954.0530000000726</v>
      </c>
      <c r="G36" s="228">
        <v>5.271433677786263</v>
      </c>
      <c r="H36" s="228">
        <v>162571.66999999929</v>
      </c>
      <c r="I36" s="228">
        <v>167555.43264679742</v>
      </c>
      <c r="J36" s="230">
        <v>270313.1063281243</v>
      </c>
      <c r="K36" s="228">
        <v>386154.8999999993</v>
      </c>
      <c r="L36" s="284">
        <v>0.9702560366556197</v>
      </c>
    </row>
    <row r="37">
      <c r="A37" s="189">
        <v>44607.983270358796</v>
      </c>
      <c r="B37" s="282">
        <v>0.0992435619030805</v>
      </c>
      <c r="C37" s="282">
        <v>0.04188466057797113</v>
      </c>
      <c r="D37" s="282">
        <v>0.11896644918939059</v>
      </c>
      <c r="E37" s="283">
        <v>-0.004132916824881153</v>
      </c>
      <c r="F37" s="228">
        <v>-4862.253000000026</v>
      </c>
      <c r="G37" s="228">
        <v>-15.537980479479302</v>
      </c>
      <c r="H37" s="228">
        <v>165525.72299999936</v>
      </c>
      <c r="I37" s="228">
        <v>167550.16121311963</v>
      </c>
      <c r="J37" s="230">
        <v>273267.15932812437</v>
      </c>
      <c r="K37" s="228">
        <v>389108.9529999994</v>
      </c>
      <c r="L37" s="284">
        <v>0.9879174200820658</v>
      </c>
    </row>
    <row r="38">
      <c r="A38" s="189">
        <v>44606.98335115741</v>
      </c>
      <c r="B38" s="282">
        <v>0.10283141650490131</v>
      </c>
      <c r="C38" s="282">
        <v>0.04192268194737702</v>
      </c>
      <c r="D38" s="282">
        <v>0.12257220750996944</v>
      </c>
      <c r="E38" s="283">
        <v>0.00966343902737291</v>
      </c>
      <c r="F38" s="228">
        <v>11415.733000000007</v>
      </c>
      <c r="G38" s="228">
        <v>23.49934879207285</v>
      </c>
      <c r="H38" s="228">
        <v>170387.97599999938</v>
      </c>
      <c r="I38" s="228">
        <v>167565.6991935991</v>
      </c>
      <c r="J38" s="230">
        <v>278129.4123281244</v>
      </c>
      <c r="K38" s="228">
        <v>393971.2059999994</v>
      </c>
      <c r="L38" s="284">
        <v>1.0168428074479583</v>
      </c>
    </row>
    <row r="39">
      <c r="A39" s="189">
        <v>44603.983242939816</v>
      </c>
      <c r="B39" s="282">
        <v>0.09478886541535297</v>
      </c>
      <c r="C39" s="282">
        <v>0.04199782558129368</v>
      </c>
      <c r="D39" s="282">
        <v>0.11456504048230845</v>
      </c>
      <c r="E39" s="283">
        <v>-0.0011616127136882405</v>
      </c>
      <c r="F39" s="228">
        <v>-1358.9899999997579</v>
      </c>
      <c r="G39" s="228">
        <v>-97.30485835648142</v>
      </c>
      <c r="H39" s="228">
        <v>158972.24299999938</v>
      </c>
      <c r="I39" s="228">
        <v>167542.19984480704</v>
      </c>
      <c r="J39" s="230">
        <v>266713.6793281244</v>
      </c>
      <c r="K39" s="228">
        <v>382555.4729999994</v>
      </c>
      <c r="L39" s="284">
        <v>0.9488489654979704</v>
      </c>
    </row>
    <row r="40">
      <c r="A40" s="189">
        <v>44602.98314304398</v>
      </c>
      <c r="B40" s="282">
        <v>0.09585363254857884</v>
      </c>
      <c r="C40" s="282">
        <v>0.042035275031861274</v>
      </c>
      <c r="D40" s="282">
        <v>0.11564744202589569</v>
      </c>
      <c r="E40" s="283">
        <v>-0.01527006035717869</v>
      </c>
      <c r="F40" s="228">
        <v>-17885.449000000255</v>
      </c>
      <c r="G40" s="228">
        <v>-150.25218057009624</v>
      </c>
      <c r="H40" s="228">
        <v>160331.23299999913</v>
      </c>
      <c r="I40" s="228">
        <v>167639.50470316352</v>
      </c>
      <c r="J40" s="230">
        <v>268072.66932812415</v>
      </c>
      <c r="K40" s="228">
        <v>383914.4629999992</v>
      </c>
      <c r="L40" s="284">
        <v>0.9564048359835886</v>
      </c>
    </row>
    <row r="41">
      <c r="A41" s="189">
        <v>44601.98328206019</v>
      </c>
      <c r="B41" s="282">
        <v>0.10885196335773518</v>
      </c>
      <c r="C41" s="282">
        <v>0.04207295952105239</v>
      </c>
      <c r="D41" s="282">
        <v>0.12866351792173777</v>
      </c>
      <c r="E41" s="283">
        <v>0.005041214594381329</v>
      </c>
      <c r="F41" s="228">
        <v>5994.816000000108</v>
      </c>
      <c r="G41" s="228">
        <v>-1.4706943434139248</v>
      </c>
      <c r="H41" s="228">
        <v>178216.6819999994</v>
      </c>
      <c r="I41" s="228">
        <v>167789.75688373361</v>
      </c>
      <c r="J41" s="230">
        <v>285958.1183281244</v>
      </c>
      <c r="K41" s="228">
        <v>401799.9119999994</v>
      </c>
      <c r="L41" s="284">
        <v>1.0621427988806902</v>
      </c>
    </row>
    <row r="42">
      <c r="A42" s="189">
        <v>44600.983263472226</v>
      </c>
      <c r="B42" s="282">
        <v>0.10462309126027748</v>
      </c>
      <c r="C42" s="282">
        <v>0.042112843088368254</v>
      </c>
      <c r="D42" s="282">
        <v>0.12445342642538539</v>
      </c>
      <c r="E42" s="283">
        <v>-0.0014934376600436385</v>
      </c>
      <c r="F42" s="228">
        <v>-1766.9850000001024</v>
      </c>
      <c r="G42" s="228">
        <v>-70.97910883399891</v>
      </c>
      <c r="H42" s="228">
        <v>172221.86599999928</v>
      </c>
      <c r="I42" s="228">
        <v>167791.22757807703</v>
      </c>
      <c r="J42" s="230">
        <v>279963.3023281243</v>
      </c>
      <c r="K42" s="228">
        <v>395805.0959999993</v>
      </c>
      <c r="L42" s="284">
        <v>1.0264056618803898</v>
      </c>
    </row>
    <row r="43">
      <c r="A43" s="189">
        <v>44599.983296990744</v>
      </c>
      <c r="B43" s="282">
        <v>0.10599868553462294</v>
      </c>
      <c r="C43" s="282">
        <v>0.04215209684748129</v>
      </c>
      <c r="D43" s="282">
        <v>0.12584750473316617</v>
      </c>
      <c r="E43" s="283">
        <v>0.00344900114374474</v>
      </c>
      <c r="F43" s="228">
        <v>4086.8360000001267</v>
      </c>
      <c r="G43" s="228">
        <v>-30.194379169028252</v>
      </c>
      <c r="H43" s="228">
        <v>173988.85099999938</v>
      </c>
      <c r="I43" s="228">
        <v>167862.20668691103</v>
      </c>
      <c r="J43" s="230">
        <v>281730.2873281244</v>
      </c>
      <c r="K43" s="228">
        <v>397572.0809999994</v>
      </c>
      <c r="L43" s="284">
        <v>1.0364980565548951</v>
      </c>
    </row>
    <row r="44">
      <c r="A44" s="189">
        <v>44596.98329341435</v>
      </c>
      <c r="B44" s="282">
        <v>0.10322923660205702</v>
      </c>
      <c r="C44" s="282">
        <v>0.04222842671401541</v>
      </c>
      <c r="D44" s="282">
        <v>0.1231139984424519</v>
      </c>
      <c r="E44" s="283">
        <v>-0.0010618561622801838</v>
      </c>
      <c r="F44" s="228">
        <v>-1253.8889999999665</v>
      </c>
      <c r="G44" s="228">
        <v>-91.40706713724649</v>
      </c>
      <c r="H44" s="228">
        <v>169902.01499999926</v>
      </c>
      <c r="I44" s="228">
        <v>167892.40106608006</v>
      </c>
      <c r="J44" s="230">
        <v>277643.45132812427</v>
      </c>
      <c r="K44" s="228">
        <v>393485.2449999993</v>
      </c>
      <c r="L44" s="284">
        <v>1.011969653904278</v>
      </c>
    </row>
    <row r="45">
      <c r="A45" s="189">
        <v>44595.98327359954</v>
      </c>
      <c r="B45" s="282">
        <v>0.10423447021003446</v>
      </c>
      <c r="C45" s="282">
        <v>0.042267616156740205</v>
      </c>
      <c r="D45" s="282">
        <v>0.12413768579819782</v>
      </c>
      <c r="E45" s="283">
        <v>-0.024273804747242857</v>
      </c>
      <c r="F45" s="228">
        <v>-28694.07100000023</v>
      </c>
      <c r="G45" s="228">
        <v>-222.48982149810763</v>
      </c>
      <c r="H45" s="228">
        <v>171155.90399999922</v>
      </c>
      <c r="I45" s="228">
        <v>167983.8081332173</v>
      </c>
      <c r="J45" s="230">
        <v>278897.34032812424</v>
      </c>
      <c r="K45" s="228">
        <v>394739.13399999926</v>
      </c>
      <c r="L45" s="284">
        <v>1.0188833429961675</v>
      </c>
    </row>
    <row r="46">
      <c r="A46" s="189">
        <v>44594.98329174769</v>
      </c>
      <c r="B46" s="282">
        <v>0.12516261863463735</v>
      </c>
      <c r="C46" s="282">
        <v>0.04230703641900535</v>
      </c>
      <c r="D46" s="282">
        <v>0.14508439666018766</v>
      </c>
      <c r="E46" s="283">
        <v>-6.026176196141104E-4</v>
      </c>
      <c r="F46" s="228">
        <v>-729.6459999999497</v>
      </c>
      <c r="G46" s="228">
        <v>-17.346330786094768</v>
      </c>
      <c r="H46" s="228">
        <v>199849.97499999945</v>
      </c>
      <c r="I46" s="228">
        <v>168206.2979547154</v>
      </c>
      <c r="J46" s="230">
        <v>307591.41132812446</v>
      </c>
      <c r="K46" s="228">
        <v>423433.2049999995</v>
      </c>
      <c r="L46" s="284">
        <v>1.1881242107462775</v>
      </c>
    </row>
    <row r="47">
      <c r="A47" s="189">
        <v>44593.983165185185</v>
      </c>
      <c r="B47" s="282">
        <v>0.12581991451117655</v>
      </c>
      <c r="C47" s="282">
        <v>0.04234998465345483</v>
      </c>
      <c r="D47" s="282">
        <v>0.14576191624572926</v>
      </c>
      <c r="E47" s="283">
        <v>-0.004091001150393258</v>
      </c>
      <c r="F47" s="228">
        <v>-4956.34600000002</v>
      </c>
      <c r="G47" s="228">
        <v>-25.65615781667293</v>
      </c>
      <c r="H47" s="228">
        <v>200579.6209999994</v>
      </c>
      <c r="I47" s="228">
        <v>168223.6442855015</v>
      </c>
      <c r="J47" s="230">
        <v>308321.0573281244</v>
      </c>
      <c r="K47" s="228">
        <v>424162.85099999944</v>
      </c>
      <c r="L47" s="284">
        <v>1.192339054666922</v>
      </c>
    </row>
    <row r="48">
      <c r="A48" s="189">
        <v>44592.983311805554</v>
      </c>
      <c r="B48" s="282">
        <v>0.12818081364596315</v>
      </c>
      <c r="C48" s="282">
        <v>0.04239311714370248</v>
      </c>
      <c r="D48" s="282">
        <v>0.14951583384197129</v>
      </c>
      <c r="E48" s="283">
        <v>-0.0019060805009533514</v>
      </c>
      <c r="F48" s="228">
        <v>-2315.1126000003424</v>
      </c>
      <c r="G48" s="228">
        <v>5.495277252804954</v>
      </c>
      <c r="H48" s="228">
        <v>205535.96699999942</v>
      </c>
      <c r="I48" s="228">
        <v>168249.30044331818</v>
      </c>
      <c r="J48" s="230">
        <v>314277.40332812443</v>
      </c>
      <c r="K48" s="228">
        <v>430119.19699999946</v>
      </c>
      <c r="L48" s="284">
        <v>1.2216155815116914</v>
      </c>
    </row>
    <row r="49">
      <c r="A49" s="189">
        <v>44589.98326421296</v>
      </c>
      <c r="B49" s="282">
        <v>0.13011324236665575</v>
      </c>
      <c r="C49" s="282">
        <v>0.04247417703440386</v>
      </c>
      <c r="D49" s="282">
        <v>0.15148905726052342</v>
      </c>
      <c r="E49" s="283">
        <v>-0.0017244686481290667</v>
      </c>
      <c r="F49" s="228">
        <v>-2098.520399999805</v>
      </c>
      <c r="G49" s="228">
        <v>-4.653211445751367</v>
      </c>
      <c r="H49" s="228">
        <v>207851.07959999976</v>
      </c>
      <c r="I49" s="228">
        <v>168243.80516606537</v>
      </c>
      <c r="J49" s="230">
        <v>316592.5159281248</v>
      </c>
      <c r="K49" s="228">
        <v>432434.3095999998</v>
      </c>
      <c r="L49" s="284">
        <v>1.2354159452993825</v>
      </c>
    </row>
    <row r="50">
      <c r="A50" s="189">
        <v>44588.98324403935</v>
      </c>
      <c r="B50" s="282">
        <v>0.13176357097556682</v>
      </c>
      <c r="C50" s="282">
        <v>0.04251856108420597</v>
      </c>
      <c r="D50" s="282">
        <v>0.15317843061162198</v>
      </c>
      <c r="E50" s="283">
        <v>0.009541549941388274</v>
      </c>
      <c r="F50" s="228">
        <v>11630.996999999741</v>
      </c>
      <c r="G50" s="228">
        <v>16.82542804494733</v>
      </c>
      <c r="H50" s="228">
        <v>209949.59999999957</v>
      </c>
      <c r="I50" s="228">
        <v>168248.45837751112</v>
      </c>
      <c r="J50" s="230">
        <v>318692.5363281246</v>
      </c>
      <c r="K50" s="228">
        <v>434534.3299999996</v>
      </c>
      <c r="L50" s="284">
        <v>1.2478545243423307</v>
      </c>
    </row>
    <row r="51">
      <c r="A51" s="189">
        <v>44587.98309872685</v>
      </c>
      <c r="B51" s="282">
        <v>0.12340736199885884</v>
      </c>
      <c r="C51" s="282">
        <v>0.042563302397141546</v>
      </c>
      <c r="D51" s="282">
        <v>0.14484475600371707</v>
      </c>
      <c r="E51" s="283">
        <v>-3.6866598901157985E-5</v>
      </c>
      <c r="F51" s="228">
        <v>-44.510999999707565</v>
      </c>
      <c r="G51" s="228">
        <v>-24.964615863660583</v>
      </c>
      <c r="H51" s="228">
        <v>198318.60299999983</v>
      </c>
      <c r="I51" s="228">
        <v>168231.63294946618</v>
      </c>
      <c r="J51" s="230">
        <v>307061.53932812484</v>
      </c>
      <c r="K51" s="228">
        <v>422903.33299999987</v>
      </c>
      <c r="L51" s="284">
        <v>1.17884252517225</v>
      </c>
    </row>
    <row r="52">
      <c r="A52" s="189">
        <v>44586.98329204861</v>
      </c>
      <c r="B52" s="282">
        <v>0.1235658277180799</v>
      </c>
      <c r="C52" s="282">
        <v>0.04260673345484693</v>
      </c>
      <c r="D52" s="282">
        <v>0.1450250961697889</v>
      </c>
      <c r="E52" s="283">
        <v>0.0012586185946388676</v>
      </c>
      <c r="F52" s="228">
        <v>1519.6529999997001</v>
      </c>
      <c r="G52" s="228">
        <v>-36.55842886088067</v>
      </c>
      <c r="H52" s="228">
        <v>198363.11399999954</v>
      </c>
      <c r="I52" s="228">
        <v>168256.59756532984</v>
      </c>
      <c r="J52" s="230">
        <v>307106.05032812455</v>
      </c>
      <c r="K52" s="228">
        <v>422947.8439999996</v>
      </c>
      <c r="L52" s="284">
        <v>1.1789321599884373</v>
      </c>
    </row>
    <row r="53">
      <c r="A53" s="189">
        <v>44585.98330368055</v>
      </c>
      <c r="B53" s="282">
        <v>0.12257991664208945</v>
      </c>
      <c r="C53" s="282">
        <v>0.042650267933798065</v>
      </c>
      <c r="D53" s="282">
        <v>0.1440611116296993</v>
      </c>
      <c r="E53" s="283">
        <v>-0.0018642111417562324</v>
      </c>
      <c r="F53" s="228">
        <v>-2248.0109999997076</v>
      </c>
      <c r="G53" s="228">
        <v>6060.1018780366285</v>
      </c>
      <c r="H53" s="228">
        <v>196843.46099999984</v>
      </c>
      <c r="I53" s="228">
        <v>168293.15599419072</v>
      </c>
      <c r="J53" s="230">
        <v>305586.39732812485</v>
      </c>
      <c r="K53" s="228">
        <v>421428.1909999999</v>
      </c>
      <c r="L53" s="284">
        <v>1.1696462630173425</v>
      </c>
    </row>
    <row r="54">
      <c r="A54" s="189">
        <v>44582.98328108796</v>
      </c>
      <c r="B54" s="282">
        <v>0.1244603977286573</v>
      </c>
      <c r="C54" s="282">
        <v>0.0427311658054166</v>
      </c>
      <c r="D54" s="282">
        <v>0.1459827042865818</v>
      </c>
      <c r="E54" s="283">
        <v>8.674820947262539E-4</v>
      </c>
      <c r="F54" s="228">
        <v>1034.4940000001807</v>
      </c>
      <c r="G54" s="228">
        <v>24.53295392956352</v>
      </c>
      <c r="H54" s="228">
        <v>199091.47199999954</v>
      </c>
      <c r="I54" s="228">
        <v>162233.0541161541</v>
      </c>
      <c r="J54" s="230">
        <v>307833.90832812455</v>
      </c>
      <c r="K54" s="228">
        <v>423675.7019999996</v>
      </c>
      <c r="L54" s="284">
        <v>1.2271942551081847</v>
      </c>
    </row>
    <row r="55">
      <c r="A55" s="189">
        <v>44581.98314174768</v>
      </c>
      <c r="B55" s="282">
        <v>0.12382887432152337</v>
      </c>
      <c r="C55" s="282">
        <v>0.042775040936978745</v>
      </c>
      <c r="D55" s="282">
        <v>0.14537327936456876</v>
      </c>
      <c r="E55" s="283">
        <v>0.004894736005293934</v>
      </c>
      <c r="F55" s="228">
        <v>5832.030999999959</v>
      </c>
      <c r="G55" s="228">
        <v>40.99166472966317</v>
      </c>
      <c r="H55" s="228">
        <v>198056.97799999936</v>
      </c>
      <c r="I55" s="228">
        <v>162208.52116222453</v>
      </c>
      <c r="J55" s="230">
        <v>306799.4143281244</v>
      </c>
      <c r="K55" s="228">
        <v>422641.2079999994</v>
      </c>
      <c r="L55" s="284">
        <v>1.2210023035838102</v>
      </c>
    </row>
    <row r="56">
      <c r="A56" s="189">
        <v>44580.98328697917</v>
      </c>
      <c r="B56" s="282">
        <v>0.11967072561705301</v>
      </c>
      <c r="C56" s="282">
        <v>0.04281888864263691</v>
      </c>
      <c r="D56" s="282">
        <v>0.14123721533167827</v>
      </c>
      <c r="E56" s="283">
        <v>0.0010894900462545315</v>
      </c>
      <c r="F56" s="228">
        <v>1291.7629999998026</v>
      </c>
      <c r="G56" s="228">
        <v>-4.7957950293202884</v>
      </c>
      <c r="H56" s="228">
        <v>192224.9469999994</v>
      </c>
      <c r="I56" s="228">
        <v>162167.52949749486</v>
      </c>
      <c r="J56" s="230">
        <v>300967.3833281244</v>
      </c>
      <c r="K56" s="228">
        <v>416809.17699999944</v>
      </c>
      <c r="L56" s="284">
        <v>1.1853479398474087</v>
      </c>
    </row>
    <row r="57">
      <c r="A57" s="189">
        <v>44579.98326116898</v>
      </c>
      <c r="B57" s="282">
        <v>0.1188414629470839</v>
      </c>
      <c r="C57" s="282">
        <v>0.04286211802651499</v>
      </c>
      <c r="D57" s="282">
        <v>0.14042972590460104</v>
      </c>
      <c r="E57" s="283">
        <v>2.886935480606406E-4</v>
      </c>
      <c r="F57" s="228">
        <v>341.91900000022724</v>
      </c>
      <c r="G57" s="228">
        <v>-23.042187589395326</v>
      </c>
      <c r="H57" s="228">
        <v>190933.1839999996</v>
      </c>
      <c r="I57" s="228">
        <v>162172.32529252418</v>
      </c>
      <c r="J57" s="230">
        <v>299675.6203281246</v>
      </c>
      <c r="K57" s="228">
        <v>415517.41399999964</v>
      </c>
      <c r="L57" s="284">
        <v>1.1773475138596983</v>
      </c>
    </row>
    <row r="58">
      <c r="A58" s="189">
        <v>44578.983255914354</v>
      </c>
      <c r="B58" s="282">
        <v>0.11870941688382171</v>
      </c>
      <c r="C58" s="282">
        <v>0.04290528463446754</v>
      </c>
      <c r="D58" s="282">
        <v>0.1403194214660268</v>
      </c>
      <c r="E58" s="283">
        <v>-0.006622092455597083</v>
      </c>
      <c r="F58" s="228">
        <v>-7840.721000000136</v>
      </c>
      <c r="G58" s="228">
        <v>-45.04335791093763</v>
      </c>
      <c r="H58" s="228">
        <v>190591.26499999937</v>
      </c>
      <c r="I58" s="228">
        <v>162195.36748011358</v>
      </c>
      <c r="J58" s="230">
        <v>299333.7013281244</v>
      </c>
      <c r="K58" s="228">
        <v>415175.4949999994</v>
      </c>
      <c r="L58" s="284">
        <v>1.1750721858524558</v>
      </c>
    </row>
    <row r="59">
      <c r="A59" s="189">
        <v>44575.98328734953</v>
      </c>
      <c r="B59" s="282">
        <v>0.12471704592039345</v>
      </c>
      <c r="C59" s="282">
        <v>0.04298629530394383</v>
      </c>
      <c r="D59" s="282">
        <v>0.1463678529574361</v>
      </c>
      <c r="E59" s="283">
        <v>3.976816456263443E-4</v>
      </c>
      <c r="F59" s="228">
        <v>473.98300000000745</v>
      </c>
      <c r="G59" s="228">
        <v>27.00847948269802</v>
      </c>
      <c r="H59" s="228">
        <v>198431.9859999995</v>
      </c>
      <c r="I59" s="228">
        <v>162240.41083802452</v>
      </c>
      <c r="J59" s="230">
        <v>307174.4223281245</v>
      </c>
      <c r="K59" s="228">
        <v>423016.21599999955</v>
      </c>
      <c r="L59" s="284">
        <v>1.223073739612922</v>
      </c>
    </row>
    <row r="60">
      <c r="A60" s="189">
        <v>44574.98328219907</v>
      </c>
      <c r="B60" s="282">
        <v>0.12449572033513294</v>
      </c>
      <c r="C60" s="282">
        <v>0.04303063906661471</v>
      </c>
      <c r="D60" s="282">
        <v>0.14616886189163336</v>
      </c>
      <c r="E60" s="283">
        <v>-0.005490196436556043</v>
      </c>
      <c r="F60" s="228">
        <v>-6540.972999999998</v>
      </c>
      <c r="G60" s="228">
        <v>8.53774355276255</v>
      </c>
      <c r="H60" s="228">
        <v>197958.0029999995</v>
      </c>
      <c r="I60" s="228">
        <v>162213.40235854182</v>
      </c>
      <c r="J60" s="230">
        <v>306700.4393281245</v>
      </c>
      <c r="K60" s="228">
        <v>422542.23299999954</v>
      </c>
      <c r="L60" s="284">
        <v>1.220355409119963</v>
      </c>
    </row>
    <row r="61">
      <c r="A61" s="189">
        <v>44573.983229606485</v>
      </c>
      <c r="B61" s="282">
        <v>0.12945886373520346</v>
      </c>
      <c r="C61" s="282">
        <v>0.043075025060565604</v>
      </c>
      <c r="D61" s="282">
        <v>0.1511543610816919</v>
      </c>
      <c r="E61" s="283">
        <v>-6.69531098735332E-4</v>
      </c>
      <c r="F61" s="228">
        <v>-802.0529999998398</v>
      </c>
      <c r="G61" s="228">
        <v>106.09401383504155</v>
      </c>
      <c r="H61" s="228">
        <v>204498.9759999995</v>
      </c>
      <c r="I61" s="228">
        <v>162204.86461498906</v>
      </c>
      <c r="J61" s="230">
        <v>313241.4123281245</v>
      </c>
      <c r="K61" s="228">
        <v>429083.20599999954</v>
      </c>
      <c r="L61" s="284">
        <v>1.2607450244195828</v>
      </c>
    </row>
    <row r="62">
      <c r="A62" s="189">
        <v>44572.98315467592</v>
      </c>
      <c r="B62" s="282">
        <v>0.13018847217290086</v>
      </c>
      <c r="C62" s="282">
        <v>0.043120326977859794</v>
      </c>
      <c r="D62" s="282">
        <v>0.1519067866303501</v>
      </c>
      <c r="E62" s="283">
        <v>0.006920544360525487</v>
      </c>
      <c r="F62" s="228">
        <v>8295.895000000019</v>
      </c>
      <c r="G62" s="228">
        <v>122.09965434853802</v>
      </c>
      <c r="H62" s="228">
        <v>205301.02899999934</v>
      </c>
      <c r="I62" s="228">
        <v>162098.770601154</v>
      </c>
      <c r="J62" s="230">
        <v>314043.46532812435</v>
      </c>
      <c r="K62" s="228">
        <v>429885.2589999994</v>
      </c>
      <c r="L62" s="284">
        <v>1.2665181126212548</v>
      </c>
    </row>
    <row r="63">
      <c r="A63" s="189">
        <v>44571.98320685185</v>
      </c>
      <c r="B63" s="282">
        <v>0.12418107261082866</v>
      </c>
      <c r="C63" s="282">
        <v>0.04316583432376016</v>
      </c>
      <c r="D63" s="282">
        <v>0.14592230764698538</v>
      </c>
      <c r="E63" s="283">
        <v>-8.828561437631936E-4</v>
      </c>
      <c r="F63" s="228">
        <v>-1050.9860000000335</v>
      </c>
      <c r="G63" s="228">
        <v>65.70468294725288</v>
      </c>
      <c r="H63" s="228">
        <v>197005.13399999932</v>
      </c>
      <c r="I63" s="228">
        <v>161976.67094680548</v>
      </c>
      <c r="J63" s="230">
        <v>305747.57032812433</v>
      </c>
      <c r="K63" s="228">
        <v>421589.36399999936</v>
      </c>
      <c r="L63" s="284">
        <v>1.2162562228772902</v>
      </c>
    </row>
    <row r="64">
      <c r="A64" s="189">
        <v>44568.98314521991</v>
      </c>
      <c r="B64" s="282">
        <v>0.1251989861397366</v>
      </c>
      <c r="C64" s="282">
        <v>0.043248547831524944</v>
      </c>
      <c r="D64" s="282">
        <v>0.14698188129531767</v>
      </c>
      <c r="E64" s="283">
        <v>-0.007663564485311515</v>
      </c>
      <c r="F64" s="228">
        <v>-9131.056999999797</v>
      </c>
      <c r="G64" s="228">
        <v>11.49543550729868</v>
      </c>
      <c r="H64" s="228">
        <v>198056.11999999936</v>
      </c>
      <c r="I64" s="228">
        <v>161910.96626385822</v>
      </c>
      <c r="J64" s="230">
        <v>306798.55632812437</v>
      </c>
      <c r="K64" s="228">
        <v>422640.3499999994</v>
      </c>
      <c r="L64" s="284">
        <v>1.2232409241338056</v>
      </c>
    </row>
    <row r="65">
      <c r="A65" s="189">
        <v>44567.98314302083</v>
      </c>
      <c r="B65" s="282">
        <v>0.13211188597989226</v>
      </c>
      <c r="C65" s="282">
        <v>0.04329341328797523</v>
      </c>
      <c r="D65" s="282">
        <v>0.15391774986134876</v>
      </c>
      <c r="E65" s="283">
        <v>-0.007701800822409321</v>
      </c>
      <c r="F65" s="228">
        <v>-8938.88799999986</v>
      </c>
      <c r="G65" s="228">
        <v>45.41098449623678</v>
      </c>
      <c r="H65" s="228">
        <v>207187.17699999915</v>
      </c>
      <c r="I65" s="228">
        <v>161899.47082835092</v>
      </c>
      <c r="J65" s="230">
        <v>315929.11332812416</v>
      </c>
      <c r="K65" s="228">
        <v>431770.9069999992</v>
      </c>
      <c r="L65" s="284">
        <v>1.279727326716609</v>
      </c>
    </row>
    <row r="66">
      <c r="A66" s="189">
        <v>44566.98314361111</v>
      </c>
      <c r="B66" s="282">
        <v>0.1392540963838836</v>
      </c>
      <c r="C66" s="282">
        <v>0.04333953030596808</v>
      </c>
      <c r="D66" s="282">
        <v>0.16072941058535584</v>
      </c>
      <c r="E66" s="283">
        <v>-5.667776321793233E-4</v>
      </c>
      <c r="F66" s="228">
        <v>-663.1512000004295</v>
      </c>
      <c r="G66" s="228">
        <v>40.99578295694664</v>
      </c>
      <c r="H66" s="228">
        <v>216126.064999999</v>
      </c>
      <c r="I66" s="228">
        <v>161854.0598438547</v>
      </c>
      <c r="J66" s="230">
        <v>324868.0013281241</v>
      </c>
      <c r="K66" s="228">
        <v>440709.7949999991</v>
      </c>
      <c r="L66" s="284">
        <v>1.3353144506137324</v>
      </c>
    </row>
    <row r="67">
      <c r="A67" s="189">
        <v>44565.98313861111</v>
      </c>
      <c r="B67" s="282">
        <v>0.1399181246705819</v>
      </c>
      <c r="C67" s="282">
        <v>0.043368717382758444</v>
      </c>
      <c r="D67" s="282">
        <v>0.1613987371002399</v>
      </c>
      <c r="E67" s="283">
        <v>-0.007578016065696446</v>
      </c>
      <c r="F67" s="228">
        <v>-8871.774800000188</v>
      </c>
      <c r="G67" s="228">
        <v>-6577.298516410403</v>
      </c>
      <c r="H67" s="228">
        <v>216789.21619999944</v>
      </c>
      <c r="I67" s="228">
        <v>161813.06406089774</v>
      </c>
      <c r="J67" s="230">
        <v>325531.1525281245</v>
      </c>
      <c r="K67" s="228">
        <v>441372.94619999954</v>
      </c>
      <c r="L67" s="284">
        <v>1.3397510111940754</v>
      </c>
    </row>
    <row r="68">
      <c r="A68" s="189">
        <v>44564.98328814815</v>
      </c>
      <c r="B68" s="282">
        <v>0.15185236967477495</v>
      </c>
      <c r="C68" s="282">
        <v>0.03824711390375357</v>
      </c>
      <c r="D68" s="282">
        <v>0.1681878668534582</v>
      </c>
      <c r="E68" s="283">
        <v>-0.0078072659901464135</v>
      </c>
      <c r="F68" s="228">
        <v>-8992.138999999966</v>
      </c>
      <c r="G68" s="228">
        <v>145.1822371534363</v>
      </c>
      <c r="H68" s="228">
        <v>225660.99099999963</v>
      </c>
      <c r="I68" s="228">
        <v>168390.36257730814</v>
      </c>
      <c r="J68" s="230">
        <v>335702.42732812464</v>
      </c>
      <c r="K68" s="228">
        <v>451544.22099999967</v>
      </c>
      <c r="L68" s="284">
        <v>1.3401063311826917</v>
      </c>
    </row>
    <row r="69">
      <c r="A69" s="189">
        <v>44561.983162199074</v>
      </c>
      <c r="B69" s="282">
        <v>0.15792014091051434</v>
      </c>
      <c r="C69" s="282">
        <v>0.03832412220162864</v>
      </c>
      <c r="D69" s="282">
        <v>0.17524194713038332</v>
      </c>
      <c r="E69" s="283">
        <v>0.0012913862914204612</v>
      </c>
      <c r="F69" s="228">
        <v>1498.5</v>
      </c>
      <c r="G69" s="228">
        <v>111.18548262532568</v>
      </c>
      <c r="H69" s="228">
        <v>234653.1299999996</v>
      </c>
      <c r="I69" s="228">
        <v>168245.1803401547</v>
      </c>
      <c r="J69" s="230">
        <v>344418.0763281246</v>
      </c>
      <c r="K69" s="228">
        <v>461436.35999999964</v>
      </c>
      <c r="L69" s="284">
        <v>1.3947093731040772</v>
      </c>
    </row>
    <row r="70">
      <c r="A70" s="189">
        <v>44560.98327511574</v>
      </c>
      <c r="B70" s="282">
        <v>0.15698260456261337</v>
      </c>
      <c r="C70" s="282">
        <v>0.03836849834247363</v>
      </c>
      <c r="D70" s="282">
        <v>0.1743244679910587</v>
      </c>
      <c r="E70" s="283">
        <v>0.004518824304184649</v>
      </c>
      <c r="F70" s="228">
        <v>5236.78600000008</v>
      </c>
      <c r="G70" s="228">
        <v>124.86712741307565</v>
      </c>
      <c r="H70" s="228">
        <v>233154.6299999996</v>
      </c>
      <c r="I70" s="228">
        <v>168133.99485752938</v>
      </c>
      <c r="J70" s="230">
        <v>342919.5763281246</v>
      </c>
      <c r="K70" s="228">
        <v>459937.85999999964</v>
      </c>
      <c r="L70" s="284">
        <v>1.386719147413147</v>
      </c>
    </row>
    <row r="71">
      <c r="A71" s="189">
        <v>44559.983334537035</v>
      </c>
      <c r="B71" s="282">
        <v>0.15324399242930856</v>
      </c>
      <c r="C71" s="282">
        <v>0.03841281954196592</v>
      </c>
      <c r="D71" s="282">
        <v>0.170605888233838</v>
      </c>
      <c r="E71" s="283">
        <v>-0.01606595440958398</v>
      </c>
      <c r="F71" s="228">
        <v>-18534.418000000063</v>
      </c>
      <c r="G71" s="228">
        <v>-4.662768339854665</v>
      </c>
      <c r="H71" s="228">
        <v>227917.84399999952</v>
      </c>
      <c r="I71" s="228">
        <v>168009.1277301163</v>
      </c>
      <c r="J71" s="230">
        <v>337682.79032812454</v>
      </c>
      <c r="K71" s="228">
        <v>454701.07399999956</v>
      </c>
      <c r="L71" s="284">
        <v>1.3565801279923217</v>
      </c>
    </row>
    <row r="72">
      <c r="A72" s="189">
        <v>44558.98325287037</v>
      </c>
      <c r="B72" s="282">
        <v>0.16730851730127555</v>
      </c>
      <c r="C72" s="282">
        <v>0.03845666435470577</v>
      </c>
      <c r="D72" s="282">
        <v>0.18469023016374128</v>
      </c>
      <c r="E72" s="283">
        <v>0.0031435025917291325</v>
      </c>
      <c r="F72" s="228">
        <v>3684.751000000164</v>
      </c>
      <c r="G72" s="228">
        <v>152.05838996137027</v>
      </c>
      <c r="H72" s="228">
        <v>246452.26199999958</v>
      </c>
      <c r="I72" s="228">
        <v>168013.79049845616</v>
      </c>
      <c r="J72" s="230">
        <v>356217.2083281246</v>
      </c>
      <c r="K72" s="228">
        <v>473235.4919999996</v>
      </c>
      <c r="L72" s="284">
        <v>1.4668573411077477</v>
      </c>
    </row>
    <row r="73">
      <c r="A73" s="189">
        <v>44557.98323185185</v>
      </c>
      <c r="B73" s="282">
        <v>0.1647442011765466</v>
      </c>
      <c r="C73" s="282">
        <v>0.038502710286574336</v>
      </c>
      <c r="D73" s="282">
        <v>0.18214672596276216</v>
      </c>
      <c r="E73" s="283">
        <v>0.0013155089385807105</v>
      </c>
      <c r="F73" s="228">
        <v>1537.1659999999683</v>
      </c>
      <c r="G73" s="228">
        <v>251.98974764160812</v>
      </c>
      <c r="H73" s="228">
        <v>242767.51099999942</v>
      </c>
      <c r="I73" s="228">
        <v>167861.7321084948</v>
      </c>
      <c r="J73" s="230">
        <v>352532.45732812444</v>
      </c>
      <c r="K73" s="228">
        <v>469550.74099999946</v>
      </c>
      <c r="L73" s="284">
        <v>1.4462349932329452</v>
      </c>
    </row>
    <row r="74">
      <c r="A74" s="189">
        <v>44554.983259016204</v>
      </c>
      <c r="B74" s="282">
        <v>0.16393071988870905</v>
      </c>
      <c r="C74" s="282">
        <v>0.038582695740014314</v>
      </c>
      <c r="D74" s="282">
        <v>0.18136939664515392</v>
      </c>
      <c r="E74" s="283">
        <v>-1.5503555451051466E-4</v>
      </c>
      <c r="F74" s="228">
        <v>-180.9199999999255</v>
      </c>
      <c r="G74" s="228">
        <v>121.44932170535321</v>
      </c>
      <c r="H74" s="228">
        <v>241230.34499999945</v>
      </c>
      <c r="I74" s="228">
        <v>167609.74236085318</v>
      </c>
      <c r="J74" s="230">
        <v>350995.29132812447</v>
      </c>
      <c r="K74" s="228">
        <v>468013.5749999995</v>
      </c>
      <c r="L74" s="284">
        <v>1.4392382065754015</v>
      </c>
    </row>
    <row r="75">
      <c r="A75" s="189">
        <v>44553.98331835648</v>
      </c>
      <c r="B75" s="282">
        <v>0.164261297262698</v>
      </c>
      <c r="C75" s="282">
        <v>0.03862844758379632</v>
      </c>
      <c r="D75" s="282">
        <v>0.18172065302042625</v>
      </c>
      <c r="E75" s="283">
        <v>-0.003164618659467473</v>
      </c>
      <c r="F75" s="228">
        <v>-3693.5500000000466</v>
      </c>
      <c r="G75" s="228">
        <v>110.41843023253023</v>
      </c>
      <c r="H75" s="228">
        <v>241411.26499999937</v>
      </c>
      <c r="I75" s="228">
        <v>167488.29303914783</v>
      </c>
      <c r="J75" s="230">
        <v>351176.2113281244</v>
      </c>
      <c r="K75" s="228">
        <v>468194.4949999994</v>
      </c>
      <c r="L75" s="284">
        <v>1.4413620236942362</v>
      </c>
    </row>
    <row r="76">
      <c r="A76" s="189">
        <v>44552.983287407405</v>
      </c>
      <c r="B76" s="282">
        <v>0.1672400425247458</v>
      </c>
      <c r="C76" s="282">
        <v>0.03867433950744501</v>
      </c>
      <c r="D76" s="282">
        <v>0.18472014059730954</v>
      </c>
      <c r="E76" s="283">
        <v>0.003132335925444669</v>
      </c>
      <c r="F76" s="228">
        <v>3667.441000000108</v>
      </c>
      <c r="G76" s="228">
        <v>112.10831395388232</v>
      </c>
      <c r="H76" s="228">
        <v>245104.81499999942</v>
      </c>
      <c r="I76" s="228">
        <v>167377.8746089153</v>
      </c>
      <c r="J76" s="230">
        <v>354869.76132812444</v>
      </c>
      <c r="K76" s="228">
        <v>471888.04499999946</v>
      </c>
      <c r="L76" s="284">
        <v>1.464380017805197</v>
      </c>
    </row>
    <row r="77">
      <c r="A77" s="189">
        <v>44551.98327736111</v>
      </c>
      <c r="B77" s="282">
        <v>0.16467359607439905</v>
      </c>
      <c r="C77" s="282">
        <v>0.038720772858679774</v>
      </c>
      <c r="D77" s="282">
        <v>0.18217468117722002</v>
      </c>
      <c r="E77" s="283">
        <v>-0.011593736287983745</v>
      </c>
      <c r="F77" s="228">
        <v>-13531.804999999935</v>
      </c>
      <c r="G77" s="228">
        <v>57.624678294785554</v>
      </c>
      <c r="H77" s="228">
        <v>241437.3739999993</v>
      </c>
      <c r="I77" s="228">
        <v>167265.76629496142</v>
      </c>
      <c r="J77" s="230">
        <v>351202.32032812433</v>
      </c>
      <c r="K77" s="228">
        <v>468220.60399999935</v>
      </c>
      <c r="L77" s="284">
        <v>1.4434356733477756</v>
      </c>
    </row>
    <row r="78">
      <c r="A78" s="189">
        <v>44550.98333238426</v>
      </c>
      <c r="B78" s="282">
        <v>0.17509229168586093</v>
      </c>
      <c r="C78" s="282">
        <v>0.03876690951397798</v>
      </c>
      <c r="D78" s="282">
        <v>0.19261422971777198</v>
      </c>
      <c r="E78" s="283">
        <v>-0.0023544203945053753</v>
      </c>
      <c r="F78" s="228">
        <v>-2779.8570000000764</v>
      </c>
      <c r="G78" s="228">
        <v>162.66742635617265</v>
      </c>
      <c r="H78" s="228">
        <v>254969.17899999925</v>
      </c>
      <c r="I78" s="228">
        <v>167208.14161666663</v>
      </c>
      <c r="J78" s="230">
        <v>364734.12532812427</v>
      </c>
      <c r="K78" s="228">
        <v>481752.4089999993</v>
      </c>
      <c r="L78" s="284">
        <v>1.5248610297011096</v>
      </c>
    </row>
    <row r="79">
      <c r="A79" s="189">
        <v>44547.983286608796</v>
      </c>
      <c r="B79" s="282">
        <v>0.17756888303900772</v>
      </c>
      <c r="C79" s="282">
        <v>0.03884929775285495</v>
      </c>
      <c r="D79" s="282">
        <v>0.19512805905646513</v>
      </c>
      <c r="E79" s="283">
        <v>0.012243127033930596</v>
      </c>
      <c r="F79" s="228">
        <v>14489.456999999704</v>
      </c>
      <c r="G79" s="228">
        <v>227.02247286803322</v>
      </c>
      <c r="H79" s="228">
        <v>257749.03599999932</v>
      </c>
      <c r="I79" s="228">
        <v>167045.47419031046</v>
      </c>
      <c r="J79" s="230">
        <v>367513.98232812434</v>
      </c>
      <c r="K79" s="228">
        <v>484532.26599999936</v>
      </c>
      <c r="L79" s="284">
        <v>1.5429872449363862</v>
      </c>
    </row>
    <row r="80">
      <c r="A80" s="189">
        <v>44546.98469868056</v>
      </c>
      <c r="B80" s="282">
        <v>0.16680688872662994</v>
      </c>
      <c r="C80" s="282">
        <v>0.03889761494424863</v>
      </c>
      <c r="D80" s="282">
        <v>0.1843879032358343</v>
      </c>
      <c r="E80" s="283">
        <v>-0.015510762251108317</v>
      </c>
      <c r="F80" s="228">
        <v>-18131.88500000001</v>
      </c>
      <c r="G80" s="228">
        <v>27.542945736582624</v>
      </c>
      <c r="H80" s="228">
        <v>243259.57899999962</v>
      </c>
      <c r="I80" s="228">
        <v>166818.45171744243</v>
      </c>
      <c r="J80" s="230">
        <v>353024.52532812464</v>
      </c>
      <c r="K80" s="228">
        <v>470042.80899999966</v>
      </c>
      <c r="L80" s="284">
        <v>1.4582294494138657</v>
      </c>
    </row>
    <row r="81">
      <c r="A81" s="189">
        <v>44545.98325334491</v>
      </c>
      <c r="B81" s="282">
        <v>0.18076777087380663</v>
      </c>
      <c r="C81" s="282">
        <v>0.03894439237855784</v>
      </c>
      <c r="D81" s="282">
        <v>0.19836992793255995</v>
      </c>
      <c r="E81" s="283">
        <v>7.150562205866398E-4</v>
      </c>
      <c r="F81" s="228">
        <v>848.8570000003092</v>
      </c>
      <c r="G81" s="228">
        <v>151.78064341057325</v>
      </c>
      <c r="H81" s="228">
        <v>261391.46399999963</v>
      </c>
      <c r="I81" s="228">
        <v>166790.90877170584</v>
      </c>
      <c r="J81" s="230">
        <v>371156.41032812465</v>
      </c>
      <c r="K81" s="228">
        <v>488174.69399999967</v>
      </c>
      <c r="L81" s="284">
        <v>1.5671805251554676</v>
      </c>
    </row>
    <row r="82">
      <c r="A82" s="189">
        <v>44544.98325385417</v>
      </c>
      <c r="B82" s="282">
        <v>0.18035020087677786</v>
      </c>
      <c r="C82" s="282">
        <v>0.038993391331876945</v>
      </c>
      <c r="D82" s="282">
        <v>0.197974504571269</v>
      </c>
      <c r="E82" s="283">
        <v>-0.0021207053868739804</v>
      </c>
      <c r="F82" s="228">
        <v>-2515.7299999999814</v>
      </c>
      <c r="G82" s="228">
        <v>131.08171705444693</v>
      </c>
      <c r="H82" s="228">
        <v>260542.60699999932</v>
      </c>
      <c r="I82" s="228">
        <v>166639.12812829527</v>
      </c>
      <c r="J82" s="230">
        <v>370307.55332812434</v>
      </c>
      <c r="K82" s="228">
        <v>487325.83699999936</v>
      </c>
      <c r="L82" s="284">
        <v>1.5635139833389422</v>
      </c>
    </row>
    <row r="83">
      <c r="A83" s="189">
        <v>44543.983293425925</v>
      </c>
      <c r="B83" s="282">
        <v>0.18249099263952986</v>
      </c>
      <c r="C83" s="282">
        <v>0.039042427337774334</v>
      </c>
      <c r="D83" s="282">
        <v>0.20013745971685026</v>
      </c>
      <c r="E83" s="283">
        <v>0.007042339139295285</v>
      </c>
      <c r="F83" s="228">
        <v>8371.834999999963</v>
      </c>
      <c r="G83" s="228">
        <v>154.2699457364215</v>
      </c>
      <c r="H83" s="228">
        <v>263058.3369999993</v>
      </c>
      <c r="I83" s="228">
        <v>166508.04641124082</v>
      </c>
      <c r="J83" s="230">
        <v>372823.2833281243</v>
      </c>
      <c r="K83" s="228">
        <v>489841.56699999934</v>
      </c>
      <c r="L83" s="284">
        <v>1.5798536026919625</v>
      </c>
    </row>
    <row r="84">
      <c r="A84" s="189">
        <v>44540.98330925926</v>
      </c>
      <c r="B84" s="282">
        <v>0.17650234139938503</v>
      </c>
      <c r="C84" s="282">
        <v>0.03912682622306993</v>
      </c>
      <c r="D84" s="282">
        <v>0.19418695523786464</v>
      </c>
      <c r="E84" s="283">
        <v>0.0011018013080933767</v>
      </c>
      <c r="F84" s="228">
        <v>1300.5819999997038</v>
      </c>
      <c r="G84" s="228">
        <v>144.37977519381093</v>
      </c>
      <c r="H84" s="228">
        <v>254686.50199999934</v>
      </c>
      <c r="I84" s="228">
        <v>166353.7764655044</v>
      </c>
      <c r="J84" s="230">
        <v>364451.44832812436</v>
      </c>
      <c r="K84" s="228">
        <v>481469.7319999994</v>
      </c>
      <c r="L84" s="284">
        <v>1.5309932086381692</v>
      </c>
    </row>
    <row r="85">
      <c r="A85" s="189">
        <v>44539.98328244213</v>
      </c>
      <c r="B85" s="282">
        <v>0.17572909014441604</v>
      </c>
      <c r="C85" s="282">
        <v>0.039175510798690256</v>
      </c>
      <c r="D85" s="282">
        <v>0.1934357085256313</v>
      </c>
      <c r="E85" s="283">
        <v>0.006083929819490902</v>
      </c>
      <c r="F85" s="228">
        <v>7173.6450000002515</v>
      </c>
      <c r="G85" s="228">
        <v>123.78929069786682</v>
      </c>
      <c r="H85" s="228">
        <v>253385.91999999963</v>
      </c>
      <c r="I85" s="228">
        <v>166209.3966903106</v>
      </c>
      <c r="J85" s="230">
        <v>363150.86632812466</v>
      </c>
      <c r="K85" s="228">
        <v>480169.1499999997</v>
      </c>
      <c r="L85" s="284">
        <v>1.5244981634348904</v>
      </c>
    </row>
    <row r="86">
      <c r="A86" s="189">
        <v>44538.98324917824</v>
      </c>
      <c r="B86" s="282">
        <v>0.170464199638542</v>
      </c>
      <c r="C86" s="282">
        <v>0.03922417636208417</v>
      </c>
      <c r="D86" s="282">
        <v>0.1881928139693124</v>
      </c>
      <c r="E86" s="283">
        <v>-0.023720278081970626</v>
      </c>
      <c r="F86" s="228">
        <v>-27798.743999999948</v>
      </c>
      <c r="G86" s="228">
        <v>-46.12293720940943</v>
      </c>
      <c r="H86" s="228">
        <v>246212.27499999938</v>
      </c>
      <c r="I86" s="228">
        <v>166085.60739961272</v>
      </c>
      <c r="J86" s="230">
        <v>355977.2213281244</v>
      </c>
      <c r="K86" s="228">
        <v>472995.5049999994</v>
      </c>
      <c r="L86" s="284">
        <v>1.482441969866761</v>
      </c>
    </row>
    <row r="87">
      <c r="A87" s="189">
        <v>44537.98310431713</v>
      </c>
      <c r="B87" s="282">
        <v>0.1919466146119079</v>
      </c>
      <c r="C87" s="282">
        <v>0.03927213296959408</v>
      </c>
      <c r="D87" s="282">
        <v>0.20969690445706782</v>
      </c>
      <c r="E87" s="283">
        <v>-0.002419331609863232</v>
      </c>
      <c r="F87" s="228">
        <v>-2902.56600000005</v>
      </c>
      <c r="G87" s="228">
        <v>182.18789922472206</v>
      </c>
      <c r="H87" s="228">
        <v>274011.01899999933</v>
      </c>
      <c r="I87" s="228">
        <v>166131.73033682213</v>
      </c>
      <c r="J87" s="230">
        <v>383775.96532812435</v>
      </c>
      <c r="K87" s="228">
        <v>500794.24899999937</v>
      </c>
      <c r="L87" s="284">
        <v>1.6493599292829757</v>
      </c>
    </row>
    <row r="88">
      <c r="A88" s="189">
        <v>44536.983329016206</v>
      </c>
      <c r="B88" s="282">
        <v>0.19442175004591933</v>
      </c>
      <c r="C88" s="282">
        <v>0.03932349003243038</v>
      </c>
      <c r="D88" s="282">
        <v>0.21219532897814855</v>
      </c>
      <c r="E88" s="283">
        <v>0.0018420056457981932</v>
      </c>
      <c r="F88" s="228">
        <v>2215.271999999881</v>
      </c>
      <c r="G88" s="228">
        <v>256.7499844961276</v>
      </c>
      <c r="H88" s="228">
        <v>276913.5849999994</v>
      </c>
      <c r="I88" s="228">
        <v>165949.5424375974</v>
      </c>
      <c r="J88" s="230">
        <v>386678.53132812446</v>
      </c>
      <c r="K88" s="228">
        <v>503696.8149999995</v>
      </c>
      <c r="L88" s="284">
        <v>1.6686613348399448</v>
      </c>
    </row>
    <row r="89">
      <c r="A89" s="189">
        <v>44533.983311041666</v>
      </c>
      <c r="B89" s="282">
        <v>0.193151314950192</v>
      </c>
      <c r="C89" s="282">
        <v>0.03941063549093579</v>
      </c>
      <c r="D89" s="282">
        <v>0.21096428221453656</v>
      </c>
      <c r="E89" s="283">
        <v>0.006930330606394933</v>
      </c>
      <c r="F89" s="228">
        <v>8319.34899999993</v>
      </c>
      <c r="G89" s="228">
        <v>241.5420310080226</v>
      </c>
      <c r="H89" s="228">
        <v>274698.3129999995</v>
      </c>
      <c r="I89" s="228">
        <v>165692.79245310128</v>
      </c>
      <c r="J89" s="230">
        <v>384463.2593281246</v>
      </c>
      <c r="K89" s="228">
        <v>501481.5429999996</v>
      </c>
      <c r="L89" s="284">
        <v>1.6578772614852986</v>
      </c>
    </row>
    <row r="90">
      <c r="A90" s="189">
        <v>44532.983152569446</v>
      </c>
      <c r="B90" s="282">
        <v>0.18700763712043578</v>
      </c>
      <c r="C90" s="282">
        <v>0.039462432648670914</v>
      </c>
      <c r="D90" s="282">
        <v>0.204844015858958</v>
      </c>
      <c r="E90" s="283">
        <v>0.009901130120704354</v>
      </c>
      <c r="F90" s="228">
        <v>11803.203000000183</v>
      </c>
      <c r="G90" s="228">
        <v>213.51442248074454</v>
      </c>
      <c r="H90" s="228">
        <v>266378.96399999957</v>
      </c>
      <c r="I90" s="228">
        <v>165451.25042209326</v>
      </c>
      <c r="J90" s="230">
        <v>376143.91032812465</v>
      </c>
      <c r="K90" s="228">
        <v>493162.19399999967</v>
      </c>
      <c r="L90" s="284">
        <v>1.6100148129459473</v>
      </c>
    </row>
    <row r="91">
      <c r="A91" s="189">
        <v>44531.98316256945</v>
      </c>
      <c r="B91" s="282">
        <v>0.1781608006933703</v>
      </c>
      <c r="C91" s="282">
        <v>0.03951339092453325</v>
      </c>
      <c r="D91" s="282">
        <v>0.19602021174508608</v>
      </c>
      <c r="E91" s="283">
        <v>-0.008933202796618942</v>
      </c>
      <c r="F91" s="228">
        <v>-10543.89000000016</v>
      </c>
      <c r="G91" s="228">
        <v>44.79971705429489</v>
      </c>
      <c r="H91" s="228">
        <v>254575.7609999994</v>
      </c>
      <c r="I91" s="228">
        <v>165237.73599961252</v>
      </c>
      <c r="J91" s="230">
        <v>364340.70732812444</v>
      </c>
      <c r="K91" s="228">
        <v>481358.99099999946</v>
      </c>
      <c r="L91" s="284">
        <v>1.5406635745759454</v>
      </c>
    </row>
    <row r="92">
      <c r="A92" s="189">
        <v>44530.98469805556</v>
      </c>
      <c r="B92" s="282">
        <v>0.18595306869464348</v>
      </c>
      <c r="C92" s="282">
        <v>0.039563087762442134</v>
      </c>
      <c r="D92" s="282">
        <v>0.20439562748538473</v>
      </c>
      <c r="E92" s="283">
        <v>0.00792125192215172</v>
      </c>
      <c r="F92" s="228">
        <v>9427.240900000092</v>
      </c>
      <c r="G92" s="228">
        <v>80.34572829469107</v>
      </c>
      <c r="H92" s="228">
        <v>265119.65099999955</v>
      </c>
      <c r="I92" s="228">
        <v>165192.93628255822</v>
      </c>
      <c r="J92" s="230">
        <v>376784.59732812457</v>
      </c>
      <c r="K92" s="228">
        <v>493802.8809999996</v>
      </c>
      <c r="L92" s="284">
        <v>1.6049091260568145</v>
      </c>
    </row>
    <row r="93">
      <c r="A93" s="189">
        <v>44529.98331141204</v>
      </c>
      <c r="B93" s="282">
        <v>0.17891686671569934</v>
      </c>
      <c r="C93" s="282">
        <v>0.03961440837083281</v>
      </c>
      <c r="D93" s="282">
        <v>0.19738334890046652</v>
      </c>
      <c r="E93" s="283">
        <v>-0.0010481878677073434</v>
      </c>
      <c r="F93" s="228">
        <v>-1237.5878999998677</v>
      </c>
      <c r="G93" s="228">
        <v>7.346120154979872</v>
      </c>
      <c r="H93" s="228">
        <v>255692.41009999946</v>
      </c>
      <c r="I93" s="228">
        <v>165112.59055426353</v>
      </c>
      <c r="J93" s="230">
        <v>367357.3564281245</v>
      </c>
      <c r="K93" s="228">
        <v>484375.6400999995</v>
      </c>
      <c r="L93" s="284">
        <v>1.5485942606900547</v>
      </c>
    </row>
    <row r="94">
      <c r="A94" s="189">
        <v>44526.98326</v>
      </c>
      <c r="B94" s="282">
        <v>0.17970426073447282</v>
      </c>
      <c r="C94" s="282">
        <v>0.039698063938352464</v>
      </c>
      <c r="D94" s="282">
        <v>0.1987693286100765</v>
      </c>
      <c r="E94" s="283">
        <v>0.011944059752742472</v>
      </c>
      <c r="F94" s="228">
        <v>14108.424999999785</v>
      </c>
      <c r="G94" s="228">
        <v>46.08023643423803</v>
      </c>
      <c r="H94" s="228">
        <v>256929.99799999932</v>
      </c>
      <c r="I94" s="228">
        <v>165105.24443410855</v>
      </c>
      <c r="J94" s="230">
        <v>368595.88432812435</v>
      </c>
      <c r="K94" s="228">
        <v>485614.16799999936</v>
      </c>
      <c r="L94" s="284">
        <v>1.5561589147614079</v>
      </c>
    </row>
    <row r="95">
      <c r="A95" s="189">
        <v>44525.98331178241</v>
      </c>
      <c r="B95" s="282">
        <v>0.17024242868655323</v>
      </c>
      <c r="C95" s="282">
        <v>0.03851135610730762</v>
      </c>
      <c r="D95" s="282">
        <v>0.18809444496418348</v>
      </c>
      <c r="E95" s="283">
        <v>0.001720727557676667</v>
      </c>
      <c r="F95" s="228">
        <v>2011.0100000000093</v>
      </c>
      <c r="G95" s="228">
        <v>-43.2480232558446</v>
      </c>
      <c r="H95" s="228">
        <v>242821.57299999954</v>
      </c>
      <c r="I95" s="228">
        <v>165059.1641976743</v>
      </c>
      <c r="J95" s="230">
        <v>355660.74932812457</v>
      </c>
      <c r="K95" s="228">
        <v>472679.0329999996</v>
      </c>
      <c r="L95" s="284">
        <v>1.471118396729534</v>
      </c>
    </row>
    <row r="96">
      <c r="A96" s="189">
        <v>44524.98315487268</v>
      </c>
      <c r="B96" s="282">
        <v>0.16889374573569724</v>
      </c>
      <c r="C96" s="282">
        <v>0.0385590911531189</v>
      </c>
      <c r="D96" s="282">
        <v>0.18676788968944621</v>
      </c>
      <c r="E96" s="283">
        <v>0.008984705028208492</v>
      </c>
      <c r="F96" s="228">
        <v>10482.334000000032</v>
      </c>
      <c r="G96" s="228">
        <v>-30.134705426433356</v>
      </c>
      <c r="H96" s="228">
        <v>240810.56299999953</v>
      </c>
      <c r="I96" s="228">
        <v>165102.41222093016</v>
      </c>
      <c r="J96" s="230">
        <v>353649.73932812456</v>
      </c>
      <c r="K96" s="228">
        <v>470668.0229999996</v>
      </c>
      <c r="L96" s="284">
        <v>1.4585526629239145</v>
      </c>
    </row>
    <row r="97">
      <c r="A97" s="189">
        <v>44523.98313017361</v>
      </c>
      <c r="B97" s="282">
        <v>0.16096243782972358</v>
      </c>
      <c r="C97" s="282">
        <v>0.03860672093271888</v>
      </c>
      <c r="D97" s="282">
        <v>0.1788586606632282</v>
      </c>
      <c r="E97" s="283">
        <v>-0.011402371196625355</v>
      </c>
      <c r="F97" s="228">
        <v>-13183.469000000041</v>
      </c>
      <c r="G97" s="228">
        <v>-213.89827131768106</v>
      </c>
      <c r="H97" s="228">
        <v>230328.2289999995</v>
      </c>
      <c r="I97" s="228">
        <v>165132.5469263566</v>
      </c>
      <c r="J97" s="230">
        <v>343167.4053281245</v>
      </c>
      <c r="K97" s="228">
        <v>460185.68899999955</v>
      </c>
      <c r="L97" s="284">
        <v>1.3948081906755665</v>
      </c>
    </row>
    <row r="98">
      <c r="A98" s="189">
        <v>44522.98328988426</v>
      </c>
      <c r="B98" s="282">
        <v>0.17140623435666932</v>
      </c>
      <c r="C98" s="282">
        <v>0.03865324965247697</v>
      </c>
      <c r="D98" s="282">
        <v>0.18932402567143397</v>
      </c>
      <c r="E98" s="283">
        <v>-0.00383859457079867</v>
      </c>
      <c r="F98" s="228">
        <v>-4488.804999999935</v>
      </c>
      <c r="G98" s="228">
        <v>-127.21806976740481</v>
      </c>
      <c r="H98" s="228">
        <v>243511.69799999954</v>
      </c>
      <c r="I98" s="228">
        <v>165346.44519767427</v>
      </c>
      <c r="J98" s="230">
        <v>356350.87432812457</v>
      </c>
      <c r="K98" s="228">
        <v>473369.1579999996</v>
      </c>
      <c r="L98" s="284">
        <v>1.47273621582174</v>
      </c>
    </row>
    <row r="99">
      <c r="A99" s="189">
        <v>44519.983554328704</v>
      </c>
      <c r="B99" s="282">
        <v>0.17527224844329262</v>
      </c>
      <c r="C99" s="282">
        <v>0.038736366944107196</v>
      </c>
      <c r="D99" s="282">
        <v>0.19322856894511056</v>
      </c>
      <c r="E99" s="283">
        <v>0.01118057031476328</v>
      </c>
      <c r="F99" s="228">
        <v>13124.608000000007</v>
      </c>
      <c r="G99" s="228">
        <v>-32.3659457367321</v>
      </c>
      <c r="H99" s="228">
        <v>248000.50299999947</v>
      </c>
      <c r="I99" s="228">
        <v>165473.66326744168</v>
      </c>
      <c r="J99" s="230">
        <v>360839.6793281245</v>
      </c>
      <c r="K99" s="228">
        <v>477857.9629999995</v>
      </c>
      <c r="L99" s="284">
        <v>1.4987309648132727</v>
      </c>
    </row>
    <row r="100">
      <c r="A100" s="189">
        <v>44518.984316574075</v>
      </c>
      <c r="B100" s="282">
        <v>0.16525472543240274</v>
      </c>
      <c r="C100" s="282">
        <v>0.038785292792930116</v>
      </c>
      <c r="D100" s="282">
        <v>0.18323372560946113</v>
      </c>
      <c r="E100" s="283">
        <v>0.004291328165691145</v>
      </c>
      <c r="F100" s="228">
        <v>4981.166999999899</v>
      </c>
      <c r="G100" s="228">
        <v>-92.21058139533852</v>
      </c>
      <c r="H100" s="228">
        <v>234875.89499999947</v>
      </c>
      <c r="I100" s="228">
        <v>165506.0292131784</v>
      </c>
      <c r="J100" s="230">
        <v>347715.0713281245</v>
      </c>
      <c r="K100" s="228">
        <v>464733.3549999995</v>
      </c>
      <c r="L100" s="284">
        <v>1.4191379982747934</v>
      </c>
    </row>
    <row r="101">
      <c r="A101" s="189">
        <v>44517.983507638884</v>
      </c>
      <c r="B101" s="282">
        <v>0.16156642440454264</v>
      </c>
      <c r="C101" s="282">
        <v>0.03883279994757923</v>
      </c>
      <c r="D101" s="282">
        <v>0.17956744661831497</v>
      </c>
      <c r="E101" s="283">
        <v>-5.410502470117577E-4</v>
      </c>
      <c r="F101" s="228">
        <v>-625.3299999998417</v>
      </c>
      <c r="G101" s="228">
        <v>-131.36181395349558</v>
      </c>
      <c r="H101" s="228">
        <v>229894.72799999957</v>
      </c>
      <c r="I101" s="228">
        <v>165598.23979457375</v>
      </c>
      <c r="J101" s="230">
        <v>342733.9043281246</v>
      </c>
      <c r="K101" s="228">
        <v>459752.1879999996</v>
      </c>
      <c r="L101" s="284">
        <v>1.3882679446664787</v>
      </c>
    </row>
    <row r="102">
      <c r="A102" s="189">
        <v>44516.98391077547</v>
      </c>
      <c r="B102" s="282">
        <v>0.16225118087912618</v>
      </c>
      <c r="C102" s="282">
        <v>0.03887984367854338</v>
      </c>
      <c r="D102" s="282">
        <v>0.1802740103086349</v>
      </c>
      <c r="E102" s="283">
        <v>0.006485363212795765</v>
      </c>
      <c r="F102" s="228">
        <v>7499.647999999812</v>
      </c>
      <c r="G102" s="228">
        <v>-87.065581395349</v>
      </c>
      <c r="H102" s="228">
        <v>230520.0579999994</v>
      </c>
      <c r="I102" s="228">
        <v>165729.60160852724</v>
      </c>
      <c r="J102" s="230">
        <v>343359.23432812444</v>
      </c>
      <c r="K102" s="228">
        <v>460377.51799999946</v>
      </c>
      <c r="L102" s="284">
        <v>1.3909407599042858</v>
      </c>
    </row>
    <row r="103">
      <c r="A103" s="189">
        <v>44515.98344708333</v>
      </c>
      <c r="B103" s="282">
        <v>0.15657624602524653</v>
      </c>
      <c r="C103" s="282">
        <v>0.03892708739601164</v>
      </c>
      <c r="D103" s="282">
        <v>0.1746209753746363</v>
      </c>
      <c r="E103" s="283">
        <v>-0.006744066222719455</v>
      </c>
      <c r="F103" s="228">
        <v>-7748.233000000007</v>
      </c>
      <c r="G103" s="228">
        <v>-187.8233255815867</v>
      </c>
      <c r="H103" s="228">
        <v>223020.4099999996</v>
      </c>
      <c r="I103" s="228">
        <v>165816.6671899226</v>
      </c>
      <c r="J103" s="230">
        <v>335859.5863281246</v>
      </c>
      <c r="K103" s="228">
        <v>452877.86999999965</v>
      </c>
      <c r="L103" s="284">
        <v>1.3449818632801078</v>
      </c>
    </row>
    <row r="104">
      <c r="A104" s="189">
        <v>44512.983280775465</v>
      </c>
      <c r="B104" s="282">
        <v>0.16298451602193023</v>
      </c>
      <c r="C104" s="282">
        <v>0.039008832479527536</v>
      </c>
      <c r="D104" s="282">
        <v>0.1810671384685528</v>
      </c>
      <c r="E104" s="283">
        <v>-0.0010969878125213434</v>
      </c>
      <c r="F104" s="228">
        <v>-1268.8249999999534</v>
      </c>
      <c r="G104" s="228">
        <v>-111.64041472846293</v>
      </c>
      <c r="H104" s="228">
        <v>230768.6429999996</v>
      </c>
      <c r="I104" s="228">
        <v>166004.49051550418</v>
      </c>
      <c r="J104" s="230">
        <v>343607.81932812463</v>
      </c>
      <c r="K104" s="228">
        <v>460626.10299999965</v>
      </c>
      <c r="L104" s="284">
        <v>1.390134943237856</v>
      </c>
    </row>
    <row r="105">
      <c r="A105" s="189">
        <v>44511.98325336806</v>
      </c>
      <c r="B105" s="282">
        <v>0.16418009463756986</v>
      </c>
      <c r="C105" s="282">
        <v>0.03905641600197088</v>
      </c>
      <c r="D105" s="282">
        <v>0.1822847745213504</v>
      </c>
      <c r="E105" s="283">
        <v>-0.002193525011790025</v>
      </c>
      <c r="F105" s="228">
        <v>-2539.9119999997783</v>
      </c>
      <c r="G105" s="228">
        <v>-89.87362325607683</v>
      </c>
      <c r="H105" s="228">
        <v>232037.46799999956</v>
      </c>
      <c r="I105" s="228">
        <v>166116.13093023264</v>
      </c>
      <c r="J105" s="230">
        <v>344876.6443281246</v>
      </c>
      <c r="K105" s="228">
        <v>461894.9279999996</v>
      </c>
      <c r="L105" s="284">
        <v>1.396838866283572</v>
      </c>
    </row>
    <row r="106">
      <c r="A106" s="189">
        <v>44510.983244421295</v>
      </c>
      <c r="B106" s="282">
        <v>0.1663790556424538</v>
      </c>
      <c r="C106" s="282">
        <v>0.03910427974128498</v>
      </c>
      <c r="D106" s="282">
        <v>0.18450592285848416</v>
      </c>
      <c r="E106" s="283">
        <v>-0.003685539920602333</v>
      </c>
      <c r="F106" s="228">
        <v>-4276.897000000114</v>
      </c>
      <c r="G106" s="228">
        <v>-73.32539147269563</v>
      </c>
      <c r="H106" s="228">
        <v>234577.37999999934</v>
      </c>
      <c r="I106" s="228">
        <v>166206.00455348872</v>
      </c>
      <c r="J106" s="230">
        <v>347416.55632812437</v>
      </c>
      <c r="K106" s="228">
        <v>464434.8399999994</v>
      </c>
      <c r="L106" s="284">
        <v>1.4113652550050153</v>
      </c>
    </row>
    <row r="107">
      <c r="A107" s="189">
        <v>44509.98328966435</v>
      </c>
      <c r="B107" s="282">
        <v>0.16995268661675733</v>
      </c>
      <c r="C107" s="282">
        <v>0.03915257852209379</v>
      </c>
      <c r="D107" s="282">
        <v>0.18810194282939394</v>
      </c>
      <c r="E107" s="283">
        <v>0.013003783115586335</v>
      </c>
      <c r="F107" s="228">
        <v>15145.898999999976</v>
      </c>
      <c r="G107" s="228">
        <v>8.840868216648232</v>
      </c>
      <c r="H107" s="228">
        <v>238854.27699999945</v>
      </c>
      <c r="I107" s="228">
        <v>166279.3299449614</v>
      </c>
      <c r="J107" s="230">
        <v>351693.4533281245</v>
      </c>
      <c r="K107" s="228">
        <v>468711.7369999995</v>
      </c>
      <c r="L107" s="284">
        <v>1.4364640336177708</v>
      </c>
    </row>
    <row r="108">
      <c r="A108" s="189">
        <v>44508.983385960644</v>
      </c>
      <c r="B108" s="282">
        <v>0.15822257971046347</v>
      </c>
      <c r="C108" s="282">
        <v>0.03920152508752938</v>
      </c>
      <c r="D108" s="282">
        <v>0.17639452520156784</v>
      </c>
      <c r="E108" s="283">
        <v>-0.0020308706231923646</v>
      </c>
      <c r="F108" s="228">
        <v>-2334.657000000123</v>
      </c>
      <c r="G108" s="228">
        <v>-190.81685271297465</v>
      </c>
      <c r="H108" s="228">
        <v>223708.37799999947</v>
      </c>
      <c r="I108" s="228">
        <v>166270.48907674477</v>
      </c>
      <c r="J108" s="230">
        <v>336547.5543281245</v>
      </c>
      <c r="K108" s="228">
        <v>453565.8379999995</v>
      </c>
      <c r="L108" s="284">
        <v>1.345448487234216</v>
      </c>
    </row>
    <row r="109">
      <c r="A109" s="189">
        <v>44505.983258125</v>
      </c>
      <c r="B109" s="282">
        <v>0.16040186638738083</v>
      </c>
      <c r="C109" s="282">
        <v>0.03928440460058764</v>
      </c>
      <c r="D109" s="282">
        <v>0.17861223084280514</v>
      </c>
      <c r="E109" s="283">
        <v>0.00996785915405072</v>
      </c>
      <c r="F109" s="228">
        <v>11482.165999999881</v>
      </c>
      <c r="G109" s="228">
        <v>-174.64458914744318</v>
      </c>
      <c r="H109" s="228">
        <v>226043.0349999996</v>
      </c>
      <c r="I109" s="228">
        <v>166461.30592945774</v>
      </c>
      <c r="J109" s="230">
        <v>338882.2113281246</v>
      </c>
      <c r="K109" s="228">
        <v>455900.49499999965</v>
      </c>
      <c r="L109" s="284">
        <v>1.3579314047661692</v>
      </c>
    </row>
    <row r="110">
      <c r="A110" s="189">
        <v>44504.983263194445</v>
      </c>
      <c r="B110" s="282">
        <v>0.15151004403011142</v>
      </c>
      <c r="C110" s="282">
        <v>0.03933212035563958</v>
      </c>
      <c r="D110" s="282">
        <v>0.16974530408182018</v>
      </c>
      <c r="E110" s="283">
        <v>0.003283091642548601</v>
      </c>
      <c r="F110" s="228">
        <v>3744.1470000001136</v>
      </c>
      <c r="G110" s="228">
        <v>-296.80093798445887</v>
      </c>
      <c r="H110" s="228">
        <v>214560.86899999972</v>
      </c>
      <c r="I110" s="228">
        <v>166635.95051860518</v>
      </c>
      <c r="J110" s="230">
        <v>327400.1153281247</v>
      </c>
      <c r="K110" s="228">
        <v>444418.39899999974</v>
      </c>
      <c r="L110" s="284">
        <v>1.287602515136994</v>
      </c>
    </row>
    <row r="111">
      <c r="A111" s="189">
        <v>44503.98325413195</v>
      </c>
      <c r="B111" s="282">
        <v>0.14872335169738427</v>
      </c>
      <c r="C111" s="282">
        <v>0.039378565087635466</v>
      </c>
      <c r="D111" s="282">
        <v>0.1669801445766731</v>
      </c>
      <c r="E111" s="283">
        <v>-9.608343738357446E-5</v>
      </c>
      <c r="F111" s="228">
        <v>-109.21699999994598</v>
      </c>
      <c r="G111" s="228">
        <v>-230.55439922443475</v>
      </c>
      <c r="H111" s="228">
        <v>210816.7219999996</v>
      </c>
      <c r="I111" s="228">
        <v>166932.75145658964</v>
      </c>
      <c r="J111" s="230">
        <v>323655.9683281246</v>
      </c>
      <c r="K111" s="228">
        <v>440674.25199999963</v>
      </c>
      <c r="L111" s="284">
        <v>1.2628841264550885</v>
      </c>
    </row>
    <row r="112">
      <c r="A112" s="189">
        <v>44502.983548125005</v>
      </c>
      <c r="B112" s="282">
        <v>0.1489841001541757</v>
      </c>
      <c r="C112" s="282">
        <v>0.039424673512704705</v>
      </c>
      <c r="D112" s="282">
        <v>0.16726226994155158</v>
      </c>
      <c r="E112" s="283">
        <v>0.005279654876771275</v>
      </c>
      <c r="F112" s="228">
        <v>6001.902999999933</v>
      </c>
      <c r="G112" s="228">
        <v>-279.799286821828</v>
      </c>
      <c r="H112" s="228">
        <v>210925.93899999955</v>
      </c>
      <c r="I112" s="228">
        <v>167163.30585581408</v>
      </c>
      <c r="J112" s="230">
        <v>323765.18532812456</v>
      </c>
      <c r="K112" s="228">
        <v>440783.4689999996</v>
      </c>
      <c r="L112" s="284">
        <v>1.2617956908673051</v>
      </c>
    </row>
    <row r="113">
      <c r="A113" s="189">
        <v>44501.984962766204</v>
      </c>
      <c r="B113" s="282">
        <v>0.14439380790996834</v>
      </c>
      <c r="C113" s="282">
        <v>0.039470914396290226</v>
      </c>
      <c r="D113" s="282">
        <v>0.1626934160161935</v>
      </c>
      <c r="E113" s="283">
        <v>-0.0078087660720435985</v>
      </c>
      <c r="F113" s="228">
        <v>-8830.124999999942</v>
      </c>
      <c r="G113" s="228">
        <v>-331.74941085241153</v>
      </c>
      <c r="H113" s="228">
        <v>204924.0359999996</v>
      </c>
      <c r="I113" s="228">
        <v>167443.1051426359</v>
      </c>
      <c r="J113" s="230">
        <v>317763.2823281246</v>
      </c>
      <c r="K113" s="228">
        <v>434781.56599999964</v>
      </c>
      <c r="L113" s="284">
        <v>1.2238427842426578</v>
      </c>
    </row>
    <row r="114">
      <c r="A114" s="189">
        <v>44498.983644085645</v>
      </c>
      <c r="B114" s="282">
        <v>0.151121438120034</v>
      </c>
      <c r="C114" s="282">
        <v>0.03955252780832572</v>
      </c>
      <c r="D114" s="282">
        <v>0.1700547283061807</v>
      </c>
      <c r="E114" s="283">
        <v>0.00971886688780593</v>
      </c>
      <c r="F114" s="228">
        <v>11068.600000000093</v>
      </c>
      <c r="G114" s="228">
        <v>-245.4957751937618</v>
      </c>
      <c r="H114" s="228">
        <v>213754.16099999956</v>
      </c>
      <c r="I114" s="228">
        <v>167774.85455348832</v>
      </c>
      <c r="J114" s="230">
        <v>327293.4073281246</v>
      </c>
      <c r="K114" s="228">
        <v>444311.69099999964</v>
      </c>
      <c r="L114" s="284">
        <v>1.2740536212585574</v>
      </c>
    </row>
    <row r="115">
      <c r="A115" s="189">
        <v>44497.98424988426</v>
      </c>
      <c r="B115" s="282">
        <v>0.14248469065651778</v>
      </c>
      <c r="C115" s="282">
        <v>0.03959949985832253</v>
      </c>
      <c r="D115" s="282">
        <v>0.1614404657634144</v>
      </c>
      <c r="E115" s="283">
        <v>-0.004308247149585345</v>
      </c>
      <c r="F115" s="228">
        <v>-4858.879999999888</v>
      </c>
      <c r="G115" s="228">
        <v>-344.9016317833448</v>
      </c>
      <c r="H115" s="228">
        <v>202685.56099999946</v>
      </c>
      <c r="I115" s="228">
        <v>168020.35032868208</v>
      </c>
      <c r="J115" s="230">
        <v>316224.80732812453</v>
      </c>
      <c r="K115" s="228">
        <v>433243.09099999955</v>
      </c>
      <c r="L115" s="284">
        <v>1.206315548107745</v>
      </c>
    </row>
    <row r="116">
      <c r="A116" s="189">
        <v>44496.98325521991</v>
      </c>
      <c r="B116" s="282">
        <v>0.14652382869875416</v>
      </c>
      <c r="C116" s="282">
        <v>0.0396452281750804</v>
      </c>
      <c r="D116" s="282">
        <v>0.165501493367175</v>
      </c>
      <c r="E116" s="283">
        <v>0.012207591464181418</v>
      </c>
      <c r="F116" s="228">
        <v>13827.14699999988</v>
      </c>
      <c r="G116" s="228">
        <v>-223.1095038757776</v>
      </c>
      <c r="H116" s="228">
        <v>207544.44099999935</v>
      </c>
      <c r="I116" s="228">
        <v>168365.25196046542</v>
      </c>
      <c r="J116" s="230">
        <v>321083.6873281244</v>
      </c>
      <c r="K116" s="228">
        <v>438101.97099999944</v>
      </c>
      <c r="L116" s="284">
        <v>1.2327035334389174</v>
      </c>
    </row>
    <row r="117">
      <c r="A117" s="189">
        <v>44495.98325715278</v>
      </c>
      <c r="B117" s="282">
        <v>0.1356564336314389</v>
      </c>
      <c r="C117" s="282">
        <v>0.039691674481478784</v>
      </c>
      <c r="D117" s="282">
        <v>0.15465633155386002</v>
      </c>
      <c r="E117" s="283">
        <v>0.0017368968667367537</v>
      </c>
      <c r="F117" s="228">
        <v>1943.310999999987</v>
      </c>
      <c r="G117" s="228">
        <v>-305.55362790697836</v>
      </c>
      <c r="H117" s="228">
        <v>193717.29399999947</v>
      </c>
      <c r="I117" s="228">
        <v>168588.3614643412</v>
      </c>
      <c r="J117" s="230">
        <v>307256.54032812454</v>
      </c>
      <c r="K117" s="228">
        <v>424274.82399999956</v>
      </c>
      <c r="L117" s="284">
        <v>1.1490549662941791</v>
      </c>
    </row>
    <row r="118">
      <c r="A118" s="189">
        <v>44494.98337509259</v>
      </c>
      <c r="B118" s="282">
        <v>0.13425650469483885</v>
      </c>
      <c r="C118" s="282">
        <v>0.0397365249343202</v>
      </c>
      <c r="D118" s="282">
        <v>0.1532778719565331</v>
      </c>
      <c r="E118" s="283">
        <v>0.0037057180369962786</v>
      </c>
      <c r="F118" s="228">
        <v>4138.907000000123</v>
      </c>
      <c r="G118" s="228">
        <v>-247.08450387592893</v>
      </c>
      <c r="H118" s="228">
        <v>191773.98299999948</v>
      </c>
      <c r="I118" s="228">
        <v>168893.91509224818</v>
      </c>
      <c r="J118" s="230">
        <v>305313.22932812455</v>
      </c>
      <c r="K118" s="228">
        <v>422331.51299999957</v>
      </c>
      <c r="L118" s="284">
        <v>1.1354700546508998</v>
      </c>
    </row>
    <row r="119">
      <c r="A119" s="189">
        <v>44491.983248206016</v>
      </c>
      <c r="B119" s="282">
        <v>0.13121557905102188</v>
      </c>
      <c r="C119" s="282">
        <v>0.03981759208272376</v>
      </c>
      <c r="D119" s="282">
        <v>0.15027575212186003</v>
      </c>
      <c r="E119" s="283">
        <v>0.006988249245836331</v>
      </c>
      <c r="F119" s="228">
        <v>7776.2339999999385</v>
      </c>
      <c r="G119" s="228">
        <v>-261.35762170530506</v>
      </c>
      <c r="H119" s="228">
        <v>187635.07599999936</v>
      </c>
      <c r="I119" s="228">
        <v>169140.9995961241</v>
      </c>
      <c r="J119" s="230">
        <v>301174.3223281244</v>
      </c>
      <c r="K119" s="228">
        <v>418192.60599999945</v>
      </c>
      <c r="L119" s="284">
        <v>1.1093411795368096</v>
      </c>
    </row>
    <row r="120">
      <c r="A120" s="189">
        <v>44490.98325655093</v>
      </c>
      <c r="B120" s="282">
        <v>0.12512692873356246</v>
      </c>
      <c r="C120" s="282">
        <v>0.03986196491925656</v>
      </c>
      <c r="D120" s="282">
        <v>0.14420834251484344</v>
      </c>
      <c r="E120" s="283">
        <v>-0.0031946457365072214</v>
      </c>
      <c r="F120" s="228">
        <v>-3530.0270000002347</v>
      </c>
      <c r="G120" s="228">
        <v>-354.66549224822666</v>
      </c>
      <c r="H120" s="228">
        <v>179858.84199999942</v>
      </c>
      <c r="I120" s="228">
        <v>169402.3572178294</v>
      </c>
      <c r="J120" s="230">
        <v>293398.0883281245</v>
      </c>
      <c r="K120" s="228">
        <v>410416.3719999995</v>
      </c>
      <c r="L120" s="284">
        <v>1.0617257336550774</v>
      </c>
    </row>
    <row r="121">
      <c r="A121" s="189">
        <v>44489.983102962964</v>
      </c>
      <c r="B121" s="282">
        <v>0.12809692067159165</v>
      </c>
      <c r="C121" s="282">
        <v>0.03990547411689234</v>
      </c>
      <c r="D121" s="282">
        <v>0.14719916175039952</v>
      </c>
      <c r="E121" s="283">
        <v>-0.004235912291779288</v>
      </c>
      <c r="F121" s="228">
        <v>-4695.560999999987</v>
      </c>
      <c r="G121" s="228">
        <v>-379.4526317831187</v>
      </c>
      <c r="H121" s="228">
        <v>183388.86899999966</v>
      </c>
      <c r="I121" s="228">
        <v>169757.02271007764</v>
      </c>
      <c r="J121" s="230">
        <v>296928.1153281247</v>
      </c>
      <c r="K121" s="228">
        <v>413946.39899999974</v>
      </c>
      <c r="L121" s="284">
        <v>1.0803021051635866</v>
      </c>
    </row>
    <row r="122">
      <c r="A122" s="189">
        <v>44488.98324850695</v>
      </c>
      <c r="B122" s="282">
        <v>0.13201145008126502</v>
      </c>
      <c r="C122" s="282">
        <v>0.039949530984374294</v>
      </c>
      <c r="D122" s="282">
        <v>0.1511347806201643</v>
      </c>
      <c r="E122" s="283">
        <v>-0.009927753925639049</v>
      </c>
      <c r="F122" s="228">
        <v>-11051.653999999864</v>
      </c>
      <c r="G122" s="228">
        <v>-417.7679999996326</v>
      </c>
      <c r="H122" s="228">
        <v>188084.42999999964</v>
      </c>
      <c r="I122" s="228">
        <v>170136.47534186076</v>
      </c>
      <c r="J122" s="230">
        <v>301623.6763281247</v>
      </c>
      <c r="K122" s="228">
        <v>418641.95999999973</v>
      </c>
      <c r="L122" s="284">
        <v>1.105491515691009</v>
      </c>
    </row>
    <row r="123">
      <c r="A123" s="189">
        <v>44487.98330399305</v>
      </c>
      <c r="B123" s="282">
        <v>0.1410498178871542</v>
      </c>
      <c r="C123" s="282">
        <v>0.039994285639027384</v>
      </c>
      <c r="D123" s="282">
        <v>0.16019457190795672</v>
      </c>
      <c r="E123" s="283">
        <v>0.0021335882917796574</v>
      </c>
      <c r="F123" s="228">
        <v>2398.7069999999367</v>
      </c>
      <c r="G123" s="228">
        <v>-360.1084457366669</v>
      </c>
      <c r="H123" s="228">
        <v>199136.0839999995</v>
      </c>
      <c r="I123" s="228">
        <v>170554.2433418604</v>
      </c>
      <c r="J123" s="230">
        <v>312675.3303281246</v>
      </c>
      <c r="K123" s="228">
        <v>429693.6139999996</v>
      </c>
      <c r="L123" s="284">
        <v>1.1675821140424483</v>
      </c>
    </row>
    <row r="124">
      <c r="A124" s="189">
        <v>44484.98327440972</v>
      </c>
      <c r="B124" s="282">
        <v>0.1394087564265349</v>
      </c>
      <c r="C124" s="282">
        <v>0.040077244623739613</v>
      </c>
      <c r="D124" s="282">
        <v>0.15859322185437355</v>
      </c>
      <c r="E124" s="283">
        <v>-0.0059825138543455406</v>
      </c>
      <c r="F124" s="228">
        <v>-6711.548000000184</v>
      </c>
      <c r="G124" s="228">
        <v>-439.5077248061716</v>
      </c>
      <c r="H124" s="228">
        <v>196737.37699999957</v>
      </c>
      <c r="I124" s="228">
        <v>170914.35178759706</v>
      </c>
      <c r="J124" s="230">
        <v>310276.62332812464</v>
      </c>
      <c r="K124" s="228">
        <v>427294.90699999966</v>
      </c>
      <c r="L124" s="284">
        <v>1.1510875180598874</v>
      </c>
    </row>
    <row r="125">
      <c r="A125" s="189">
        <v>44483.98332251157</v>
      </c>
      <c r="B125" s="282">
        <v>0.14498574429065145</v>
      </c>
      <c r="C125" s="282">
        <v>0.0401233769570986</v>
      </c>
      <c r="D125" s="282">
        <v>0.16419229267760416</v>
      </c>
      <c r="E125" s="283">
        <v>0.0026469175036569416</v>
      </c>
      <c r="F125" s="228">
        <v>2987.2380000003614</v>
      </c>
      <c r="G125" s="228">
        <v>-349.30093410858535</v>
      </c>
      <c r="H125" s="228">
        <v>203448.92499999976</v>
      </c>
      <c r="I125" s="228">
        <v>171353.85951240323</v>
      </c>
      <c r="J125" s="230">
        <v>316988.1713281248</v>
      </c>
      <c r="K125" s="228">
        <v>434006.45499999984</v>
      </c>
      <c r="L125" s="284">
        <v>1.1873028455788786</v>
      </c>
    </row>
    <row r="126">
      <c r="A126" s="189">
        <v>44482.98326289352</v>
      </c>
      <c r="B126" s="282">
        <v>0.14274227821383034</v>
      </c>
      <c r="C126" s="282">
        <v>0.04017047739473911</v>
      </c>
      <c r="D126" s="282">
        <v>0.16197137297905917</v>
      </c>
      <c r="E126" s="283">
        <v>0.00923966083571633</v>
      </c>
      <c r="F126" s="228">
        <v>10400.024999999907</v>
      </c>
      <c r="G126" s="228">
        <v>-310.5172674418718</v>
      </c>
      <c r="H126" s="228">
        <v>200461.6869999994</v>
      </c>
      <c r="I126" s="228">
        <v>171703.1604465118</v>
      </c>
      <c r="J126" s="230">
        <v>314000.93332812446</v>
      </c>
      <c r="K126" s="228">
        <v>431019.2169999995</v>
      </c>
      <c r="L126" s="284">
        <v>1.1674897915606295</v>
      </c>
    </row>
    <row r="127">
      <c r="A127" s="189">
        <v>44481.98324835648</v>
      </c>
      <c r="B127" s="282">
        <v>0.13449579734112857</v>
      </c>
      <c r="C127" s="282">
        <v>0.04021732012995149</v>
      </c>
      <c r="D127" s="282">
        <v>0.1537473151257706</v>
      </c>
      <c r="E127" s="283">
        <v>0.008884666594395215</v>
      </c>
      <c r="F127" s="228">
        <v>9908.047999999952</v>
      </c>
      <c r="G127" s="228">
        <v>-312.64886821690015</v>
      </c>
      <c r="H127" s="228">
        <v>190061.6619999995</v>
      </c>
      <c r="I127" s="228">
        <v>172013.6777139537</v>
      </c>
      <c r="J127" s="230">
        <v>303600.90832812455</v>
      </c>
      <c r="K127" s="228">
        <v>420619.1919999996</v>
      </c>
      <c r="L127" s="284">
        <v>1.104921797649477</v>
      </c>
    </row>
    <row r="128">
      <c r="A128" s="189">
        <v>44480.98504564815</v>
      </c>
      <c r="B128" s="282">
        <v>0.12662437063096382</v>
      </c>
      <c r="C128" s="282">
        <v>0.04026295823902739</v>
      </c>
      <c r="D128" s="282">
        <v>0.14589773479586424</v>
      </c>
      <c r="E128" s="283">
        <v>-0.0017313758197069265</v>
      </c>
      <c r="F128" s="228">
        <v>-1913.6500000000233</v>
      </c>
      <c r="G128" s="228">
        <v>-387.2255348841136</v>
      </c>
      <c r="H128" s="228">
        <v>180153.61399999954</v>
      </c>
      <c r="I128" s="228">
        <v>172326.3265821706</v>
      </c>
      <c r="J128" s="230">
        <v>293692.8603281246</v>
      </c>
      <c r="K128" s="228">
        <v>410711.1439999996</v>
      </c>
      <c r="L128" s="284">
        <v>1.0454213095182334</v>
      </c>
    </row>
    <row r="129">
      <c r="A129" s="189">
        <v>44477.98328318287</v>
      </c>
      <c r="B129" s="282">
        <v>0.12844440288584144</v>
      </c>
      <c r="C129" s="282">
        <v>0.04034450953742783</v>
      </c>
      <c r="D129" s="282">
        <v>0.14774615783913325</v>
      </c>
      <c r="E129" s="283">
        <v>-0.006667901344461033</v>
      </c>
      <c r="F129" s="228">
        <v>-7382.726000000024</v>
      </c>
      <c r="G129" s="228">
        <v>-424.66923643357586</v>
      </c>
      <c r="H129" s="228">
        <v>182067.26399999956</v>
      </c>
      <c r="I129" s="228">
        <v>172713.5521170547</v>
      </c>
      <c r="J129" s="230">
        <v>295610.3503281246</v>
      </c>
      <c r="K129" s="228">
        <v>412628.6339999996</v>
      </c>
      <c r="L129" s="284">
        <v>1.0541573707927996</v>
      </c>
    </row>
    <row r="130">
      <c r="A130" s="189">
        <v>44476.9832862037</v>
      </c>
      <c r="B130" s="282">
        <v>0.1345850404916904</v>
      </c>
      <c r="C130" s="282">
        <v>0.040389408981050826</v>
      </c>
      <c r="D130" s="282">
        <v>0.15390827638670854</v>
      </c>
      <c r="E130" s="283">
        <v>-0.010081238463154944</v>
      </c>
      <c r="F130" s="228">
        <v>-11236.412999999942</v>
      </c>
      <c r="G130" s="228">
        <v>-395.3600581398059</v>
      </c>
      <c r="H130" s="228">
        <v>189449.98999999958</v>
      </c>
      <c r="I130" s="228">
        <v>173138.22135348828</v>
      </c>
      <c r="J130" s="230">
        <v>302993.0763281246</v>
      </c>
      <c r="K130" s="228">
        <v>420011.35999999964</v>
      </c>
      <c r="L130" s="284">
        <v>1.0942124073991053</v>
      </c>
    </row>
    <row r="131">
      <c r="A131" s="189">
        <v>44475.98324888889</v>
      </c>
      <c r="B131" s="282">
        <v>0.14387697788877388</v>
      </c>
      <c r="C131" s="282">
        <v>0.04043536726159064</v>
      </c>
      <c r="D131" s="282">
        <v>0.16322220129781126</v>
      </c>
      <c r="E131" s="283">
        <v>0.009932374954899906</v>
      </c>
      <c r="F131" s="228">
        <v>11182.095999999903</v>
      </c>
      <c r="G131" s="228">
        <v>-250.407918604702</v>
      </c>
      <c r="H131" s="228">
        <v>200686.40299999953</v>
      </c>
      <c r="I131" s="228">
        <v>173533.58141162808</v>
      </c>
      <c r="J131" s="230">
        <v>314229.48932812456</v>
      </c>
      <c r="K131" s="228">
        <v>431247.7729999996</v>
      </c>
      <c r="L131" s="284">
        <v>1.156470127381074</v>
      </c>
    </row>
    <row r="132">
      <c r="A132" s="189">
        <v>44474.98326020833</v>
      </c>
      <c r="B132" s="282">
        <v>0.13494075961333768</v>
      </c>
      <c r="C132" s="282">
        <v>0.040482888180020604</v>
      </c>
      <c r="D132" s="282">
        <v>0.15430871813883099</v>
      </c>
      <c r="E132" s="283">
        <v>-0.006733997548037244</v>
      </c>
      <c r="F132" s="228">
        <v>-7505.98900000006</v>
      </c>
      <c r="G132" s="228">
        <v>-395.01362403068924</v>
      </c>
      <c r="H132" s="228">
        <v>189504.30699999962</v>
      </c>
      <c r="I132" s="228">
        <v>173783.98933023278</v>
      </c>
      <c r="J132" s="230">
        <v>303047.39332812466</v>
      </c>
      <c r="K132" s="228">
        <v>420065.6769999997</v>
      </c>
      <c r="L132" s="284">
        <v>1.09045895269382</v>
      </c>
    </row>
    <row r="133">
      <c r="A133" s="189">
        <v>44473.98327509259</v>
      </c>
      <c r="B133" s="282">
        <v>0.14121367645990054</v>
      </c>
      <c r="C133" s="282">
        <v>0.04052908851643686</v>
      </c>
      <c r="D133" s="282">
        <v>0.16060373830459368</v>
      </c>
      <c r="E133" s="283">
        <v>0.0017692104683095092</v>
      </c>
      <c r="F133" s="228">
        <v>1985.314000000013</v>
      </c>
      <c r="G133" s="228">
        <v>-407.3001976747182</v>
      </c>
      <c r="H133" s="228">
        <v>197010.29599999968</v>
      </c>
      <c r="I133" s="228">
        <v>174179.00295426347</v>
      </c>
      <c r="J133" s="230">
        <v>310553.3823281247</v>
      </c>
      <c r="K133" s="228">
        <v>427571.66599999974</v>
      </c>
      <c r="L133" s="284">
        <v>1.1310794794923205</v>
      </c>
    </row>
    <row r="134">
      <c r="A134" s="189">
        <v>44470.98326314815</v>
      </c>
      <c r="B134" s="282">
        <v>0.13988704344438369</v>
      </c>
      <c r="C134" s="282">
        <v>0.04061380895317488</v>
      </c>
      <c r="D134" s="282">
        <v>0.1593176375232817</v>
      </c>
      <c r="E134" s="283">
        <v>0.002743388189926436</v>
      </c>
      <c r="F134" s="228">
        <v>3073.0380000003497</v>
      </c>
      <c r="G134" s="228">
        <v>-396.43825193785597</v>
      </c>
      <c r="H134" s="228">
        <v>195024.98199999967</v>
      </c>
      <c r="I134" s="228">
        <v>174586.3031519382</v>
      </c>
      <c r="J134" s="230">
        <v>308568.0683281247</v>
      </c>
      <c r="K134" s="228">
        <v>425586.3519999997</v>
      </c>
      <c r="L134" s="284">
        <v>1.1170692000407054</v>
      </c>
    </row>
    <row r="135">
      <c r="A135" s="189">
        <v>44469.98325971064</v>
      </c>
      <c r="B135" s="282">
        <v>0.1369451047100951</v>
      </c>
      <c r="C135" s="282">
        <v>0.040661022266077346</v>
      </c>
      <c r="D135" s="282">
        <v>0.15698953302178267</v>
      </c>
      <c r="E135" s="283">
        <v>-5.629517765041807E-4</v>
      </c>
      <c r="F135" s="228">
        <v>-628.4599999999627</v>
      </c>
      <c r="G135" s="228">
        <v>-430.4814224805741</v>
      </c>
      <c r="H135" s="228">
        <v>191951.94399999932</v>
      </c>
      <c r="I135" s="228">
        <v>174982.74140387605</v>
      </c>
      <c r="J135" s="230">
        <v>305494.0303281244</v>
      </c>
      <c r="K135" s="228">
        <v>422512.31399999943</v>
      </c>
      <c r="L135" s="284">
        <v>1.0969764358472176</v>
      </c>
    </row>
    <row r="136">
      <c r="A136" s="189">
        <v>44468.98316857639</v>
      </c>
      <c r="B136" s="282">
        <v>0.13761776227110772</v>
      </c>
      <c r="C136" s="282">
        <v>0.040707956444085314</v>
      </c>
      <c r="D136" s="282">
        <v>0.1576853274523086</v>
      </c>
      <c r="E136" s="283">
        <v>0.0055854683575113934</v>
      </c>
      <c r="F136" s="228">
        <v>6238.935000000056</v>
      </c>
      <c r="G136" s="228">
        <v>-446.2840736434446</v>
      </c>
      <c r="H136" s="228">
        <v>192580.40399999928</v>
      </c>
      <c r="I136" s="228">
        <v>175413.22282635662</v>
      </c>
      <c r="J136" s="230">
        <v>306122.4903281244</v>
      </c>
      <c r="K136" s="228">
        <v>423140.7739999994</v>
      </c>
      <c r="L136" s="284">
        <v>1.097867087195796</v>
      </c>
    </row>
    <row r="137">
      <c r="A137" s="189">
        <v>44467.98408959491</v>
      </c>
      <c r="B137" s="282">
        <v>0.1326627391553399</v>
      </c>
      <c r="C137" s="282">
        <v>0.04075509227803309</v>
      </c>
      <c r="D137" s="282">
        <v>0.15275354061521312</v>
      </c>
      <c r="E137" s="283">
        <v>-0.008091753767630066</v>
      </c>
      <c r="F137" s="228">
        <v>-8987.95700000017</v>
      </c>
      <c r="G137" s="228">
        <v>-545.8786821703252</v>
      </c>
      <c r="H137" s="228">
        <v>186341.46899999923</v>
      </c>
      <c r="I137" s="228">
        <v>175859.50690000007</v>
      </c>
      <c r="J137" s="230">
        <v>299883.5553281243</v>
      </c>
      <c r="K137" s="228">
        <v>416901.83899999934</v>
      </c>
      <c r="L137" s="284">
        <v>1.059604182251913</v>
      </c>
    </row>
    <row r="138">
      <c r="A138" s="189">
        <v>44466.98350476852</v>
      </c>
      <c r="B138" s="282">
        <v>0.14019018574083514</v>
      </c>
      <c r="C138" s="282">
        <v>0.040801532148161485</v>
      </c>
      <c r="D138" s="282">
        <v>0.1603038803941333</v>
      </c>
      <c r="E138" s="283">
        <v>-0.0027405715099901346</v>
      </c>
      <c r="F138" s="228">
        <v>-3068.7360000000335</v>
      </c>
      <c r="G138" s="228">
        <v>-510.58163953520125</v>
      </c>
      <c r="H138" s="228">
        <v>195329.4259999994</v>
      </c>
      <c r="I138" s="228">
        <v>176405.3855821704</v>
      </c>
      <c r="J138" s="230">
        <v>308871.5123281245</v>
      </c>
      <c r="K138" s="228">
        <v>425889.7959999995</v>
      </c>
      <c r="L138" s="284">
        <v>1.1072758655036306</v>
      </c>
    </row>
    <row r="139">
      <c r="A139" s="189">
        <v>44463.983272337966</v>
      </c>
      <c r="B139" s="282">
        <v>0.14300784417333837</v>
      </c>
      <c r="C139" s="282">
        <v>0.0408870739673783</v>
      </c>
      <c r="D139" s="282">
        <v>0.1631637078811114</v>
      </c>
      <c r="E139" s="283">
        <v>-0.005133339253351729</v>
      </c>
      <c r="F139" s="228">
        <v>-5763.773999999976</v>
      </c>
      <c r="G139" s="228">
        <v>-492.09052713180427</v>
      </c>
      <c r="H139" s="228">
        <v>198398.16199999943</v>
      </c>
      <c r="I139" s="228">
        <v>176915.9672217056</v>
      </c>
      <c r="J139" s="230">
        <v>311940.2483281245</v>
      </c>
      <c r="K139" s="228">
        <v>428958.53199999954</v>
      </c>
      <c r="L139" s="284">
        <v>1.1214259804564335</v>
      </c>
    </row>
    <row r="140">
      <c r="A140" s="189">
        <v>44462.98325542824</v>
      </c>
      <c r="B140" s="282">
        <v>0.1479226282520135</v>
      </c>
      <c r="C140" s="282">
        <v>0.04093539900835466</v>
      </c>
      <c r="D140" s="282">
        <v>0.16810231447495036</v>
      </c>
      <c r="E140" s="283">
        <v>-0.013647705173309405</v>
      </c>
      <c r="F140" s="228">
        <v>-15402.466999999946</v>
      </c>
      <c r="G140" s="228">
        <v>-475.08697674400173</v>
      </c>
      <c r="H140" s="228">
        <v>204161.9359999994</v>
      </c>
      <c r="I140" s="228">
        <v>177408.0577488374</v>
      </c>
      <c r="J140" s="230">
        <v>317704.0223281245</v>
      </c>
      <c r="K140" s="228">
        <v>434722.3059999995</v>
      </c>
      <c r="L140" s="284">
        <v>1.1508041888888632</v>
      </c>
    </row>
    <row r="141">
      <c r="A141" s="189">
        <v>44461.98326840278</v>
      </c>
      <c r="B141" s="282">
        <v>0.16079774701884011</v>
      </c>
      <c r="C141" s="282">
        <v>0.04098461086231303</v>
      </c>
      <c r="D141" s="282">
        <v>0.181001692923993</v>
      </c>
      <c r="E141" s="283">
        <v>-4.4172787603537146E-4</v>
      </c>
      <c r="F141" s="228">
        <v>-505.32700000004843</v>
      </c>
      <c r="G141" s="228">
        <v>-361.445848837262</v>
      </c>
      <c r="H141" s="228">
        <v>219564.40299999935</v>
      </c>
      <c r="I141" s="228">
        <v>177883.1447255814</v>
      </c>
      <c r="J141" s="230">
        <v>333106.48932812444</v>
      </c>
      <c r="K141" s="228">
        <v>450124.77299999946</v>
      </c>
      <c r="L141" s="284">
        <v>1.2343181999549155</v>
      </c>
    </row>
    <row r="142">
      <c r="A142" s="189">
        <v>44460.983322002314</v>
      </c>
      <c r="B142" s="282">
        <v>0.1614164301683027</v>
      </c>
      <c r="C142" s="282">
        <v>0.041035991679544644</v>
      </c>
      <c r="D142" s="282">
        <v>0.18164570497691637</v>
      </c>
      <c r="E142" s="283">
        <v>0.0027509285215576544</v>
      </c>
      <c r="F142" s="228">
        <v>3148.3919999999925</v>
      </c>
      <c r="G142" s="228">
        <v>-343.39565891446546</v>
      </c>
      <c r="H142" s="228">
        <v>220069.7299999994</v>
      </c>
      <c r="I142" s="228">
        <v>178244.59057441866</v>
      </c>
      <c r="J142" s="230">
        <v>333611.8163281245</v>
      </c>
      <c r="K142" s="228">
        <v>450630.0999999995</v>
      </c>
      <c r="L142" s="284">
        <v>1.2346502594597304</v>
      </c>
    </row>
    <row r="143">
      <c r="A143" s="189">
        <v>44459.983303125</v>
      </c>
      <c r="B143" s="282">
        <v>0.1590174082208672</v>
      </c>
      <c r="C143" s="282">
        <v>0.0410875814264101</v>
      </c>
      <c r="D143" s="282">
        <v>0.1792721149277715</v>
      </c>
      <c r="E143" s="283">
        <v>0.0090141194461119</v>
      </c>
      <c r="F143" s="228">
        <v>10288.129999999888</v>
      </c>
      <c r="G143" s="228">
        <v>-266.88720930257114</v>
      </c>
      <c r="H143" s="228">
        <v>216921.3379999994</v>
      </c>
      <c r="I143" s="228">
        <v>178587.98623333313</v>
      </c>
      <c r="J143" s="230">
        <v>330463.4243281245</v>
      </c>
      <c r="K143" s="228">
        <v>447481.7079999995</v>
      </c>
      <c r="L143" s="284">
        <v>1.2146468672118966</v>
      </c>
    </row>
    <row r="144">
      <c r="A144" s="189">
        <v>44456.98327201389</v>
      </c>
      <c r="B144" s="282">
        <v>0.15084280696348798</v>
      </c>
      <c r="C144" s="282">
        <v>0.04117709271969528</v>
      </c>
      <c r="D144" s="282">
        <v>0.1711416395334756</v>
      </c>
      <c r="E144" s="283">
        <v>-0.0034125491252408407</v>
      </c>
      <c r="F144" s="228">
        <v>-3859.7529999997932</v>
      </c>
      <c r="G144" s="228">
        <v>-387.51797674415866</v>
      </c>
      <c r="H144" s="228">
        <v>206633.20799999952</v>
      </c>
      <c r="I144" s="228">
        <v>178854.8734426357</v>
      </c>
      <c r="J144" s="230">
        <v>320175.2943281246</v>
      </c>
      <c r="K144" s="228">
        <v>437193.57799999963</v>
      </c>
      <c r="L144" s="284">
        <v>1.155312147903385</v>
      </c>
    </row>
    <row r="145">
      <c r="A145" s="189">
        <v>44455.98327211806</v>
      </c>
      <c r="B145" s="282">
        <v>0.15422719688826686</v>
      </c>
      <c r="C145" s="282">
        <v>0.04122723906933798</v>
      </c>
      <c r="D145" s="282">
        <v>0.17455074981338795</v>
      </c>
      <c r="E145" s="283">
        <v>3.181081097947105E-4</v>
      </c>
      <c r="F145" s="228">
        <v>361.0229999998119</v>
      </c>
      <c r="G145" s="228">
        <v>-361.3517558138119</v>
      </c>
      <c r="H145" s="228">
        <v>210492.9609999993</v>
      </c>
      <c r="I145" s="228">
        <v>179242.39141937986</v>
      </c>
      <c r="J145" s="230">
        <v>324035.0473281244</v>
      </c>
      <c r="K145" s="228">
        <v>441053.3309999994</v>
      </c>
      <c r="L145" s="284">
        <v>1.174348095521117</v>
      </c>
    </row>
    <row r="146">
      <c r="A146" s="189">
        <v>44454.983247627315</v>
      </c>
      <c r="B146" s="282">
        <v>0.1541174803973623</v>
      </c>
      <c r="C146" s="282">
        <v>0.04127803687613458</v>
      </c>
      <c r="D146" s="282">
        <v>0.17446607482267149</v>
      </c>
      <c r="E146" s="283">
        <v>-0.0026898231374566177</v>
      </c>
      <c r="F146" s="228">
        <v>-3051.7269999999553</v>
      </c>
      <c r="G146" s="228">
        <v>-352.2535930230806</v>
      </c>
      <c r="H146" s="228">
        <v>210131.9379999995</v>
      </c>
      <c r="I146" s="228">
        <v>179603.74317519367</v>
      </c>
      <c r="J146" s="230">
        <v>323674.0243281246</v>
      </c>
      <c r="K146" s="228">
        <v>440692.3079999996</v>
      </c>
      <c r="L146" s="284">
        <v>1.1699752704765582</v>
      </c>
    </row>
    <row r="147">
      <c r="A147" s="189">
        <v>44453.983308344905</v>
      </c>
      <c r="B147" s="282">
        <v>0.15684435386995463</v>
      </c>
      <c r="C147" s="282">
        <v>0.04132892415349543</v>
      </c>
      <c r="D147" s="282">
        <v>0.1772180339012371</v>
      </c>
      <c r="E147" s="283">
        <v>0.007505654076674284</v>
      </c>
      <c r="F147" s="228">
        <v>8538.412000000011</v>
      </c>
      <c r="G147" s="228">
        <v>-299.8108798452595</v>
      </c>
      <c r="H147" s="228">
        <v>213183.66499999946</v>
      </c>
      <c r="I147" s="228">
        <v>179955.99676821675</v>
      </c>
      <c r="J147" s="230">
        <v>326725.75132812455</v>
      </c>
      <c r="K147" s="228">
        <v>443744.03499999957</v>
      </c>
      <c r="L147" s="284">
        <v>1.1846432951861001</v>
      </c>
    </row>
    <row r="148">
      <c r="A148" s="189">
        <v>44452.98335746527</v>
      </c>
      <c r="B148" s="282">
        <v>0.14993280248838556</v>
      </c>
      <c r="C148" s="282">
        <v>0.04138036051781437</v>
      </c>
      <c r="D148" s="282">
        <v>0.17033183880585426</v>
      </c>
      <c r="E148" s="283">
        <v>0.005171662818271347</v>
      </c>
      <c r="F148" s="228">
        <v>5839.111999999965</v>
      </c>
      <c r="G148" s="228">
        <v>-357.9040775189642</v>
      </c>
      <c r="H148" s="228">
        <v>204645.25299999944</v>
      </c>
      <c r="I148" s="228">
        <v>180255.807648062</v>
      </c>
      <c r="J148" s="230">
        <v>318187.33932812454</v>
      </c>
      <c r="K148" s="228">
        <v>435205.62299999956</v>
      </c>
      <c r="L148" s="284">
        <v>1.135304629959864</v>
      </c>
    </row>
    <row r="149">
      <c r="A149" s="189">
        <v>44449.98328890046</v>
      </c>
      <c r="B149" s="282">
        <v>0.14538483602899807</v>
      </c>
      <c r="C149" s="282">
        <v>0.041469379544484666</v>
      </c>
      <c r="D149" s="282">
        <v>0.16582775553973214</v>
      </c>
      <c r="E149" s="283">
        <v>-2.940528645468984E-4</v>
      </c>
      <c r="F149" s="228">
        <v>-330.28599999984726</v>
      </c>
      <c r="G149" s="228">
        <v>-343.25939147284953</v>
      </c>
      <c r="H149" s="228">
        <v>198806.14099999948</v>
      </c>
      <c r="I149" s="228">
        <v>180613.71172558097</v>
      </c>
      <c r="J149" s="230">
        <v>312348.2273281246</v>
      </c>
      <c r="K149" s="228">
        <v>429366.5109999996</v>
      </c>
      <c r="L149" s="284">
        <v>1.100725626535263</v>
      </c>
    </row>
    <row r="150">
      <c r="A150" s="189">
        <v>44448.98325089121</v>
      </c>
      <c r="B150" s="282">
        <v>0.14583537639228017</v>
      </c>
      <c r="C150" s="282">
        <v>0.04151921411913121</v>
      </c>
      <c r="D150" s="282">
        <v>0.16630286256423613</v>
      </c>
      <c r="E150" s="283">
        <v>0.004290249322903414</v>
      </c>
      <c r="F150" s="228">
        <v>4820.309999999823</v>
      </c>
      <c r="G150" s="228">
        <v>-365.4745775194024</v>
      </c>
      <c r="H150" s="228">
        <v>199136.42699999933</v>
      </c>
      <c r="I150" s="228">
        <v>180956.97111705382</v>
      </c>
      <c r="J150" s="230">
        <v>312678.5133281244</v>
      </c>
      <c r="K150" s="228">
        <v>429696.79699999944</v>
      </c>
      <c r="L150" s="284">
        <v>1.1004628656786366</v>
      </c>
    </row>
    <row r="151">
      <c r="A151" s="189">
        <v>44447.98324980324</v>
      </c>
      <c r="B151" s="282">
        <v>0.14198065345045816</v>
      </c>
      <c r="C151" s="282">
        <v>0.0415692256513514</v>
      </c>
      <c r="D151" s="282">
        <v>0.1624727935173847</v>
      </c>
      <c r="E151" s="283">
        <v>0.004960159382617361</v>
      </c>
      <c r="F151" s="228">
        <v>5549.0779999999795</v>
      </c>
      <c r="G151" s="228">
        <v>-408.7004108526744</v>
      </c>
      <c r="H151" s="228">
        <v>194316.1169999995</v>
      </c>
      <c r="I151" s="228">
        <v>181322.44569457322</v>
      </c>
      <c r="J151" s="230">
        <v>307858.2033281246</v>
      </c>
      <c r="K151" s="228">
        <v>424876.4869999996</v>
      </c>
      <c r="L151" s="284">
        <v>1.0716605782348279</v>
      </c>
    </row>
    <row r="152">
      <c r="A152" s="189">
        <v>44446.98328827546</v>
      </c>
      <c r="B152" s="282">
        <v>0.13750291294909445</v>
      </c>
      <c r="C152" s="282">
        <v>0.041618713734266934</v>
      </c>
      <c r="D152" s="282">
        <v>0.15802096405930402</v>
      </c>
      <c r="E152" s="283">
        <v>-0.006017989620713988</v>
      </c>
      <c r="F152" s="228">
        <v>-6699.098999999929</v>
      </c>
      <c r="G152" s="228">
        <v>-421.33058914740104</v>
      </c>
      <c r="H152" s="228">
        <v>188767.03899999952</v>
      </c>
      <c r="I152" s="228">
        <v>181731.1461054259</v>
      </c>
      <c r="J152" s="230">
        <v>302309.1253281246</v>
      </c>
      <c r="K152" s="228">
        <v>419327.40899999964</v>
      </c>
      <c r="L152" s="284">
        <v>1.0387159441040006</v>
      </c>
    </row>
    <row r="153">
      <c r="A153" s="189">
        <v>44445.98327818287</v>
      </c>
      <c r="B153" s="282">
        <v>0.14327888636154637</v>
      </c>
      <c r="C153" s="282">
        <v>0.04166757434627685</v>
      </c>
      <c r="D153" s="282">
        <v>0.1638210257831078</v>
      </c>
      <c r="E153" s="283">
        <v>4.5665064005162283E-4</v>
      </c>
      <c r="F153" s="228">
        <v>511.39299999992363</v>
      </c>
      <c r="G153" s="228">
        <v>-415.02971705410164</v>
      </c>
      <c r="H153" s="228">
        <v>195466.13799999945</v>
      </c>
      <c r="I153" s="228">
        <v>182152.4766945733</v>
      </c>
      <c r="J153" s="230">
        <v>309008.22432812455</v>
      </c>
      <c r="K153" s="228">
        <v>426026.50799999957</v>
      </c>
      <c r="L153" s="284">
        <v>1.073090750930332</v>
      </c>
    </row>
    <row r="154">
      <c r="A154" s="189">
        <v>44442.983284120375</v>
      </c>
      <c r="B154" s="282">
        <v>0.14315503825035691</v>
      </c>
      <c r="C154" s="282">
        <v>0.04175646672459152</v>
      </c>
      <c r="D154" s="282">
        <v>0.1637410016683353</v>
      </c>
      <c r="E154" s="283">
        <v>-0.004925458759111758</v>
      </c>
      <c r="F154" s="228">
        <v>-5513.393999999855</v>
      </c>
      <c r="G154" s="228">
        <v>-478.9178139536816</v>
      </c>
      <c r="H154" s="228">
        <v>194954.74499999953</v>
      </c>
      <c r="I154" s="228">
        <v>182567.5064116274</v>
      </c>
      <c r="J154" s="230">
        <v>308496.8313281246</v>
      </c>
      <c r="K154" s="228">
        <v>425515.11499999964</v>
      </c>
      <c r="L154" s="284">
        <v>1.067850182279661</v>
      </c>
    </row>
    <row r="155">
      <c r="A155" s="189">
        <v>44441.98326763889</v>
      </c>
      <c r="B155" s="282">
        <v>0.14796276605833428</v>
      </c>
      <c r="C155" s="282">
        <v>0.04180649747699531</v>
      </c>
      <c r="D155" s="282">
        <v>0.16857339466758836</v>
      </c>
      <c r="E155" s="283">
        <v>3.1242621740674086E-4</v>
      </c>
      <c r="F155" s="228">
        <v>351.4419999998063</v>
      </c>
      <c r="G155" s="228">
        <v>-407.9547945736267</v>
      </c>
      <c r="H155" s="228">
        <v>200468.13899999938</v>
      </c>
      <c r="I155" s="228">
        <v>183046.42422558108</v>
      </c>
      <c r="J155" s="230">
        <v>314010.2253281245</v>
      </c>
      <c r="K155" s="228">
        <v>431028.5089999995</v>
      </c>
      <c r="L155" s="284">
        <v>1.0951764824039845</v>
      </c>
    </row>
    <row r="156">
      <c r="A156" s="189">
        <v>44440.98312185185</v>
      </c>
      <c r="B156" s="282">
        <v>0.14784710437460652</v>
      </c>
      <c r="C156" s="282">
        <v>0.04185741969775588</v>
      </c>
      <c r="D156" s="282">
        <v>0.16848283766957678</v>
      </c>
      <c r="E156" s="283">
        <v>-0.004507754839593224</v>
      </c>
      <c r="F156" s="228">
        <v>-5069.098999999987</v>
      </c>
      <c r="G156" s="228">
        <v>-333.0048527130857</v>
      </c>
      <c r="H156" s="228">
        <v>200116.69699999958</v>
      </c>
      <c r="I156" s="228">
        <v>183454.3790201547</v>
      </c>
      <c r="J156" s="230">
        <v>313658.7833281247</v>
      </c>
      <c r="K156" s="228">
        <v>430677.0669999997</v>
      </c>
      <c r="L156" s="284">
        <v>1.0908254033991431</v>
      </c>
    </row>
    <row r="157">
      <c r="A157" s="189">
        <v>44439.98327489583</v>
      </c>
      <c r="B157" s="282">
        <v>0.15168351286659496</v>
      </c>
      <c r="C157" s="282">
        <v>0.04190843018282066</v>
      </c>
      <c r="D157" s="282">
        <v>0.1729611548325045</v>
      </c>
      <c r="E157" s="283">
        <v>-0.0030471686392645526</v>
      </c>
      <c r="F157" s="228">
        <v>-3439.844999999972</v>
      </c>
      <c r="G157" s="228">
        <v>-308.58091860477</v>
      </c>
      <c r="H157" s="228">
        <v>205185.79599999957</v>
      </c>
      <c r="I157" s="228">
        <v>183787.3838728678</v>
      </c>
      <c r="J157" s="230">
        <v>321727.8823281246</v>
      </c>
      <c r="K157" s="228">
        <v>438746.1659999996</v>
      </c>
      <c r="L157" s="284">
        <v>1.1164302558544161</v>
      </c>
    </row>
    <row r="158">
      <c r="A158" s="189">
        <v>44438.98330577546</v>
      </c>
      <c r="B158" s="282">
        <v>0.15477590966957303</v>
      </c>
      <c r="C158" s="282">
        <v>0.04196069483552966</v>
      </c>
      <c r="D158" s="282">
        <v>0.17608008731250416</v>
      </c>
      <c r="E158" s="283">
        <v>0.0035144825065772053</v>
      </c>
      <c r="F158" s="228">
        <v>3979.469000000041</v>
      </c>
      <c r="G158" s="228">
        <v>-268.59688372080564</v>
      </c>
      <c r="H158" s="228">
        <v>208625.64099999954</v>
      </c>
      <c r="I158" s="228">
        <v>184095.96479147256</v>
      </c>
      <c r="J158" s="230">
        <v>325167.7273281246</v>
      </c>
      <c r="K158" s="228">
        <v>442186.0109999996</v>
      </c>
      <c r="L158" s="284">
        <v>1.133243964561157</v>
      </c>
    </row>
    <row r="159">
      <c r="A159" s="189">
        <v>44435.983249791665</v>
      </c>
      <c r="B159" s="282">
        <v>0.1517502327911454</v>
      </c>
      <c r="C159" s="282">
        <v>0.04205297453328817</v>
      </c>
      <c r="D159" s="282">
        <v>0.1731012624483625</v>
      </c>
      <c r="E159" s="283">
        <v>0.0017146626032182061</v>
      </c>
      <c r="F159" s="228">
        <v>1934.6990000000224</v>
      </c>
      <c r="G159" s="228">
        <v>-316.78648449634784</v>
      </c>
      <c r="H159" s="228">
        <v>204646.1719999995</v>
      </c>
      <c r="I159" s="228">
        <v>184364.56167519337</v>
      </c>
      <c r="J159" s="230">
        <v>321188.25832812453</v>
      </c>
      <c r="K159" s="228">
        <v>438206.54199999955</v>
      </c>
      <c r="L159" s="284">
        <v>1.1100081823780077</v>
      </c>
    </row>
    <row r="160">
      <c r="A160" s="189">
        <v>44434.98323549768</v>
      </c>
      <c r="B160" s="282">
        <v>0.15030132702136598</v>
      </c>
      <c r="C160" s="282">
        <v>0.04210552098892253</v>
      </c>
      <c r="D160" s="282">
        <v>0.17167903543187182</v>
      </c>
      <c r="E160" s="283">
        <v>-4.7701347801071714E-4</v>
      </c>
      <c r="F160" s="228">
        <v>-537.3039999997709</v>
      </c>
      <c r="G160" s="228">
        <v>-371.2513449610851</v>
      </c>
      <c r="H160" s="228">
        <v>202711.47299999947</v>
      </c>
      <c r="I160" s="228">
        <v>184681.34815968972</v>
      </c>
      <c r="J160" s="230">
        <v>319253.5593281245</v>
      </c>
      <c r="K160" s="228">
        <v>436271.8429999995</v>
      </c>
      <c r="L160" s="284">
        <v>1.097628293381958</v>
      </c>
    </row>
    <row r="161">
      <c r="A161" s="189">
        <v>44433.983260995374</v>
      </c>
      <c r="B161" s="282">
        <v>0.15094406675890898</v>
      </c>
      <c r="C161" s="282">
        <v>0.04215794184960285</v>
      </c>
      <c r="D161" s="282">
        <v>0.17234839015595174</v>
      </c>
      <c r="E161" s="283">
        <v>-0.010222616899177058</v>
      </c>
      <c r="F161" s="228">
        <v>-11520.163000000175</v>
      </c>
      <c r="G161" s="228">
        <v>-414.4041356589878</v>
      </c>
      <c r="H161" s="228">
        <v>203248.77699999925</v>
      </c>
      <c r="I161" s="228">
        <v>185052.5995046508</v>
      </c>
      <c r="J161" s="230">
        <v>319790.8633281243</v>
      </c>
      <c r="K161" s="228">
        <v>436809.1469999993</v>
      </c>
      <c r="L161" s="284">
        <v>1.098329758912093</v>
      </c>
    </row>
    <row r="162">
      <c r="A162" s="189">
        <v>44432.98329996528</v>
      </c>
      <c r="B162" s="282">
        <v>0.16091346437189963</v>
      </c>
      <c r="C162" s="282">
        <v>0.04221058181396263</v>
      </c>
      <c r="D162" s="282">
        <v>0.18234451399824422</v>
      </c>
      <c r="E162" s="283">
        <v>-0.002859644706826971</v>
      </c>
      <c r="F162" s="228">
        <v>-3255.559999999823</v>
      </c>
      <c r="G162" s="228">
        <v>-397.18356201591087</v>
      </c>
      <c r="H162" s="228">
        <v>214768.93999999942</v>
      </c>
      <c r="I162" s="228">
        <v>185467.0036403098</v>
      </c>
      <c r="J162" s="230">
        <v>331311.02632812446</v>
      </c>
      <c r="K162" s="228">
        <v>448329.3099999995</v>
      </c>
      <c r="L162" s="284">
        <v>1.1579900240180572</v>
      </c>
    </row>
    <row r="163">
      <c r="A163" s="189">
        <v>44431.98331467593</v>
      </c>
      <c r="B163" s="282">
        <v>0.1638884761206358</v>
      </c>
      <c r="C163" s="282">
        <v>0.04226498476147567</v>
      </c>
      <c r="D163" s="282">
        <v>0.185347147073621</v>
      </c>
      <c r="E163" s="283">
        <v>-0.00444796985504181</v>
      </c>
      <c r="F163" s="228">
        <v>-5078.2680000001565</v>
      </c>
      <c r="G163" s="228">
        <v>-404.2513837206643</v>
      </c>
      <c r="H163" s="228">
        <v>218024.49999999924</v>
      </c>
      <c r="I163" s="228">
        <v>185864.1872023257</v>
      </c>
      <c r="J163" s="230">
        <v>334566.5863281243</v>
      </c>
      <c r="K163" s="228">
        <v>451584.8699999993</v>
      </c>
      <c r="L163" s="284">
        <v>1.17303125083836</v>
      </c>
    </row>
    <row r="164">
      <c r="A164" s="189">
        <v>44428.983274224534</v>
      </c>
      <c r="B164" s="282">
        <v>0.16858301119637467</v>
      </c>
      <c r="C164" s="282">
        <v>0.042359812505179895</v>
      </c>
      <c r="D164" s="282">
        <v>0.190089827851076</v>
      </c>
      <c r="E164" s="283">
        <v>8.863011102254536E-4</v>
      </c>
      <c r="F164" s="228">
        <v>1016.3950000000186</v>
      </c>
      <c r="G164" s="228">
        <v>-315.32282170516555</v>
      </c>
      <c r="H164" s="228">
        <v>223102.7679999994</v>
      </c>
      <c r="I164" s="228">
        <v>186268.43858604637</v>
      </c>
      <c r="J164" s="230">
        <v>339644.85432812443</v>
      </c>
      <c r="K164" s="228">
        <v>456663.13799999945</v>
      </c>
      <c r="L164" s="284">
        <v>1.1977486346777824</v>
      </c>
    </row>
    <row r="165">
      <c r="A165" s="189">
        <v>44427.98327645833</v>
      </c>
      <c r="B165" s="282">
        <v>0.16793858759412203</v>
      </c>
      <c r="C165" s="282">
        <v>0.04241577469818803</v>
      </c>
      <c r="D165" s="282">
        <v>0.18947381723163514</v>
      </c>
      <c r="E165" s="283">
        <v>0.009439233473592086</v>
      </c>
      <c r="F165" s="228">
        <v>10815.157999999821</v>
      </c>
      <c r="G165" s="228">
        <v>-253.57979844979127</v>
      </c>
      <c r="H165" s="228">
        <v>222086.37299999938</v>
      </c>
      <c r="I165" s="228">
        <v>186583.76140775153</v>
      </c>
      <c r="J165" s="230">
        <v>338628.4593281244</v>
      </c>
      <c r="K165" s="228">
        <v>455646.74299999943</v>
      </c>
      <c r="L165" s="284">
        <v>1.1902770708682524</v>
      </c>
    </row>
    <row r="166">
      <c r="A166" s="189">
        <v>44426.983229537036</v>
      </c>
      <c r="B166" s="282">
        <v>0.15892106404643194</v>
      </c>
      <c r="C166" s="282">
        <v>0.04247175537537619</v>
      </c>
      <c r="D166" s="282">
        <v>0.1804847160514979</v>
      </c>
      <c r="E166" s="283">
        <v>-2.0966360414018863E-4</v>
      </c>
      <c r="F166" s="228">
        <v>-237.95799999963492</v>
      </c>
      <c r="G166" s="228">
        <v>-324.68680232565384</v>
      </c>
      <c r="H166" s="228">
        <v>211271.21499999956</v>
      </c>
      <c r="I166" s="228">
        <v>186837.34120620132</v>
      </c>
      <c r="J166" s="230">
        <v>327813.3013281246</v>
      </c>
      <c r="K166" s="228">
        <v>444831.5849999996</v>
      </c>
      <c r="L166" s="284">
        <v>1.1307761801578626</v>
      </c>
    </row>
    <row r="167">
      <c r="A167" s="189">
        <v>44425.98326760417</v>
      </c>
      <c r="B167" s="282">
        <v>0.15932893069908718</v>
      </c>
      <c r="C167" s="282">
        <v>0.042526360719943916</v>
      </c>
      <c r="D167" s="282">
        <v>0.18092030679131338</v>
      </c>
      <c r="E167" s="283">
        <v>0.0018718692122896832</v>
      </c>
      <c r="F167" s="228">
        <v>2124.925999999745</v>
      </c>
      <c r="G167" s="228">
        <v>-336.22977131794323</v>
      </c>
      <c r="H167" s="228">
        <v>211509.1729999992</v>
      </c>
      <c r="I167" s="228">
        <v>187162.02800852698</v>
      </c>
      <c r="J167" s="230">
        <v>328051.25932812423</v>
      </c>
      <c r="K167" s="228">
        <v>445069.54299999925</v>
      </c>
      <c r="L167" s="284">
        <v>1.1300859220779707</v>
      </c>
    </row>
    <row r="168">
      <c r="A168" s="189">
        <v>44424.98334899306</v>
      </c>
      <c r="B168" s="282">
        <v>0.15771426393159305</v>
      </c>
      <c r="C168" s="282">
        <v>0.042581154582837025</v>
      </c>
      <c r="D168" s="282">
        <v>0.17933345982502588</v>
      </c>
      <c r="E168" s="283">
        <v>0.010272031953925306</v>
      </c>
      <c r="F168" s="228">
        <v>11638.874000000069</v>
      </c>
      <c r="G168" s="228">
        <v>-300.8318217054475</v>
      </c>
      <c r="H168" s="228">
        <v>209384.24699999945</v>
      </c>
      <c r="I168" s="228">
        <v>187498.25777984492</v>
      </c>
      <c r="J168" s="230">
        <v>325926.3333281245</v>
      </c>
      <c r="K168" s="228">
        <v>442944.6169999995</v>
      </c>
      <c r="L168" s="284">
        <v>1.1167263604435858</v>
      </c>
    </row>
    <row r="169">
      <c r="A169" s="189">
        <v>44421.98383186343</v>
      </c>
      <c r="B169" s="282">
        <v>0.14807503248479237</v>
      </c>
      <c r="C169" s="282">
        <v>0.04267604151679307</v>
      </c>
      <c r="D169" s="282">
        <v>0.16974240413186598</v>
      </c>
      <c r="E169" s="283">
        <v>0.004338403906514093</v>
      </c>
      <c r="F169" s="228">
        <v>4865.196999999927</v>
      </c>
      <c r="G169" s="228">
        <v>-404.65794186037965</v>
      </c>
      <c r="H169" s="228">
        <v>197745.37299999938</v>
      </c>
      <c r="I169" s="228">
        <v>187799.08960155037</v>
      </c>
      <c r="J169" s="230">
        <v>314287.4593281244</v>
      </c>
      <c r="K169" s="228">
        <v>431305.74299999943</v>
      </c>
      <c r="L169" s="284">
        <v>1.0529623621688042</v>
      </c>
    </row>
    <row r="170">
      <c r="A170" s="189">
        <v>44420.98323891204</v>
      </c>
      <c r="B170" s="282">
        <v>0.14407818803794803</v>
      </c>
      <c r="C170" s="282">
        <v>0.042729241971992606</v>
      </c>
      <c r="D170" s="282">
        <v>0.1657725704853122</v>
      </c>
      <c r="E170" s="283">
        <v>0.0025059944005391866</v>
      </c>
      <c r="F170" s="228">
        <v>2798.094000000041</v>
      </c>
      <c r="G170" s="228">
        <v>-439.90524030983215</v>
      </c>
      <c r="H170" s="228">
        <v>192880.17599999945</v>
      </c>
      <c r="I170" s="228">
        <v>188203.74754341075</v>
      </c>
      <c r="J170" s="230">
        <v>309422.2623281245</v>
      </c>
      <c r="K170" s="228">
        <v>426440.5459999995</v>
      </c>
      <c r="L170" s="284">
        <v>1.0248476904292783</v>
      </c>
    </row>
    <row r="171">
      <c r="A171" s="189">
        <v>44419.98325106481</v>
      </c>
      <c r="B171" s="282">
        <v>0.14184789689446978</v>
      </c>
      <c r="C171" s="282">
        <v>0.042781888589385135</v>
      </c>
      <c r="D171" s="282">
        <v>0.1635690089489967</v>
      </c>
      <c r="E171" s="283">
        <v>-0.004063012506703142</v>
      </c>
      <c r="F171" s="228">
        <v>-4525.229999999981</v>
      </c>
      <c r="G171" s="228">
        <v>-514.6313023256953</v>
      </c>
      <c r="H171" s="228">
        <v>190082.0819999994</v>
      </c>
      <c r="I171" s="228">
        <v>188643.65278372058</v>
      </c>
      <c r="J171" s="230">
        <v>306624.16832812445</v>
      </c>
      <c r="K171" s="228">
        <v>423642.45199999947</v>
      </c>
      <c r="L171" s="284">
        <v>1.007625113249519</v>
      </c>
    </row>
    <row r="172">
      <c r="A172" s="189">
        <v>44418.983274432874</v>
      </c>
      <c r="B172" s="282">
        <v>0.14592039728251097</v>
      </c>
      <c r="C172" s="282">
        <v>0.04283427459095875</v>
      </c>
      <c r="D172" s="282">
        <v>0.16766810662499756</v>
      </c>
      <c r="E172" s="283">
        <v>-0.0033877254526245896</v>
      </c>
      <c r="F172" s="228">
        <v>-3788.4510000001173</v>
      </c>
      <c r="G172" s="228">
        <v>-155.19877131778048</v>
      </c>
      <c r="H172" s="228">
        <v>194607.3119999994</v>
      </c>
      <c r="I172" s="228">
        <v>189158.28408604627</v>
      </c>
      <c r="J172" s="230">
        <v>311149.3983281244</v>
      </c>
      <c r="K172" s="228">
        <v>428167.68199999945</v>
      </c>
      <c r="L172" s="284">
        <v>1.0288067104239242</v>
      </c>
    </row>
    <row r="173">
      <c r="A173" s="189">
        <v>44417.98395681713</v>
      </c>
      <c r="B173" s="282">
        <v>0.1493663300736033</v>
      </c>
      <c r="C173" s="282">
        <v>0.04288745667485346</v>
      </c>
      <c r="D173" s="282">
        <v>0.171144353431047</v>
      </c>
      <c r="E173" s="283">
        <v>-0.0019248415945831395</v>
      </c>
      <c r="F173" s="228">
        <v>-2142.087999999989</v>
      </c>
      <c r="G173" s="228">
        <v>-564.4085116279894</v>
      </c>
      <c r="H173" s="228">
        <v>198395.7629999995</v>
      </c>
      <c r="I173" s="228">
        <v>189313.48285736406</v>
      </c>
      <c r="J173" s="230">
        <v>314934.0093281246</v>
      </c>
      <c r="K173" s="228">
        <v>431952.2929999996</v>
      </c>
      <c r="L173" s="284">
        <v>1.0479748193607445</v>
      </c>
    </row>
    <row r="174">
      <c r="A174" s="189">
        <v>44414.98325233796</v>
      </c>
      <c r="B174" s="282">
        <v>0.15154751870671354</v>
      </c>
      <c r="C174" s="282">
        <v>0.042981997439841324</v>
      </c>
      <c r="D174" s="282">
        <v>0.17337354936390797</v>
      </c>
      <c r="E174" s="283">
        <v>-0.006120530307043011</v>
      </c>
      <c r="F174" s="228">
        <v>-6824.43200000003</v>
      </c>
      <c r="G174" s="228">
        <v>-587.912034883775</v>
      </c>
      <c r="H174" s="228">
        <v>200537.8509999995</v>
      </c>
      <c r="I174" s="228">
        <v>189877.89136899204</v>
      </c>
      <c r="J174" s="230">
        <v>317076.09732812457</v>
      </c>
      <c r="K174" s="228">
        <v>434094.3809999996</v>
      </c>
      <c r="L174" s="284">
        <v>1.0561411313036535</v>
      </c>
    </row>
    <row r="175">
      <c r="A175" s="189">
        <v>44413.98326591435</v>
      </c>
      <c r="B175" s="282">
        <v>0.15764683464831772</v>
      </c>
      <c r="C175" s="282">
        <v>0.04303640555496064</v>
      </c>
      <c r="D175" s="282">
        <v>0.1795004934582116</v>
      </c>
      <c r="E175" s="283">
        <v>-0.0023900220279420774</v>
      </c>
      <c r="F175" s="228">
        <v>-2681.2010000001173</v>
      </c>
      <c r="G175" s="228">
        <v>-485.45876744162524</v>
      </c>
      <c r="H175" s="228">
        <v>207362.28299999953</v>
      </c>
      <c r="I175" s="228">
        <v>190465.80340387582</v>
      </c>
      <c r="J175" s="230">
        <v>323900.5293281246</v>
      </c>
      <c r="K175" s="228">
        <v>440918.8129999996</v>
      </c>
      <c r="L175" s="284">
        <v>1.088711355498789</v>
      </c>
    </row>
    <row r="176">
      <c r="A176" s="189">
        <v>44412.98328634259</v>
      </c>
      <c r="B176" s="282">
        <v>0.16017428579195672</v>
      </c>
      <c r="C176" s="282">
        <v>0.04309196167341283</v>
      </c>
      <c r="D176" s="282">
        <v>0.18205615570456238</v>
      </c>
      <c r="E176" s="283">
        <v>-9.92204367951611E-4</v>
      </c>
      <c r="F176" s="228">
        <v>-1115.7460000000428</v>
      </c>
      <c r="G176" s="228">
        <v>-532.2212751938787</v>
      </c>
      <c r="H176" s="228">
        <v>210043.48399999965</v>
      </c>
      <c r="I176" s="228">
        <v>190951.26217131744</v>
      </c>
      <c r="J176" s="230">
        <v>326581.7303281247</v>
      </c>
      <c r="K176" s="228">
        <v>443600.01399999973</v>
      </c>
      <c r="L176" s="284">
        <v>1.0999847898965605</v>
      </c>
    </row>
    <row r="177">
      <c r="A177" s="189">
        <v>44411.98409891204</v>
      </c>
      <c r="B177" s="282">
        <v>0.16135117291815965</v>
      </c>
      <c r="C177" s="282">
        <v>0.043148068234896406</v>
      </c>
      <c r="D177" s="282">
        <v>0.1832615334455331</v>
      </c>
      <c r="E177" s="283">
        <v>0.00246030031785913</v>
      </c>
      <c r="F177" s="228">
        <v>2769.383000000147</v>
      </c>
      <c r="G177" s="228">
        <v>-489.8509379843599</v>
      </c>
      <c r="H177" s="228">
        <v>211159.2299999997</v>
      </c>
      <c r="I177" s="228">
        <v>191483.48344651132</v>
      </c>
      <c r="J177" s="230">
        <v>327697.47632812476</v>
      </c>
      <c r="K177" s="228">
        <v>444715.7599999998</v>
      </c>
      <c r="L177" s="284">
        <v>1.10275427519567</v>
      </c>
    </row>
    <row r="178">
      <c r="A178" s="189">
        <v>44410.98332122686</v>
      </c>
      <c r="B178" s="282">
        <v>0.1591555518106975</v>
      </c>
      <c r="C178" s="282">
        <v>0.043204499426585226</v>
      </c>
      <c r="D178" s="282">
        <v>0.18109456779833769</v>
      </c>
      <c r="E178" s="283">
        <v>0.003359291047076727</v>
      </c>
      <c r="F178" s="228">
        <v>3772.008999999787</v>
      </c>
      <c r="G178" s="228">
        <v>-482.4883992250834</v>
      </c>
      <c r="H178" s="228">
        <v>208389.84699999954</v>
      </c>
      <c r="I178" s="228">
        <v>191973.33438449568</v>
      </c>
      <c r="J178" s="230">
        <v>324928.0933281246</v>
      </c>
      <c r="K178" s="228">
        <v>441946.37699999963</v>
      </c>
      <c r="L178" s="284">
        <v>1.0855145464245772</v>
      </c>
    </row>
    <row r="179">
      <c r="A179" s="189">
        <v>44407.983290335644</v>
      </c>
      <c r="B179" s="282">
        <v>0.15556957491777126</v>
      </c>
      <c r="C179" s="282">
        <v>0.043301788163218</v>
      </c>
      <c r="D179" s="282">
        <v>0.17821703431141306</v>
      </c>
      <c r="E179" s="283">
        <v>0.0054975894198696345</v>
      </c>
      <c r="F179" s="228">
        <v>6148.118999999948</v>
      </c>
      <c r="G179" s="228">
        <v>-507.6476007750316</v>
      </c>
      <c r="H179" s="228">
        <v>204617.83799999976</v>
      </c>
      <c r="I179" s="228">
        <v>192455.82278372077</v>
      </c>
      <c r="J179" s="230">
        <v>321956.08432812477</v>
      </c>
      <c r="K179" s="228">
        <v>438974.3679999998</v>
      </c>
      <c r="L179" s="284">
        <v>1.0631938022989644</v>
      </c>
    </row>
    <row r="180">
      <c r="A180" s="189">
        <v>44406.98331627315</v>
      </c>
      <c r="B180" s="282">
        <v>0.15040891488902128</v>
      </c>
      <c r="C180" s="282">
        <v>0.04335776892194669</v>
      </c>
      <c r="D180" s="282">
        <v>0.17308565302642662</v>
      </c>
      <c r="E180" s="283">
        <v>-0.004158844171174799</v>
      </c>
      <c r="F180" s="228">
        <v>-4625.3910000000615</v>
      </c>
      <c r="G180" s="228">
        <v>-548.0114186046703</v>
      </c>
      <c r="H180" s="228">
        <v>198469.7189999998</v>
      </c>
      <c r="I180" s="228">
        <v>192963.4703844958</v>
      </c>
      <c r="J180" s="230">
        <v>315807.9653281248</v>
      </c>
      <c r="K180" s="228">
        <v>432826.24899999984</v>
      </c>
      <c r="L180" s="284">
        <v>1.028535186502048</v>
      </c>
    </row>
    <row r="181">
      <c r="A181" s="189">
        <v>44405.98331578704</v>
      </c>
      <c r="B181" s="282">
        <v>0.15463945232059878</v>
      </c>
      <c r="C181" s="282">
        <v>0.04341299801434173</v>
      </c>
      <c r="D181" s="282">
        <v>0.17734507606944006</v>
      </c>
      <c r="E181" s="283">
        <v>-0.0013362843170679783</v>
      </c>
      <c r="F181" s="228">
        <v>-1492.371999999974</v>
      </c>
      <c r="G181" s="228">
        <v>-536.0094147286145</v>
      </c>
      <c r="H181" s="228">
        <v>203095.10999999987</v>
      </c>
      <c r="I181" s="228">
        <v>193511.48180310047</v>
      </c>
      <c r="J181" s="230">
        <v>320433.3563281249</v>
      </c>
      <c r="K181" s="228">
        <v>437451.6399999999</v>
      </c>
      <c r="L181" s="284">
        <v>1.0495248556189076</v>
      </c>
    </row>
    <row r="182">
      <c r="A182" s="189">
        <v>44404.98434045139</v>
      </c>
      <c r="B182" s="282">
        <v>0.1561440218539582</v>
      </c>
      <c r="C182" s="282">
        <v>0.04346906940795095</v>
      </c>
      <c r="D182" s="282">
        <v>0.17887897174991202</v>
      </c>
      <c r="E182" s="283">
        <v>0.003259951055048911</v>
      </c>
      <c r="F182" s="228">
        <v>3645.602000000188</v>
      </c>
      <c r="G182" s="228">
        <v>-502.228961240442</v>
      </c>
      <c r="H182" s="228">
        <v>204587.48199999984</v>
      </c>
      <c r="I182" s="228">
        <v>194047.49121782908</v>
      </c>
      <c r="J182" s="230">
        <v>321925.72832812485</v>
      </c>
      <c r="K182" s="228">
        <v>438944.0119999999</v>
      </c>
      <c r="L182" s="284">
        <v>1.0543165526955411</v>
      </c>
    </row>
    <row r="183">
      <c r="A183" s="189">
        <v>44403.98539421296</v>
      </c>
      <c r="B183" s="282">
        <v>0.15315517168133666</v>
      </c>
      <c r="C183" s="282">
        <v>0.043525522687314806</v>
      </c>
      <c r="D183" s="282">
        <v>0.1759196474561574</v>
      </c>
      <c r="E183" s="283">
        <v>-0.001886466097224181</v>
      </c>
      <c r="F183" s="228">
        <v>-2102.7569999999832</v>
      </c>
      <c r="G183" s="228">
        <v>-570.218027131632</v>
      </c>
      <c r="H183" s="228">
        <v>200941.87999999966</v>
      </c>
      <c r="I183" s="228">
        <v>194549.72017906953</v>
      </c>
      <c r="J183" s="230">
        <v>318280.12632812466</v>
      </c>
      <c r="K183" s="228">
        <v>435298.4099999997</v>
      </c>
      <c r="L183" s="284">
        <v>1.032856175866234</v>
      </c>
    </row>
    <row r="184">
      <c r="A184" s="189">
        <v>44400.98445528935</v>
      </c>
      <c r="B184" s="282">
        <v>0.1553436972702225</v>
      </c>
      <c r="C184" s="282">
        <v>0.04362313853169928</v>
      </c>
      <c r="D184" s="282">
        <v>0.17815922753876395</v>
      </c>
      <c r="E184" s="283">
        <v>-0.004958953608919627</v>
      </c>
      <c r="F184" s="228">
        <v>-5537.945000000065</v>
      </c>
      <c r="G184" s="228">
        <v>-579.5681976745836</v>
      </c>
      <c r="H184" s="228">
        <v>203044.63699999964</v>
      </c>
      <c r="I184" s="228">
        <v>195119.93820620116</v>
      </c>
      <c r="J184" s="230">
        <v>320382.88332812465</v>
      </c>
      <c r="K184" s="228">
        <v>437401.16699999967</v>
      </c>
      <c r="L184" s="284">
        <v>1.0406145003255574</v>
      </c>
    </row>
    <row r="185">
      <c r="A185" s="189">
        <v>44399.98349287037</v>
      </c>
      <c r="B185" s="282">
        <v>0.16041083010202692</v>
      </c>
      <c r="C185" s="282">
        <v>0.043679756479928666</v>
      </c>
      <c r="D185" s="282">
        <v>0.18325597237362568</v>
      </c>
      <c r="E185" s="283">
        <v>0.008456438312078514</v>
      </c>
      <c r="F185" s="228">
        <v>9490.615999999922</v>
      </c>
      <c r="G185" s="228">
        <v>-484.56194573652465</v>
      </c>
      <c r="H185" s="228">
        <v>208582.5819999997</v>
      </c>
      <c r="I185" s="228">
        <v>195699.50640387574</v>
      </c>
      <c r="J185" s="230">
        <v>325920.8283281247</v>
      </c>
      <c r="K185" s="228">
        <v>442939.11199999973</v>
      </c>
      <c r="L185" s="284">
        <v>1.0658309049054853</v>
      </c>
    </row>
    <row r="186">
      <c r="A186" s="189">
        <v>44398.983741504635</v>
      </c>
      <c r="B186" s="282">
        <v>0.15227316871017438</v>
      </c>
      <c r="C186" s="282">
        <v>0.04373736920264934</v>
      </c>
      <c r="D186" s="282">
        <v>0.17514844326622883</v>
      </c>
      <c r="E186" s="283">
        <v>-0.016049552714802292</v>
      </c>
      <c r="F186" s="228">
        <v>-17860.007999999914</v>
      </c>
      <c r="G186" s="228">
        <v>-646.9765697673138</v>
      </c>
      <c r="H186" s="228">
        <v>199091.96599999978</v>
      </c>
      <c r="I186" s="228">
        <v>196184.06834961227</v>
      </c>
      <c r="J186" s="230">
        <v>316430.2123281248</v>
      </c>
      <c r="K186" s="228">
        <v>433448.4959999998</v>
      </c>
      <c r="L186" s="284">
        <v>1.0148222925278798</v>
      </c>
    </row>
    <row r="187">
      <c r="A187" s="189">
        <v>44397.98315748843</v>
      </c>
      <c r="B187" s="282">
        <v>0.16820168889988</v>
      </c>
      <c r="C187" s="282">
        <v>0.04379371766485743</v>
      </c>
      <c r="D187" s="282">
        <v>0.19110643451391804</v>
      </c>
      <c r="E187" s="283">
        <v>6.296211204383451E-4</v>
      </c>
      <c r="F187" s="228">
        <v>711.8899999998976</v>
      </c>
      <c r="G187" s="228">
        <v>-510.4923139537568</v>
      </c>
      <c r="H187" s="228">
        <v>216951.9739999997</v>
      </c>
      <c r="I187" s="228">
        <v>196831.04491937958</v>
      </c>
      <c r="J187" s="230">
        <v>334290.2203281247</v>
      </c>
      <c r="K187" s="228">
        <v>451308.5039999997</v>
      </c>
      <c r="L187" s="284">
        <v>1.1022243675476167</v>
      </c>
    </row>
    <row r="188">
      <c r="A188" s="189">
        <v>44396.98537761574</v>
      </c>
      <c r="B188" s="282">
        <v>0.16780117040141196</v>
      </c>
      <c r="C188" s="282">
        <v>0.043852927558042785</v>
      </c>
      <c r="D188" s="282">
        <v>0.1907368836430815</v>
      </c>
      <c r="E188" s="283">
        <v>0.017105729570259614</v>
      </c>
      <c r="F188" s="228">
        <v>19328.657000000123</v>
      </c>
      <c r="G188" s="228">
        <v>-444.8049418600276</v>
      </c>
      <c r="H188" s="228">
        <v>216240.0839999998</v>
      </c>
      <c r="I188" s="228">
        <v>197341.53723333334</v>
      </c>
      <c r="J188" s="230">
        <v>333578.3303281248</v>
      </c>
      <c r="K188" s="228">
        <v>450596.6139999998</v>
      </c>
      <c r="L188" s="284">
        <v>1.0957656813239534</v>
      </c>
    </row>
    <row r="189">
      <c r="A189" s="189">
        <v>44393.983969375</v>
      </c>
      <c r="B189" s="282">
        <v>0.15110028600281517</v>
      </c>
      <c r="C189" s="282">
        <v>0.043954206661821336</v>
      </c>
      <c r="D189" s="282">
        <v>0.17408896967567344</v>
      </c>
      <c r="E189" s="283">
        <v>0.0018590646551538102</v>
      </c>
      <c r="F189" s="228">
        <v>2064.720999999903</v>
      </c>
      <c r="G189" s="228">
        <v>-595.2688100777741</v>
      </c>
      <c r="H189" s="228">
        <v>196911.42699999968</v>
      </c>
      <c r="I189" s="228">
        <v>197786.34217519336</v>
      </c>
      <c r="J189" s="230">
        <v>314249.6733281247</v>
      </c>
      <c r="K189" s="228">
        <v>431267.9569999997</v>
      </c>
      <c r="L189" s="284">
        <v>0.9955764631391043</v>
      </c>
    </row>
    <row r="190">
      <c r="A190" s="189">
        <v>44392.98326894676</v>
      </c>
      <c r="B190" s="282">
        <v>0.14946705058746038</v>
      </c>
      <c r="C190" s="282">
        <v>0.04401079434325039</v>
      </c>
      <c r="D190" s="282">
        <v>0.17248533043340314</v>
      </c>
      <c r="E190" s="283">
        <v>0.005844892295820483</v>
      </c>
      <c r="F190" s="228">
        <v>6479.407000000123</v>
      </c>
      <c r="G190" s="228">
        <v>-564.3727248062787</v>
      </c>
      <c r="H190" s="228">
        <v>194846.70599999977</v>
      </c>
      <c r="I190" s="228">
        <v>198381.61098527114</v>
      </c>
      <c r="J190" s="230">
        <v>312184.9523281248</v>
      </c>
      <c r="K190" s="228">
        <v>429203.2359999998</v>
      </c>
      <c r="L190" s="284">
        <v>0.9821812870269825</v>
      </c>
    </row>
    <row r="191">
      <c r="A191" s="189">
        <v>44391.98327280092</v>
      </c>
      <c r="B191" s="282">
        <v>0.1439155454428191</v>
      </c>
      <c r="C191" s="282">
        <v>0.04406722724334156</v>
      </c>
      <c r="D191" s="282">
        <v>0.16696334050897546</v>
      </c>
      <c r="E191" s="283">
        <v>-0.0026382209153820407</v>
      </c>
      <c r="F191" s="228">
        <v>-2907.529000000097</v>
      </c>
      <c r="G191" s="228">
        <v>-107.8784580155043</v>
      </c>
      <c r="H191" s="228">
        <v>188367.29899999965</v>
      </c>
      <c r="I191" s="228">
        <v>198945.98371007742</v>
      </c>
      <c r="J191" s="230">
        <v>305705.54532812466</v>
      </c>
      <c r="K191" s="228">
        <v>422723.8289999997</v>
      </c>
      <c r="L191" s="284">
        <v>0.9468263469671546</v>
      </c>
    </row>
    <row r="192">
      <c r="A192" s="189">
        <v>44390.98324918981</v>
      </c>
      <c r="B192" s="282">
        <v>0.14667752715545812</v>
      </c>
      <c r="C192" s="282">
        <v>0.04412282747733659</v>
      </c>
      <c r="D192" s="282">
        <v>0.16975440194545713</v>
      </c>
      <c r="E192" s="283">
        <v>0.006366195500381717</v>
      </c>
      <c r="F192" s="228">
        <v>7034.563000000082</v>
      </c>
      <c r="G192" s="228">
        <v>-1138.795367565588</v>
      </c>
      <c r="H192" s="228">
        <v>191274.82799999975</v>
      </c>
      <c r="I192" s="228">
        <v>199053.86216809292</v>
      </c>
      <c r="J192" s="230">
        <v>308613.07432812476</v>
      </c>
      <c r="K192" s="228">
        <v>425631.3579999998</v>
      </c>
      <c r="L192" s="284">
        <v>0.960919953607712</v>
      </c>
    </row>
    <row r="193">
      <c r="A193" s="189">
        <v>44389.98321446759</v>
      </c>
      <c r="B193" s="282">
        <v>0.14061330429780372</v>
      </c>
      <c r="C193" s="282">
        <v>0.04417902880601385</v>
      </c>
      <c r="D193" s="282">
        <v>0.16371957319282882</v>
      </c>
      <c r="E193" s="283">
        <v>-0.0019224157710406953</v>
      </c>
      <c r="F193" s="228">
        <v>-2110.720999999903</v>
      </c>
      <c r="G193" s="228">
        <v>-706.141189922666</v>
      </c>
      <c r="H193" s="228">
        <v>184240.26499999966</v>
      </c>
      <c r="I193" s="228">
        <v>200192.6575356585</v>
      </c>
      <c r="J193" s="230">
        <v>301578.5113281247</v>
      </c>
      <c r="K193" s="228">
        <v>418596.7949999997</v>
      </c>
      <c r="L193" s="284">
        <v>0.9203147970958057</v>
      </c>
    </row>
    <row r="194">
      <c r="A194" s="189">
        <v>44386.98446230324</v>
      </c>
      <c r="B194" s="282">
        <v>0.14280412972058207</v>
      </c>
      <c r="C194" s="282">
        <v>0.04427675627012997</v>
      </c>
      <c r="D194" s="282">
        <v>0.1659615114880565</v>
      </c>
      <c r="E194" s="283">
        <v>-0.010252177203257974</v>
      </c>
      <c r="F194" s="228">
        <v>-11278.042000000132</v>
      </c>
      <c r="G194" s="228">
        <v>-708.8678139535477</v>
      </c>
      <c r="H194" s="228">
        <v>186350.98599999957</v>
      </c>
      <c r="I194" s="228">
        <v>200898.79872558117</v>
      </c>
      <c r="J194" s="230">
        <v>303689.2323281246</v>
      </c>
      <c r="K194" s="228">
        <v>420707.5159999996</v>
      </c>
      <c r="L194" s="284">
        <v>0.9275863627962591</v>
      </c>
    </row>
    <row r="195">
      <c r="A195" s="189">
        <v>44385.98467305556</v>
      </c>
      <c r="B195" s="282">
        <v>0.15304091777408582</v>
      </c>
      <c r="C195" s="282">
        <v>0.044332584703121666</v>
      </c>
      <c r="D195" s="282">
        <v>0.17622749861676756</v>
      </c>
      <c r="E195" s="283">
        <v>5.328804712549463E-4</v>
      </c>
      <c r="F195" s="228">
        <v>592.2120000000577</v>
      </c>
      <c r="G195" s="228">
        <v>-571.3095736434916</v>
      </c>
      <c r="H195" s="228">
        <v>197629.0279999997</v>
      </c>
      <c r="I195" s="228">
        <v>201607.66653953472</v>
      </c>
      <c r="J195" s="230">
        <v>314967.2743281247</v>
      </c>
      <c r="K195" s="228">
        <v>431985.5579999997</v>
      </c>
      <c r="L195" s="284">
        <v>0.9802654402591638</v>
      </c>
    </row>
    <row r="196">
      <c r="A196" s="189">
        <v>44384.983133333335</v>
      </c>
      <c r="B196" s="282">
        <v>0.1527114439308229</v>
      </c>
      <c r="C196" s="282">
        <v>0.04439031589069705</v>
      </c>
      <c r="D196" s="282">
        <v>0.17592821901678696</v>
      </c>
      <c r="E196" s="283">
        <v>0.00799802064363141</v>
      </c>
      <c r="F196" s="228">
        <v>8883.79299999983</v>
      </c>
      <c r="G196" s="228">
        <v>-534.1329883722065</v>
      </c>
      <c r="H196" s="228">
        <v>197036.81599999964</v>
      </c>
      <c r="I196" s="228">
        <v>202178.9761131782</v>
      </c>
      <c r="J196" s="230">
        <v>314375.06232812465</v>
      </c>
      <c r="K196" s="228">
        <v>431393.34599999967</v>
      </c>
      <c r="L196" s="284">
        <v>0.9745662965950523</v>
      </c>
    </row>
    <row r="197">
      <c r="A197" s="189">
        <v>44383.98309534723</v>
      </c>
      <c r="B197" s="282">
        <v>0.14496790429728404</v>
      </c>
      <c r="C197" s="282">
        <v>0.0444481206499165</v>
      </c>
      <c r="D197" s="282">
        <v>0.16821491210556078</v>
      </c>
      <c r="E197" s="283">
        <v>0.014862970260390889</v>
      </c>
      <c r="F197" s="228">
        <v>16376.98900000006</v>
      </c>
      <c r="G197" s="228">
        <v>-506.6177674419305</v>
      </c>
      <c r="H197" s="228">
        <v>188153.0229999998</v>
      </c>
      <c r="I197" s="228">
        <v>202713.10910155042</v>
      </c>
      <c r="J197" s="230">
        <v>305491.2693281248</v>
      </c>
      <c r="K197" s="228">
        <v>422509.55299999984</v>
      </c>
      <c r="L197" s="284">
        <v>0.9281739293226634</v>
      </c>
    </row>
    <row r="198">
      <c r="A198" s="189">
        <v>44382.98338751157</v>
      </c>
      <c r="B198" s="282">
        <v>0.1304922609353522</v>
      </c>
      <c r="C198" s="282">
        <v>0.04450470690929977</v>
      </c>
      <c r="D198" s="282">
        <v>0.15376886417296295</v>
      </c>
      <c r="E198" s="283">
        <v>-6.904699883949316E-4</v>
      </c>
      <c r="F198" s="228">
        <v>-749.4969999999157</v>
      </c>
      <c r="G198" s="228">
        <v>-692.7121705425088</v>
      </c>
      <c r="H198" s="228">
        <v>171776.03399999975</v>
      </c>
      <c r="I198" s="228">
        <v>203219.72686899235</v>
      </c>
      <c r="J198" s="230">
        <v>289114.28032812476</v>
      </c>
      <c r="K198" s="228">
        <v>406132.5639999998</v>
      </c>
      <c r="L198" s="284">
        <v>0.8452724380971977</v>
      </c>
    </row>
    <row r="199">
      <c r="A199" s="189">
        <v>44379.983244143514</v>
      </c>
      <c r="B199" s="282">
        <v>0.13208964371553725</v>
      </c>
      <c r="C199" s="282">
        <v>0.04463286760997001</v>
      </c>
      <c r="D199" s="282">
        <v>0.1547767241326774</v>
      </c>
      <c r="E199" s="283">
        <v>0.012504562865037958</v>
      </c>
      <c r="F199" s="228">
        <v>13591.851999999955</v>
      </c>
      <c r="G199" s="228">
        <v>-651.2423294571927</v>
      </c>
      <c r="H199" s="228">
        <v>172525.53099999967</v>
      </c>
      <c r="I199" s="228">
        <v>203912.43903953486</v>
      </c>
      <c r="J199" s="230">
        <v>289863.77732812474</v>
      </c>
      <c r="K199" s="228">
        <v>406882.06099999975</v>
      </c>
      <c r="L199" s="284">
        <v>0.8460765405613639</v>
      </c>
    </row>
    <row r="200">
      <c r="A200" s="189">
        <v>44378.983275879626</v>
      </c>
      <c r="B200" s="282">
        <v>0.12567532247843058</v>
      </c>
      <c r="C200" s="282">
        <v>0.03905450922834865</v>
      </c>
      <c r="D200" s="282">
        <v>0.14275745087614988</v>
      </c>
      <c r="E200" s="283">
        <v>-0.005838924078763402</v>
      </c>
      <c r="F200" s="228">
        <v>-6303.880399999965</v>
      </c>
      <c r="G200" s="228">
        <v>-716.1868387598079</v>
      </c>
      <c r="H200" s="228">
        <v>158933.6789999997</v>
      </c>
      <c r="I200" s="228">
        <v>204563.68136899205</v>
      </c>
      <c r="J200" s="230">
        <v>276971.9253281248</v>
      </c>
      <c r="K200" s="228">
        <v>393990.2089999998</v>
      </c>
      <c r="L200" s="284">
        <v>0.7769398650648797</v>
      </c>
    </row>
    <row r="201">
      <c r="A201" s="189">
        <v>44377.98329097222</v>
      </c>
      <c r="B201" s="282">
        <v>0.1308507509618853</v>
      </c>
      <c r="C201" s="282">
        <v>0.03910054854126216</v>
      </c>
      <c r="D201" s="282">
        <v>0.14859468821347666</v>
      </c>
      <c r="E201" s="283">
        <v>0.012192664537449275</v>
      </c>
      <c r="F201" s="228">
        <v>13231.733400000026</v>
      </c>
      <c r="G201" s="228">
        <v>-656.198527906934</v>
      </c>
      <c r="H201" s="228">
        <v>165237.55939999968</v>
      </c>
      <c r="I201" s="228">
        <v>205279.86820775186</v>
      </c>
      <c r="J201" s="230">
        <v>283275.8057281247</v>
      </c>
      <c r="K201" s="228">
        <v>400294.0893999997</v>
      </c>
      <c r="L201" s="284">
        <v>0.8049379651431396</v>
      </c>
    </row>
    <row r="202">
      <c r="A202" s="189">
        <v>44376.983387037035</v>
      </c>
      <c r="B202" s="282">
        <v>0.11909957934161537</v>
      </c>
      <c r="C202" s="282">
        <v>0.039128948241498186</v>
      </c>
      <c r="D202" s="282">
        <v>0.13686007718874113</v>
      </c>
      <c r="E202" s="283">
        <v>6.151123573598546E-4</v>
      </c>
      <c r="F202" s="228">
        <v>659.3970000001136</v>
      </c>
      <c r="G202" s="228">
        <v>-762.2259418604663</v>
      </c>
      <c r="H202" s="228">
        <v>152005.82599999965</v>
      </c>
      <c r="I202" s="228">
        <v>205936.0667356588</v>
      </c>
      <c r="J202" s="230">
        <v>270049.57232812466</v>
      </c>
      <c r="K202" s="228">
        <v>387067.8559999997</v>
      </c>
      <c r="L202" s="281">
        <v>0.7381214393839791</v>
      </c>
    </row>
    <row r="203">
      <c r="A203" s="189">
        <v>44375.98326429398</v>
      </c>
      <c r="B203" s="282">
        <v>0.1186430910817083</v>
      </c>
      <c r="C203" s="282">
        <v>0.039174252000213766</v>
      </c>
      <c r="D203" s="282">
        <v>0.13642415215236278</v>
      </c>
      <c r="E203" s="283">
        <v>0.007731068253843178</v>
      </c>
      <c r="F203" s="228">
        <v>8282.564000000013</v>
      </c>
      <c r="G203" s="228">
        <v>-748.2633449612185</v>
      </c>
      <c r="H203" s="228">
        <v>151346.42899999954</v>
      </c>
      <c r="I203" s="228">
        <v>206698.29267751926</v>
      </c>
      <c r="J203" s="230">
        <v>269390.17532812455</v>
      </c>
      <c r="K203" s="228">
        <v>386408.45899999957</v>
      </c>
      <c r="L203" s="281">
        <v>0.7322093813136762</v>
      </c>
    </row>
    <row r="204">
      <c r="A204" s="189">
        <v>44372.98325074074</v>
      </c>
      <c r="B204" s="282">
        <v>0.11141334628056429</v>
      </c>
      <c r="C204" s="282">
        <v>0.03925747376439003</v>
      </c>
      <c r="D204" s="282">
        <v>0.12923218142974408</v>
      </c>
      <c r="E204" s="283">
        <v>-0.008328090608249185</v>
      </c>
      <c r="F204" s="228">
        <v>-8853.196999999927</v>
      </c>
      <c r="G204" s="228">
        <v>-825.7723604651401</v>
      </c>
      <c r="H204" s="228">
        <v>143063.86499999953</v>
      </c>
      <c r="I204" s="228">
        <v>207446.55602248048</v>
      </c>
      <c r="J204" s="230">
        <v>261107.61132812453</v>
      </c>
      <c r="K204" s="228">
        <v>378125.89499999955</v>
      </c>
      <c r="L204" s="281">
        <v>0.6896420347633828</v>
      </c>
    </row>
    <row r="205">
      <c r="A205" s="189">
        <v>44371.983262326394</v>
      </c>
      <c r="B205" s="282">
        <v>0.11954551796679572</v>
      </c>
      <c r="C205" s="282">
        <v>0.0393018295967001</v>
      </c>
      <c r="D205" s="282">
        <v>0.13738448607890077</v>
      </c>
      <c r="E205" s="283">
        <v>0.00401370034036724</v>
      </c>
      <c r="F205" s="228">
        <v>4302.307999999961</v>
      </c>
      <c r="G205" s="228">
        <v>-687.3387170543137</v>
      </c>
      <c r="H205" s="228">
        <v>151917.06199999945</v>
      </c>
      <c r="I205" s="228">
        <v>208272.32838294562</v>
      </c>
      <c r="J205" s="230">
        <v>269960.80832812446</v>
      </c>
      <c r="K205" s="228">
        <v>386979.0919999995</v>
      </c>
      <c r="L205" s="281">
        <v>0.7294154877870909</v>
      </c>
    </row>
    <row r="206">
      <c r="A206" s="189">
        <v>44370.983133125</v>
      </c>
      <c r="B206" s="282">
        <v>0.11578925673462725</v>
      </c>
      <c r="C206" s="282">
        <v>0.03934752950551364</v>
      </c>
      <c r="D206" s="282">
        <v>0.13364896788145655</v>
      </c>
      <c r="E206" s="283">
        <v>-0.0031706991950131054</v>
      </c>
      <c r="F206" s="228">
        <v>-3385.0490000001155</v>
      </c>
      <c r="G206" s="228">
        <v>-676.8864844960626</v>
      </c>
      <c r="H206" s="228">
        <v>147614.7539999995</v>
      </c>
      <c r="I206" s="228">
        <v>208959.66709999993</v>
      </c>
      <c r="J206" s="230">
        <v>265658.5003281245</v>
      </c>
      <c r="K206" s="228">
        <v>382676.7839999995</v>
      </c>
      <c r="L206" s="281">
        <v>0.7064270155510768</v>
      </c>
    </row>
    <row r="207">
      <c r="A207" s="189">
        <v>44369.98327056713</v>
      </c>
      <c r="B207" s="282">
        <v>0.11899062956979779</v>
      </c>
      <c r="C207" s="282">
        <v>0.03939274609754814</v>
      </c>
      <c r="D207" s="282">
        <v>0.1368708643754928</v>
      </c>
      <c r="E207" s="283">
        <v>-0.004685645639590786</v>
      </c>
      <c r="F207" s="228">
        <v>-5018.271999999881</v>
      </c>
      <c r="G207" s="228">
        <v>-737.4648643410183</v>
      </c>
      <c r="H207" s="228">
        <v>150999.8029999996</v>
      </c>
      <c r="I207" s="228">
        <v>209636.553584496</v>
      </c>
      <c r="J207" s="230">
        <v>269043.5493281246</v>
      </c>
      <c r="K207" s="228">
        <v>386061.83299999963</v>
      </c>
      <c r="L207" s="281">
        <v>0.7202932905455236</v>
      </c>
    </row>
    <row r="208">
      <c r="A208" s="189">
        <v>44368.983275046296</v>
      </c>
      <c r="B208" s="282">
        <v>0.12368299574570571</v>
      </c>
      <c r="C208" s="282">
        <v>0.039438551530680016</v>
      </c>
      <c r="D208" s="282">
        <v>0.14158402148325772</v>
      </c>
      <c r="E208" s="283">
        <v>-0.007459653745911675</v>
      </c>
      <c r="F208" s="228">
        <v>-8026.637000000104</v>
      </c>
      <c r="G208" s="228">
        <v>-725.3577945732977</v>
      </c>
      <c r="H208" s="228">
        <v>156018.0749999995</v>
      </c>
      <c r="I208" s="228">
        <v>210374.018448837</v>
      </c>
      <c r="J208" s="230">
        <v>274061.8213281245</v>
      </c>
      <c r="K208" s="228">
        <v>391080.1049999995</v>
      </c>
      <c r="L208" s="281">
        <v>0.7416223550340324</v>
      </c>
    </row>
    <row r="209">
      <c r="A209" s="189">
        <v>44365.983243888884</v>
      </c>
      <c r="B209" s="282">
        <v>0.131249004263755</v>
      </c>
      <c r="C209" s="282">
        <v>0.03952345849053991</v>
      </c>
      <c r="D209" s="282">
        <v>0.1491885689844785</v>
      </c>
      <c r="E209" s="283">
        <v>0.014302908644459997</v>
      </c>
      <c r="F209" s="228">
        <v>15504.829000000143</v>
      </c>
      <c r="G209" s="228">
        <v>-588.0949806204299</v>
      </c>
      <c r="H209" s="228">
        <v>164044.7119999996</v>
      </c>
      <c r="I209" s="228">
        <v>211099.3762434103</v>
      </c>
      <c r="J209" s="230">
        <v>282088.4583281246</v>
      </c>
      <c r="K209" s="228">
        <v>399106.7419999996</v>
      </c>
      <c r="L209" s="281">
        <v>0.7770970948338859</v>
      </c>
    </row>
    <row r="210">
      <c r="A210" s="189">
        <v>44364.98323118055</v>
      </c>
      <c r="B210" s="282">
        <v>0.11729042360705466</v>
      </c>
      <c r="C210" s="282">
        <v>0.03957140251172651</v>
      </c>
      <c r="D210" s="282">
        <v>0.13525174995755193</v>
      </c>
      <c r="E210" s="283">
        <v>0.011814093452128067</v>
      </c>
      <c r="F210" s="228">
        <v>12623.694999999832</v>
      </c>
      <c r="G210" s="228">
        <v>-617.5917286824842</v>
      </c>
      <c r="H210" s="228">
        <v>148539.88299999945</v>
      </c>
      <c r="I210" s="228">
        <v>211687.47122403074</v>
      </c>
      <c r="J210" s="230">
        <v>266583.62932812446</v>
      </c>
      <c r="K210" s="228">
        <v>383601.9129999995</v>
      </c>
      <c r="L210" s="281">
        <v>0.7016942577711572</v>
      </c>
    </row>
    <row r="211">
      <c r="A211" s="189">
        <v>44363.983098599536</v>
      </c>
      <c r="B211" s="282">
        <v>0.10591869310656064</v>
      </c>
      <c r="C211" s="282">
        <v>0.03961728520418626</v>
      </c>
      <c r="D211" s="282">
        <v>0.12390084545666367</v>
      </c>
      <c r="E211" s="283">
        <v>0.0037736964151459064</v>
      </c>
      <c r="F211" s="228">
        <v>3984.664000000106</v>
      </c>
      <c r="G211" s="228">
        <v>-684.0637403097644</v>
      </c>
      <c r="H211" s="228">
        <v>135916.18799999962</v>
      </c>
      <c r="I211" s="228">
        <v>212305.06295271323</v>
      </c>
      <c r="J211" s="230">
        <v>253959.93432812463</v>
      </c>
      <c r="K211" s="228">
        <v>370978.21799999964</v>
      </c>
      <c r="L211" s="281">
        <v>0.6401928720384416</v>
      </c>
    </row>
    <row r="212">
      <c r="A212" s="189">
        <v>44362.98324068287</v>
      </c>
      <c r="B212" s="282">
        <v>0.10240043585286233</v>
      </c>
      <c r="C212" s="282">
        <v>0.039661498346395214</v>
      </c>
      <c r="D212" s="282">
        <v>0.12040265639933423</v>
      </c>
      <c r="E212" s="283">
        <v>-0.0035978759428468904</v>
      </c>
      <c r="F212" s="228">
        <v>-3784.67799999984</v>
      </c>
      <c r="G212" s="228">
        <v>-797.8466899224732</v>
      </c>
      <c r="H212" s="228">
        <v>131931.5239999995</v>
      </c>
      <c r="I212" s="228">
        <v>212989.126693023</v>
      </c>
      <c r="J212" s="230">
        <v>249975.27032812452</v>
      </c>
      <c r="K212" s="228">
        <v>366993.55399999954</v>
      </c>
      <c r="L212" s="281">
        <v>0.6194284471157525</v>
      </c>
    </row>
    <row r="213">
      <c r="A213" s="189">
        <v>44361.983259664354</v>
      </c>
      <c r="B213" s="282">
        <v>0.10597117363833208</v>
      </c>
      <c r="C213" s="282">
        <v>0.03970525523842253</v>
      </c>
      <c r="D213" s="282">
        <v>0.12399325529075171</v>
      </c>
      <c r="E213" s="283">
        <v>-0.005678118692827252</v>
      </c>
      <c r="F213" s="228">
        <v>-5994.417000000132</v>
      </c>
      <c r="G213" s="228">
        <v>-796.1358759689028</v>
      </c>
      <c r="H213" s="228">
        <v>135716.20199999935</v>
      </c>
      <c r="I213" s="228">
        <v>213786.97338294546</v>
      </c>
      <c r="J213" s="230">
        <v>253759.94832812436</v>
      </c>
      <c r="K213" s="228">
        <v>370778.2319999994</v>
      </c>
      <c r="L213" s="281">
        <v>0.6348197921156683</v>
      </c>
    </row>
    <row r="214">
      <c r="A214" s="189">
        <v>44358.98323271991</v>
      </c>
      <c r="B214" s="282">
        <v>0.11168096756604806</v>
      </c>
      <c r="C214" s="282">
        <v>0.039788324403999265</v>
      </c>
      <c r="D214" s="282">
        <v>0.1297407540330025</v>
      </c>
      <c r="E214" s="283">
        <v>0.00777218922788492</v>
      </c>
      <c r="F214" s="228">
        <v>8251.726999999955</v>
      </c>
      <c r="G214" s="228">
        <v>-660.4560736436106</v>
      </c>
      <c r="H214" s="228">
        <v>141710.61899999948</v>
      </c>
      <c r="I214" s="228">
        <v>214583.10925891437</v>
      </c>
      <c r="J214" s="230">
        <v>259754.3653281245</v>
      </c>
      <c r="K214" s="228">
        <v>376772.6489999995</v>
      </c>
      <c r="L214" s="281">
        <v>0.6603996907744146</v>
      </c>
    </row>
    <row r="215">
      <c r="A215" s="189">
        <v>44357.98323204861</v>
      </c>
      <c r="B215" s="282">
        <v>0.10424512923875283</v>
      </c>
      <c r="C215" s="282">
        <v>0.0398337543503813</v>
      </c>
      <c r="D215" s="282">
        <v>0.12232553620539294</v>
      </c>
      <c r="E215" s="283">
        <v>0.001828007631575615</v>
      </c>
      <c r="F215" s="228">
        <v>1925.7099999999627</v>
      </c>
      <c r="G215" s="228">
        <v>-698.0561472868139</v>
      </c>
      <c r="H215" s="228">
        <v>133458.89199999953</v>
      </c>
      <c r="I215" s="228">
        <v>215243.56533255798</v>
      </c>
      <c r="J215" s="230">
        <v>251502.63832812454</v>
      </c>
      <c r="K215" s="228">
        <v>368520.92199999955</v>
      </c>
      <c r="L215" s="281">
        <v>0.6200366166291726</v>
      </c>
    </row>
    <row r="216">
      <c r="A216" s="189">
        <v>44356.98322496528</v>
      </c>
      <c r="B216" s="282">
        <v>0.10259419969172372</v>
      </c>
      <c r="C216" s="282">
        <v>0.03987811820298105</v>
      </c>
      <c r="D216" s="282">
        <v>0.12069474326167152</v>
      </c>
      <c r="E216" s="283">
        <v>0.004398061182475668</v>
      </c>
      <c r="F216" s="228">
        <v>4624.6570000000065</v>
      </c>
      <c r="G216" s="228">
        <v>-660.2413565889583</v>
      </c>
      <c r="H216" s="228">
        <v>131533.18199999956</v>
      </c>
      <c r="I216" s="228">
        <v>215941.6214798448</v>
      </c>
      <c r="J216" s="230">
        <v>249576.92832812457</v>
      </c>
      <c r="K216" s="228">
        <v>366595.2119999996</v>
      </c>
      <c r="L216" s="281">
        <v>0.6091145426185308</v>
      </c>
    </row>
    <row r="217">
      <c r="A217" s="189">
        <v>44355.98319805556</v>
      </c>
      <c r="B217" s="282">
        <v>0.09845962028110138</v>
      </c>
      <c r="C217" s="282">
        <v>0.03992231519716439</v>
      </c>
      <c r="D217" s="282">
        <v>0.1165802247178836</v>
      </c>
      <c r="E217" s="283">
        <v>0.00586006306570182</v>
      </c>
      <c r="F217" s="228">
        <v>6134.883000000031</v>
      </c>
      <c r="G217" s="228">
        <v>-630.1937015506846</v>
      </c>
      <c r="H217" s="228">
        <v>126908.52499999956</v>
      </c>
      <c r="I217" s="228">
        <v>216601.86283643375</v>
      </c>
      <c r="J217" s="230">
        <v>244952.27132812457</v>
      </c>
      <c r="K217" s="228">
        <v>361970.5549999996</v>
      </c>
      <c r="L217" s="281">
        <v>0.5859068954353092</v>
      </c>
    </row>
    <row r="218">
      <c r="A218" s="189">
        <v>44354.9832633912</v>
      </c>
      <c r="B218" s="282">
        <v>0.09292548661089017</v>
      </c>
      <c r="C218" s="282">
        <v>0.0399659556543243</v>
      </c>
      <c r="D218" s="282">
        <v>0.11106589930422588</v>
      </c>
      <c r="E218" s="283">
        <v>-6.162128030835977E-4</v>
      </c>
      <c r="F218" s="228">
        <v>-641.3310000000056</v>
      </c>
      <c r="G218" s="228">
        <v>-613.323333333421</v>
      </c>
      <c r="H218" s="228">
        <v>120773.64199999953</v>
      </c>
      <c r="I218" s="228">
        <v>217232.05653798443</v>
      </c>
      <c r="J218" s="230">
        <v>238817.38832812454</v>
      </c>
      <c r="K218" s="228">
        <v>355835.67199999955</v>
      </c>
      <c r="L218" s="281">
        <v>0.5559660205071136</v>
      </c>
    </row>
    <row r="219">
      <c r="A219" s="189">
        <v>44351.983242766204</v>
      </c>
      <c r="B219" s="282">
        <v>0.09370693584256148</v>
      </c>
      <c r="C219" s="282">
        <v>0.04004786957718923</v>
      </c>
      <c r="D219" s="282">
        <v>0.1118845289896552</v>
      </c>
      <c r="E219" s="283">
        <v>0.004898803191415733</v>
      </c>
      <c r="F219" s="228">
        <v>5101.631000000052</v>
      </c>
      <c r="G219" s="228">
        <v>-688.5555930231058</v>
      </c>
      <c r="H219" s="228">
        <v>121414.97299999953</v>
      </c>
      <c r="I219" s="228">
        <v>217845.37987131785</v>
      </c>
      <c r="J219" s="230">
        <v>239458.71932812454</v>
      </c>
      <c r="K219" s="228">
        <v>356477.00299999956</v>
      </c>
      <c r="L219" s="281">
        <v>0.5573447234534873</v>
      </c>
    </row>
    <row r="220">
      <c r="A220" s="189">
        <v>44350.98324410879</v>
      </c>
      <c r="B220" s="282">
        <v>0.08910158431205417</v>
      </c>
      <c r="C220" s="282">
        <v>0.04009098707881268</v>
      </c>
      <c r="D220" s="282">
        <v>0.10729874834794435</v>
      </c>
      <c r="E220" s="283">
        <v>0.002037049218529302</v>
      </c>
      <c r="F220" s="228">
        <v>2110.9980000000214</v>
      </c>
      <c r="G220" s="228">
        <v>-784.0145465117821</v>
      </c>
      <c r="H220" s="228">
        <v>116313.34199999948</v>
      </c>
      <c r="I220" s="228">
        <v>218533.93546434096</v>
      </c>
      <c r="J220" s="230">
        <v>234357.0883281245</v>
      </c>
      <c r="K220" s="228">
        <v>351375.3719999995</v>
      </c>
      <c r="L220" s="281">
        <v>0.5322438446589857</v>
      </c>
    </row>
    <row r="221">
      <c r="A221" s="189">
        <v>44349.98325092593</v>
      </c>
      <c r="B221" s="282">
        <v>0.08724654381039582</v>
      </c>
      <c r="C221" s="282">
        <v>0.04013346792536742</v>
      </c>
      <c r="D221" s="282">
        <v>0.10546298975949059</v>
      </c>
      <c r="E221" s="283">
        <v>0.008365485407851845</v>
      </c>
      <c r="F221" s="228">
        <v>8651.508999999962</v>
      </c>
      <c r="G221" s="228">
        <v>-857.4149496124883</v>
      </c>
      <c r="H221" s="228">
        <v>114202.34399999946</v>
      </c>
      <c r="I221" s="228">
        <v>219317.95001085274</v>
      </c>
      <c r="J221" s="230">
        <v>232246.09032812447</v>
      </c>
      <c r="K221" s="228">
        <v>349264.3739999995</v>
      </c>
      <c r="L221" s="281">
        <v>0.5207159012490691</v>
      </c>
    </row>
    <row r="222">
      <c r="A222" s="189">
        <v>44348.983241875</v>
      </c>
      <c r="B222" s="282">
        <v>0.07934057711861814</v>
      </c>
      <c r="C222" s="282">
        <v>0.04017574181404324</v>
      </c>
      <c r="D222" s="282">
        <v>0.09757621104343316</v>
      </c>
      <c r="E222" s="283">
        <v>-0.007589462639907305</v>
      </c>
      <c r="F222" s="228">
        <v>-7783.293000000267</v>
      </c>
      <c r="G222" s="228">
        <v>-997.0804069767764</v>
      </c>
      <c r="H222" s="228">
        <v>105550.8349999995</v>
      </c>
      <c r="I222" s="228">
        <v>220175.36496046523</v>
      </c>
      <c r="J222" s="230">
        <v>224594.5813281245</v>
      </c>
      <c r="K222" s="228">
        <v>341612.8649999995</v>
      </c>
      <c r="L222" s="281">
        <v>0.47939439100715125</v>
      </c>
    </row>
    <row r="223">
      <c r="A223" s="189">
        <v>44347.983253287035</v>
      </c>
      <c r="B223" s="282">
        <v>0.08597949504294301</v>
      </c>
      <c r="C223" s="282">
        <v>0.040217000189744376</v>
      </c>
      <c r="D223" s="282">
        <v>0.10487905198602425</v>
      </c>
      <c r="E223" s="283">
        <v>-0.0034657937864107187</v>
      </c>
      <c r="F223" s="228">
        <v>-3578.8669999997364</v>
      </c>
      <c r="G223" s="228">
        <v>-954.0542868219782</v>
      </c>
      <c r="H223" s="228">
        <v>113334.12799999976</v>
      </c>
      <c r="I223" s="228">
        <v>221172.445367442</v>
      </c>
      <c r="J223" s="230">
        <v>232377.8743281248</v>
      </c>
      <c r="K223" s="228">
        <v>349396.1579999998</v>
      </c>
      <c r="L223" s="281">
        <v>0.5124242661047291</v>
      </c>
    </row>
    <row r="224">
      <c r="A224" s="189">
        <v>44344.983243599534</v>
      </c>
      <c r="B224" s="282">
        <v>0.08947324881974933</v>
      </c>
      <c r="C224" s="282">
        <v>0.04029891987422694</v>
      </c>
      <c r="D224" s="282">
        <v>0.10841130305836062</v>
      </c>
      <c r="E224" s="283">
        <v>0.005163484378523045</v>
      </c>
      <c r="F224" s="228">
        <v>5350.425000000047</v>
      </c>
      <c r="G224" s="228">
        <v>-935.1530542634137</v>
      </c>
      <c r="H224" s="228">
        <v>116912.9949999995</v>
      </c>
      <c r="I224" s="228">
        <v>222126.499654264</v>
      </c>
      <c r="J224" s="230">
        <v>235956.74132812454</v>
      </c>
      <c r="K224" s="228">
        <v>352975.02499999956</v>
      </c>
      <c r="L224" s="281">
        <v>0.5263351972050725</v>
      </c>
    </row>
    <row r="225">
      <c r="A225" s="189">
        <v>44343.98314199074</v>
      </c>
      <c r="B225" s="282">
        <v>0.08590059142591226</v>
      </c>
      <c r="C225" s="282">
        <v>0.03904393686740075</v>
      </c>
      <c r="D225" s="282">
        <v>0.10356077842312666</v>
      </c>
      <c r="E225" s="283">
        <v>-0.00599794397182262</v>
      </c>
      <c r="F225" s="228">
        <v>-6191.391999999993</v>
      </c>
      <c r="G225" s="228">
        <v>-1036.675100775552</v>
      </c>
      <c r="H225" s="228">
        <v>111562.56999999945</v>
      </c>
      <c r="I225" s="228">
        <v>223061.6527085274</v>
      </c>
      <c r="J225" s="230">
        <v>230606.3163281245</v>
      </c>
      <c r="K225" s="228">
        <v>347624.5999999995</v>
      </c>
      <c r="L225" s="281">
        <v>0.5001423088430947</v>
      </c>
    </row>
    <row r="226">
      <c r="A226" s="189">
        <v>44342.9832787037</v>
      </c>
      <c r="B226" s="282">
        <v>0.09174443516634324</v>
      </c>
      <c r="C226" s="282">
        <v>0.03908505959546094</v>
      </c>
      <c r="D226" s="282">
        <v>0.10942322262052089</v>
      </c>
      <c r="E226" s="283">
        <v>0.006486429132472783</v>
      </c>
      <c r="F226" s="228">
        <v>6735.792000000016</v>
      </c>
      <c r="G226" s="228">
        <v>-962.465031007654</v>
      </c>
      <c r="H226" s="228">
        <v>117753.96199999945</v>
      </c>
      <c r="I226" s="228">
        <v>224098.32780930295</v>
      </c>
      <c r="J226" s="230">
        <v>236797.70832812448</v>
      </c>
      <c r="K226" s="228">
        <v>353815.9919999995</v>
      </c>
      <c r="L226" s="281">
        <v>0.5254566740908593</v>
      </c>
    </row>
    <row r="227">
      <c r="A227" s="189">
        <v>44341.98327232639</v>
      </c>
      <c r="B227" s="282">
        <v>0.08557726019952976</v>
      </c>
      <c r="C227" s="282">
        <v>0.0391271598865331</v>
      </c>
      <c r="D227" s="282">
        <v>0.10327509027780286</v>
      </c>
      <c r="E227" s="283">
        <v>0.004233977096561987</v>
      </c>
      <c r="F227" s="228">
        <v>4368.228000000003</v>
      </c>
      <c r="G227" s="228">
        <v>-1088.099953488243</v>
      </c>
      <c r="H227" s="228">
        <v>111018.16999999943</v>
      </c>
      <c r="I227" s="228">
        <v>225060.7928403106</v>
      </c>
      <c r="J227" s="230">
        <v>230061.91632812447</v>
      </c>
      <c r="K227" s="228">
        <v>347080.1999999995</v>
      </c>
      <c r="L227" s="281">
        <v>0.4932808091490691</v>
      </c>
    </row>
    <row r="228">
      <c r="A228" s="189">
        <v>44340.98316670139</v>
      </c>
      <c r="B228" s="282">
        <v>0.08159961301494877</v>
      </c>
      <c r="C228" s="282">
        <v>0.03916839928588439</v>
      </c>
      <c r="D228" s="282">
        <v>0.09931609632244591</v>
      </c>
      <c r="E228" s="283">
        <v>3.036191253736774E-4</v>
      </c>
      <c r="F228" s="228">
        <v>311.9200000000419</v>
      </c>
      <c r="G228" s="228">
        <v>-1120.6765193797764</v>
      </c>
      <c r="H228" s="228">
        <v>106649.94199999943</v>
      </c>
      <c r="I228" s="228">
        <v>226148.89279379885</v>
      </c>
      <c r="J228" s="230">
        <v>225693.68832812447</v>
      </c>
      <c r="K228" s="228">
        <v>342711.9719999995</v>
      </c>
      <c r="L228" s="281">
        <v>0.471591705280831</v>
      </c>
    </row>
    <row r="229">
      <c r="A229" s="189">
        <v>44337.983236307875</v>
      </c>
      <c r="B229" s="282">
        <v>0.08147364725119773</v>
      </c>
      <c r="C229" s="282">
        <v>0.0392476448963566</v>
      </c>
      <c r="D229" s="282">
        <v>0.09922597459523247</v>
      </c>
      <c r="E229" s="283">
        <v>0.0031893848112444275</v>
      </c>
      <c r="F229" s="228">
        <v>3275.5869999999413</v>
      </c>
      <c r="G229" s="228">
        <v>-1070.7771627906768</v>
      </c>
      <c r="H229" s="228">
        <v>106338.02199999939</v>
      </c>
      <c r="I229" s="228">
        <v>227269.56931317862</v>
      </c>
      <c r="J229" s="230">
        <v>225381.76832812442</v>
      </c>
      <c r="K229" s="228">
        <v>342400.05199999944</v>
      </c>
      <c r="L229" s="281">
        <v>0.46789379819462346</v>
      </c>
    </row>
    <row r="230">
      <c r="A230" s="189">
        <v>44336.983259664354</v>
      </c>
      <c r="B230" s="282">
        <v>0.07849869310194099</v>
      </c>
      <c r="C230" s="282">
        <v>0.039288463861710934</v>
      </c>
      <c r="D230" s="282">
        <v>0.09626948350628749</v>
      </c>
      <c r="E230" s="283">
        <v>0.0015622392939198162</v>
      </c>
      <c r="F230" s="228">
        <v>1599.3460000000196</v>
      </c>
      <c r="G230" s="228">
        <v>-1036.4224961238215</v>
      </c>
      <c r="H230" s="228">
        <v>103062.43499999944</v>
      </c>
      <c r="I230" s="228">
        <v>228340.3464759693</v>
      </c>
      <c r="J230" s="230">
        <v>222106.18132812448</v>
      </c>
      <c r="K230" s="228">
        <v>339124.4649999995</v>
      </c>
      <c r="L230" s="281">
        <v>0.45135446534345086</v>
      </c>
    </row>
    <row r="231">
      <c r="A231" s="189">
        <v>44335.983244965275</v>
      </c>
      <c r="B231" s="282">
        <v>0.07708402708643562</v>
      </c>
      <c r="C231" s="282">
        <v>0.039328905741504126</v>
      </c>
      <c r="D231" s="282">
        <v>0.09487310998936115</v>
      </c>
      <c r="E231" s="283">
        <v>0.002763046482705898</v>
      </c>
      <c r="F231" s="228">
        <v>2824.256000000052</v>
      </c>
      <c r="G231" s="228">
        <v>-1062.4990387597354</v>
      </c>
      <c r="H231" s="228">
        <v>101463.08899999943</v>
      </c>
      <c r="I231" s="228">
        <v>229376.76897209312</v>
      </c>
      <c r="J231" s="230">
        <v>220506.83532812446</v>
      </c>
      <c r="K231" s="228">
        <v>337525.1189999995</v>
      </c>
      <c r="L231" s="281">
        <v>0.44234248069098847</v>
      </c>
    </row>
    <row r="232">
      <c r="A232" s="189">
        <v>44334.9832603588</v>
      </c>
      <c r="B232" s="282">
        <v>0.07451949326818409</v>
      </c>
      <c r="C232" s="282">
        <v>0.03936920932325186</v>
      </c>
      <c r="D232" s="282">
        <v>0.09232680611530657</v>
      </c>
      <c r="E232" s="283">
        <v>-0.006547514366791899</v>
      </c>
      <c r="F232" s="228">
        <v>-6674.069000000134</v>
      </c>
      <c r="G232" s="228">
        <v>-1151.7594302326033</v>
      </c>
      <c r="H232" s="228">
        <v>98638.83299999937</v>
      </c>
      <c r="I232" s="228">
        <v>230439.26801085286</v>
      </c>
      <c r="J232" s="230">
        <v>217682.5793281244</v>
      </c>
      <c r="K232" s="228">
        <v>334700.86299999943</v>
      </c>
      <c r="L232" s="281">
        <v>0.42804698110459993</v>
      </c>
    </row>
    <row r="233">
      <c r="A233" s="189">
        <v>44333.98327333333</v>
      </c>
      <c r="B233" s="282">
        <v>0.08084851394113596</v>
      </c>
      <c r="C233" s="282">
        <v>0.039409196381856075</v>
      </c>
      <c r="D233" s="282">
        <v>0.09867391356405712</v>
      </c>
      <c r="E233" s="283">
        <v>3.3534608887713225E-4</v>
      </c>
      <c r="F233" s="228">
        <v>344.0659999999916</v>
      </c>
      <c r="G233" s="228">
        <v>-1197.0156899224385</v>
      </c>
      <c r="H233" s="228">
        <v>105312.9019999995</v>
      </c>
      <c r="I233" s="228">
        <v>231591.02744108546</v>
      </c>
      <c r="J233" s="230">
        <v>224356.64832812455</v>
      </c>
      <c r="K233" s="228">
        <v>341374.93199999956</v>
      </c>
      <c r="L233" s="281">
        <v>0.454736537782277</v>
      </c>
    </row>
    <row r="234">
      <c r="A234" s="189">
        <v>44330.98325443287</v>
      </c>
      <c r="B234" s="282">
        <v>0.08068950098246451</v>
      </c>
      <c r="C234" s="282">
        <v>0.03948914559258076</v>
      </c>
      <c r="D234" s="282">
        <v>0.09855106289138857</v>
      </c>
      <c r="E234" s="283">
        <v>-3.502286047103447E-4</v>
      </c>
      <c r="F234" s="228">
        <v>-359.2149999999674</v>
      </c>
      <c r="G234" s="228">
        <v>-1234.3128798449761</v>
      </c>
      <c r="H234" s="228">
        <v>104968.83599999952</v>
      </c>
      <c r="I234" s="228">
        <v>232788.0431310079</v>
      </c>
      <c r="J234" s="230">
        <v>224012.58232812455</v>
      </c>
      <c r="K234" s="228">
        <v>341030.8659999996</v>
      </c>
      <c r="L234" s="281">
        <v>0.4509202216237773</v>
      </c>
    </row>
    <row r="235">
      <c r="A235" s="189">
        <v>44329.98325314815</v>
      </c>
      <c r="B235" s="282">
        <v>0.08111118458773264</v>
      </c>
      <c r="C235" s="282">
        <v>0.03953029379859906</v>
      </c>
      <c r="D235" s="282">
        <v>0.0989913584777013</v>
      </c>
      <c r="E235" s="283">
        <v>-8.202371749917559E-4</v>
      </c>
      <c r="F235" s="228">
        <v>-841.5780000000959</v>
      </c>
      <c r="G235" s="228">
        <v>-1167.128286821884</v>
      </c>
      <c r="H235" s="228">
        <v>105328.05099999948</v>
      </c>
      <c r="I235" s="228">
        <v>234022.35601085288</v>
      </c>
      <c r="J235" s="230">
        <v>224371.79732812452</v>
      </c>
      <c r="K235" s="228">
        <v>341390.08099999954</v>
      </c>
      <c r="L235" s="281">
        <v>0.45007687639515453</v>
      </c>
    </row>
    <row r="236">
      <c r="A236" s="189">
        <v>44328.9832419213</v>
      </c>
      <c r="B236" s="282">
        <v>0.08198769154467156</v>
      </c>
      <c r="C236" s="282">
        <v>0.03957158935239261</v>
      </c>
      <c r="D236" s="282">
        <v>0.09988654406340208</v>
      </c>
      <c r="E236" s="283">
        <v>4.889364367139734E-4</v>
      </c>
      <c r="F236" s="228">
        <v>502.0690000001341</v>
      </c>
      <c r="G236" s="228">
        <v>-1100.9396899225248</v>
      </c>
      <c r="H236" s="228">
        <v>106169.62899999958</v>
      </c>
      <c r="I236" s="228">
        <v>235189.48429767476</v>
      </c>
      <c r="J236" s="230">
        <v>225213.37532812462</v>
      </c>
      <c r="K236" s="228">
        <v>342231.65899999964</v>
      </c>
      <c r="L236" s="281">
        <v>0.45142166673414164</v>
      </c>
    </row>
    <row r="237">
      <c r="A237" s="189">
        <v>44327.98326515046</v>
      </c>
      <c r="B237" s="282">
        <v>0.08159567152573013</v>
      </c>
      <c r="C237" s="282">
        <v>0.039613103372558287</v>
      </c>
      <c r="D237" s="282">
        <v>0.09951848142925677</v>
      </c>
      <c r="E237" s="283">
        <v>-0.009158919623217418</v>
      </c>
      <c r="F237" s="228">
        <v>-9400.224000000162</v>
      </c>
      <c r="G237" s="228">
        <v>124.3943875968398</v>
      </c>
      <c r="H237" s="228">
        <v>105667.55999999944</v>
      </c>
      <c r="I237" s="228">
        <v>236290.42398759729</v>
      </c>
      <c r="J237" s="230">
        <v>224705.80632812448</v>
      </c>
      <c r="K237" s="228">
        <v>341724.0899999995</v>
      </c>
      <c r="L237" s="281">
        <v>0.44719357736454807</v>
      </c>
    </row>
    <row r="238">
      <c r="A238" s="189">
        <v>44326.98313804399</v>
      </c>
      <c r="B238" s="282">
        <v>0.09054371140408292</v>
      </c>
      <c r="C238" s="282">
        <v>0.03965463966903059</v>
      </c>
      <c r="D238" s="282">
        <v>0.10848531425949642</v>
      </c>
      <c r="E238" s="283">
        <v>-0.00471279231115098</v>
      </c>
      <c r="F238" s="228">
        <v>-4845.923999999854</v>
      </c>
      <c r="G238" s="228">
        <v>-1102.7351782943297</v>
      </c>
      <c r="H238" s="228">
        <v>115067.7839999996</v>
      </c>
      <c r="I238" s="228">
        <v>236166.02960000045</v>
      </c>
      <c r="J238" s="230">
        <v>234106.03032812465</v>
      </c>
      <c r="K238" s="228">
        <v>351124.31399999966</v>
      </c>
      <c r="L238" s="281">
        <v>0.4872325803795424</v>
      </c>
    </row>
    <row r="239">
      <c r="A239" s="189">
        <v>44323.98327769676</v>
      </c>
      <c r="B239" s="282">
        <v>0.09531592603791837</v>
      </c>
      <c r="C239" s="282">
        <v>0.03973693622858123</v>
      </c>
      <c r="D239" s="282">
        <v>0.11328865114154436</v>
      </c>
      <c r="E239" s="283">
        <v>-0.00794440508539516</v>
      </c>
      <c r="F239" s="228">
        <v>-8207.376000000047</v>
      </c>
      <c r="G239" s="228">
        <v>-1124.8409922478604</v>
      </c>
      <c r="H239" s="228">
        <v>119913.70799999946</v>
      </c>
      <c r="I239" s="228">
        <v>237268.76477829478</v>
      </c>
      <c r="J239" s="230">
        <v>239958.4143281245</v>
      </c>
      <c r="K239" s="228">
        <v>356976.6979999995</v>
      </c>
      <c r="L239" s="281">
        <v>0.5053918838075778</v>
      </c>
    </row>
    <row r="240">
      <c r="A240" s="189">
        <v>44322.983269212964</v>
      </c>
      <c r="B240" s="282">
        <v>0.10318408284945768</v>
      </c>
      <c r="C240" s="282">
        <v>0.03978097436220057</v>
      </c>
      <c r="D240" s="282">
        <v>0.12117672607825226</v>
      </c>
      <c r="E240" s="283">
        <v>-7.660359923189936E-5</v>
      </c>
      <c r="F240" s="228">
        <v>-79.76800000015646</v>
      </c>
      <c r="G240" s="228">
        <v>-1005.2912093024352</v>
      </c>
      <c r="H240" s="228">
        <v>128121.08399999951</v>
      </c>
      <c r="I240" s="228">
        <v>238393.60577054264</v>
      </c>
      <c r="J240" s="230">
        <v>248165.79032812454</v>
      </c>
      <c r="K240" s="228">
        <v>365184.07399999956</v>
      </c>
      <c r="L240" s="281">
        <v>0.53743506914073</v>
      </c>
    </row>
    <row r="241">
      <c r="A241" s="189">
        <v>44321.98325236111</v>
      </c>
      <c r="B241" s="282">
        <v>0.10337726050053615</v>
      </c>
      <c r="C241" s="282">
        <v>0.039826331352118535</v>
      </c>
      <c r="D241" s="282">
        <v>0.12139041836353992</v>
      </c>
      <c r="E241" s="283">
        <v>-0.001570779717681763</v>
      </c>
      <c r="F241" s="228">
        <v>-1635.791999999783</v>
      </c>
      <c r="G241" s="228">
        <v>-1064.7436589147546</v>
      </c>
      <c r="H241" s="228">
        <v>128200.85199999966</v>
      </c>
      <c r="I241" s="228">
        <v>239398.89697984507</v>
      </c>
      <c r="J241" s="230">
        <v>248245.5583281247</v>
      </c>
      <c r="K241" s="228">
        <v>365263.8419999997</v>
      </c>
      <c r="L241" s="281">
        <v>0.5355114564742245</v>
      </c>
    </row>
    <row r="242">
      <c r="A242" s="189">
        <v>44320.98324101852</v>
      </c>
      <c r="B242" s="282">
        <v>0.10504598395922894</v>
      </c>
      <c r="C242" s="282">
        <v>0.039871814624854285</v>
      </c>
      <c r="D242" s="282">
        <v>0.12307971357323513</v>
      </c>
      <c r="E242" s="283">
        <v>0.010796737557227399</v>
      </c>
      <c r="F242" s="228">
        <v>11261.259999999893</v>
      </c>
      <c r="G242" s="228">
        <v>-1009.0027906975592</v>
      </c>
      <c r="H242" s="228">
        <v>129836.64399999945</v>
      </c>
      <c r="I242" s="228">
        <v>240463.64063875983</v>
      </c>
      <c r="J242" s="230">
        <v>249881.35032812448</v>
      </c>
      <c r="K242" s="228">
        <v>366899.6339999995</v>
      </c>
      <c r="L242" s="281">
        <v>0.5399429354687703</v>
      </c>
    </row>
    <row r="243">
      <c r="A243" s="189">
        <v>44319.983869062504</v>
      </c>
      <c r="B243" s="282">
        <v>0.09447927850971527</v>
      </c>
      <c r="C243" s="282">
        <v>0.03991765542661518</v>
      </c>
      <c r="D243" s="282">
        <v>0.11253374158248232</v>
      </c>
      <c r="E243" s="283">
        <v>-3.917759902310721E-4</v>
      </c>
      <c r="F243" s="228">
        <v>-404.2200000002049</v>
      </c>
      <c r="G243" s="228">
        <v>-505.05349972532713</v>
      </c>
      <c r="H243" s="228">
        <v>118575.38399999955</v>
      </c>
      <c r="I243" s="228">
        <v>241472.64342945738</v>
      </c>
      <c r="J243" s="230">
        <v>238620.09032812458</v>
      </c>
      <c r="K243" s="228">
        <v>355638.3739999996</v>
      </c>
      <c r="L243" s="281">
        <v>0.4910510040224891</v>
      </c>
    </row>
    <row r="244">
      <c r="A244" s="189">
        <v>44316.983736435184</v>
      </c>
      <c r="B244" s="282">
        <v>0.09433754422393698</v>
      </c>
      <c r="C244" s="282">
        <v>0.040001623254193056</v>
      </c>
      <c r="D244" s="282">
        <v>0.11315489042013945</v>
      </c>
      <c r="E244" s="283">
        <v>0.010031523269392146</v>
      </c>
      <c r="F244" s="228">
        <v>10346.56400000013</v>
      </c>
      <c r="G244" s="228">
        <v>-1076.790334630583</v>
      </c>
      <c r="H244" s="228">
        <v>118979.60399999976</v>
      </c>
      <c r="I244" s="228">
        <v>241977.6969291827</v>
      </c>
      <c r="J244" s="230">
        <v>239024.3103281248</v>
      </c>
      <c r="K244" s="228">
        <v>356042.5939999998</v>
      </c>
      <c r="L244" s="281">
        <v>0.49169657166718295</v>
      </c>
    </row>
    <row r="245">
      <c r="A245" s="189">
        <v>44315.983492893516</v>
      </c>
      <c r="B245" s="282">
        <v>0.08459153686316936</v>
      </c>
      <c r="C245" s="282">
        <v>0.04004613987549873</v>
      </c>
      <c r="D245" s="282">
        <v>0.1034298243264117</v>
      </c>
      <c r="E245" s="283">
        <v>-0.004850711248662735</v>
      </c>
      <c r="F245" s="228">
        <v>-4952.859999999811</v>
      </c>
      <c r="G245" s="228">
        <v>7103.706796886749</v>
      </c>
      <c r="H245" s="228">
        <v>108633.03999999963</v>
      </c>
      <c r="I245" s="228">
        <v>243054.4872638133</v>
      </c>
      <c r="J245" s="230">
        <v>228677.74632812466</v>
      </c>
      <c r="K245" s="228">
        <v>345696.0299999997</v>
      </c>
      <c r="L245" s="281">
        <v>0.44694932902879697</v>
      </c>
    </row>
    <row r="246">
      <c r="A246" s="189">
        <v>44314.983483171294</v>
      </c>
      <c r="B246" s="282">
        <v>0.08939708371717908</v>
      </c>
      <c r="C246" s="282">
        <v>0.04008921945107567</v>
      </c>
      <c r="D246" s="282">
        <v>0.10826179364095474</v>
      </c>
      <c r="E246" s="283">
        <v>-0.0073068436140137916</v>
      </c>
      <c r="F246" s="228">
        <v>-7555.679999999935</v>
      </c>
      <c r="G246" s="228">
        <v>-1164.4051361866586</v>
      </c>
      <c r="H246" s="228">
        <v>113585.89999999944</v>
      </c>
      <c r="I246" s="228">
        <v>235950.78046692655</v>
      </c>
      <c r="J246" s="230">
        <v>233624.14632812445</v>
      </c>
      <c r="K246" s="228">
        <v>350642.42999999947</v>
      </c>
      <c r="L246" s="281">
        <v>0.4813965852336771</v>
      </c>
    </row>
    <row r="247">
      <c r="A247" s="189">
        <v>44313.98360670139</v>
      </c>
      <c r="B247" s="282">
        <v>0.09670444430854523</v>
      </c>
      <c r="C247" s="282">
        <v>0.040133142934037545</v>
      </c>
      <c r="D247" s="282">
        <v>0.11558982322454033</v>
      </c>
      <c r="E247" s="283">
        <v>-0.002815797065416819</v>
      </c>
      <c r="F247" s="228">
        <v>-2932.965000000084</v>
      </c>
      <c r="G247" s="228">
        <v>-1102.9820038907928</v>
      </c>
      <c r="H247" s="228">
        <v>121141.57999999938</v>
      </c>
      <c r="I247" s="228">
        <v>237115.1856031132</v>
      </c>
      <c r="J247" s="230">
        <v>241179.82632812439</v>
      </c>
      <c r="K247" s="228">
        <v>358198.1099999994</v>
      </c>
      <c r="L247" s="281">
        <v>0.5108976031706712</v>
      </c>
    </row>
    <row r="248">
      <c r="A248" s="189">
        <v>44312.983845254625</v>
      </c>
      <c r="B248" s="282">
        <v>0.09961497426736587</v>
      </c>
      <c r="C248" s="282">
        <v>0.04017830802913544</v>
      </c>
      <c r="D248" s="282">
        <v>0.11852160643870911</v>
      </c>
      <c r="E248" s="283">
        <v>-0.0010421007726054306</v>
      </c>
      <c r="F248" s="228">
        <v>-1088.5199999997858</v>
      </c>
      <c r="G248" s="228">
        <v>-1136.1360389104811</v>
      </c>
      <c r="H248" s="228">
        <v>124074.54499999946</v>
      </c>
      <c r="I248" s="228">
        <v>238218.167607004</v>
      </c>
      <c r="J248" s="230">
        <v>244112.79132812447</v>
      </c>
      <c r="K248" s="228">
        <v>361131.0749999995</v>
      </c>
      <c r="L248" s="281">
        <v>0.5208441750953653</v>
      </c>
    </row>
    <row r="249">
      <c r="A249" s="189">
        <v>44309.98326180555</v>
      </c>
      <c r="B249" s="282">
        <v>0.10086973178729819</v>
      </c>
      <c r="C249" s="282">
        <v>0.04026411112089348</v>
      </c>
      <c r="D249" s="282">
        <v>0.11981674016099064</v>
      </c>
      <c r="E249" s="283">
        <v>-0.001491030669702697</v>
      </c>
      <c r="F249" s="228">
        <v>-1559.070000000298</v>
      </c>
      <c r="G249" s="228">
        <v>-1129.5980155642028</v>
      </c>
      <c r="H249" s="228">
        <v>125163.06499999925</v>
      </c>
      <c r="I249" s="228">
        <v>239354.30364591448</v>
      </c>
      <c r="J249" s="230">
        <v>245201.31132812425</v>
      </c>
      <c r="K249" s="228">
        <v>362219.5949999993</v>
      </c>
      <c r="L249" s="281">
        <v>0.5229196345897231</v>
      </c>
    </row>
    <row r="250">
      <c r="A250" s="189">
        <v>44308.983470810184</v>
      </c>
      <c r="B250" s="282">
        <v>0.10247931529659712</v>
      </c>
      <c r="C250" s="282">
        <v>0.040310175870931456</v>
      </c>
      <c r="D250" s="282">
        <v>0.12144800027460058</v>
      </c>
      <c r="E250" s="283">
        <v>0.0017264225558520955</v>
      </c>
      <c r="F250" s="228">
        <v>1807.8950000002515</v>
      </c>
      <c r="G250" s="228">
        <v>-1091.2928404669801</v>
      </c>
      <c r="H250" s="228">
        <v>126722.13499999954</v>
      </c>
      <c r="I250" s="228">
        <v>240483.90166147868</v>
      </c>
      <c r="J250" s="230">
        <v>246760.38132812455</v>
      </c>
      <c r="K250" s="228">
        <v>363778.6649999996</v>
      </c>
      <c r="L250" s="281">
        <v>0.5269464364329141</v>
      </c>
    </row>
    <row r="251">
      <c r="A251" s="189">
        <v>44307.983500601855</v>
      </c>
      <c r="B251" s="282">
        <v>0.10086267523870772</v>
      </c>
      <c r="C251" s="282">
        <v>0.040356593497190875</v>
      </c>
      <c r="D251" s="282">
        <v>0.11985320287333368</v>
      </c>
      <c r="E251" s="283">
        <v>-4.607925785406589E-4</v>
      </c>
      <c r="F251" s="228">
        <v>-481.7050000001909</v>
      </c>
      <c r="G251" s="228">
        <v>-1134.916245136381</v>
      </c>
      <c r="H251" s="228">
        <v>124914.23999999929</v>
      </c>
      <c r="I251" s="228">
        <v>241575.19450194566</v>
      </c>
      <c r="J251" s="230">
        <v>244952.4863281243</v>
      </c>
      <c r="K251" s="228">
        <v>361970.7699999993</v>
      </c>
      <c r="L251" s="281">
        <v>0.5170822288171364</v>
      </c>
    </row>
    <row r="252">
      <c r="A252" s="189">
        <v>44306.983601678236</v>
      </c>
      <c r="B252" s="282">
        <v>0.10144101363570121</v>
      </c>
      <c r="C252" s="282">
        <v>0.04040285486222799</v>
      </c>
      <c r="D252" s="282">
        <v>0.12045331039539502</v>
      </c>
      <c r="E252" s="283">
        <v>0.001799371304313165</v>
      </c>
      <c r="F252" s="228">
        <v>1881.9000000000233</v>
      </c>
      <c r="G252" s="228">
        <v>-1042.135124513792</v>
      </c>
      <c r="H252" s="228">
        <v>125395.94499999948</v>
      </c>
      <c r="I252" s="228">
        <v>242710.11074708204</v>
      </c>
      <c r="J252" s="230">
        <v>245434.1913281245</v>
      </c>
      <c r="K252" s="228">
        <v>362452.4749999995</v>
      </c>
      <c r="L252" s="281">
        <v>0.5166490370509093</v>
      </c>
    </row>
    <row r="253">
      <c r="A253" s="189">
        <v>44305.98385958333</v>
      </c>
      <c r="B253" s="282">
        <v>0.09974784180527368</v>
      </c>
      <c r="C253" s="282">
        <v>0.04044930699109748</v>
      </c>
      <c r="D253" s="282">
        <v>0.11878199745741948</v>
      </c>
      <c r="E253" s="283">
        <v>-0.004232145857070876</v>
      </c>
      <c r="F253" s="228">
        <v>-4418.290000000037</v>
      </c>
      <c r="G253" s="228">
        <v>-1113.5291322955454</v>
      </c>
      <c r="H253" s="228">
        <v>123514.04499999946</v>
      </c>
      <c r="I253" s="228">
        <v>243752.24587159583</v>
      </c>
      <c r="J253" s="230">
        <v>243552.29132812447</v>
      </c>
      <c r="K253" s="228">
        <v>360570.5749999995</v>
      </c>
      <c r="L253" s="281">
        <v>0.506719618349955</v>
      </c>
    </row>
    <row r="254">
      <c r="A254" s="189">
        <v>44302.98360269676</v>
      </c>
      <c r="B254" s="282">
        <v>0.10421997076981086</v>
      </c>
      <c r="C254" s="282">
        <v>0.040536085698593724</v>
      </c>
      <c r="D254" s="282">
        <v>0.1232949617180011</v>
      </c>
      <c r="E254" s="283">
        <v>-0.004724119648853776</v>
      </c>
      <c r="F254" s="228">
        <v>-4952.774999999907</v>
      </c>
      <c r="G254" s="228">
        <v>-1111.2852957195137</v>
      </c>
      <c r="H254" s="228">
        <v>127932.3349999995</v>
      </c>
      <c r="I254" s="228">
        <v>244865.77500389138</v>
      </c>
      <c r="J254" s="230">
        <v>247970.5813281245</v>
      </c>
      <c r="K254" s="228">
        <v>364988.8649999995</v>
      </c>
      <c r="L254" s="281">
        <v>0.5224590288208567</v>
      </c>
    </row>
    <row r="255">
      <c r="A255" s="189">
        <v>44301.98348086806</v>
      </c>
      <c r="B255" s="282">
        <v>0.10911997465822668</v>
      </c>
      <c r="C255" s="282">
        <v>0.04058322959133018</v>
      </c>
      <c r="D255" s="282">
        <v>0.1282171500209136</v>
      </c>
      <c r="E255" s="283">
        <v>0.013637080911965808</v>
      </c>
      <c r="F255" s="228">
        <v>14364.680000000051</v>
      </c>
      <c r="G255" s="228">
        <v>-930.5340622567455</v>
      </c>
      <c r="H255" s="228">
        <v>132885.1099999994</v>
      </c>
      <c r="I255" s="228">
        <v>245977.0602996109</v>
      </c>
      <c r="J255" s="230">
        <v>252923.3563281244</v>
      </c>
      <c r="K255" s="228">
        <v>369941.63999999943</v>
      </c>
      <c r="L255" s="281">
        <v>0.5402337512211077</v>
      </c>
    </row>
    <row r="256">
      <c r="A256" s="189">
        <v>44300.98349520833</v>
      </c>
      <c r="B256" s="282">
        <v>0.0953726239477394</v>
      </c>
      <c r="C256" s="282">
        <v>0.04063125548547506</v>
      </c>
      <c r="D256" s="282">
        <v>0.11449239876669608</v>
      </c>
      <c r="E256" s="283">
        <v>-6.685869422122978E-4</v>
      </c>
      <c r="F256" s="228">
        <v>-694.6550000000279</v>
      </c>
      <c r="G256" s="228">
        <v>-943.8612062257598</v>
      </c>
      <c r="H256" s="228">
        <v>118520.42999999935</v>
      </c>
      <c r="I256" s="228">
        <v>246907.59436186764</v>
      </c>
      <c r="J256" s="230">
        <v>238558.67632812436</v>
      </c>
      <c r="K256" s="228">
        <v>355576.9599999994</v>
      </c>
      <c r="L256" s="281">
        <v>0.4800193785303172</v>
      </c>
    </row>
    <row r="257">
      <c r="A257" s="189">
        <v>44299.98359231482</v>
      </c>
      <c r="B257" s="282">
        <v>0.09615226259809836</v>
      </c>
      <c r="C257" s="282">
        <v>0.040677195381673255</v>
      </c>
      <c r="D257" s="282">
        <v>0.11529365526912537</v>
      </c>
      <c r="E257" s="283">
        <v>-0.0011210901700188236</v>
      </c>
      <c r="F257" s="228">
        <v>-1165.5800000000745</v>
      </c>
      <c r="G257" s="228">
        <v>-538.3989084691566</v>
      </c>
      <c r="H257" s="228">
        <v>119215.08499999938</v>
      </c>
      <c r="I257" s="228">
        <v>247851.4555680934</v>
      </c>
      <c r="J257" s="230">
        <v>239253.3313281244</v>
      </c>
      <c r="K257" s="228">
        <v>356271.6149999994</v>
      </c>
      <c r="L257" s="281">
        <v>0.4809940886840863</v>
      </c>
    </row>
    <row r="258">
      <c r="A258" s="189">
        <v>44298.983846041665</v>
      </c>
      <c r="B258" s="282">
        <v>0.09738989911769226</v>
      </c>
      <c r="C258" s="282">
        <v>0.04072335754524463</v>
      </c>
      <c r="D258" s="282">
        <v>0.11655301423273669</v>
      </c>
      <c r="E258" s="283">
        <v>-0.004462271156329907</v>
      </c>
      <c r="F258" s="228">
        <v>-4644.555000000051</v>
      </c>
      <c r="G258" s="228">
        <v>-551.6937822609325</v>
      </c>
      <c r="H258" s="228">
        <v>120380.66499999946</v>
      </c>
      <c r="I258" s="228">
        <v>248389.85447656256</v>
      </c>
      <c r="J258" s="230">
        <v>240418.91132812446</v>
      </c>
      <c r="K258" s="228">
        <v>357437.1949999995</v>
      </c>
      <c r="L258" s="281">
        <v>0.4846440497889107</v>
      </c>
    </row>
    <row r="259">
      <c r="A259" s="189">
        <v>44295.98324569444</v>
      </c>
      <c r="B259" s="282">
        <v>0.10210537187259731</v>
      </c>
      <c r="C259" s="282">
        <v>0.040810729108201174</v>
      </c>
      <c r="D259" s="282">
        <v>0.12130960126258473</v>
      </c>
      <c r="E259" s="283">
        <v>0.001949732747057745</v>
      </c>
      <c r="F259" s="228">
        <v>2038.4350000000559</v>
      </c>
      <c r="G259" s="228">
        <v>-952.163207843405</v>
      </c>
      <c r="H259" s="228">
        <v>125025.2199999995</v>
      </c>
      <c r="I259" s="228">
        <v>248941.5482588235</v>
      </c>
      <c r="J259" s="230">
        <v>245063.46632812452</v>
      </c>
      <c r="K259" s="228">
        <v>362081.74999999953</v>
      </c>
      <c r="L259" s="281">
        <v>0.5022272130725696</v>
      </c>
    </row>
    <row r="260">
      <c r="A260" s="189">
        <v>44294.98347371528</v>
      </c>
      <c r="B260" s="282">
        <v>0.10024372382321756</v>
      </c>
      <c r="C260" s="282">
        <v>0.040858093550794304</v>
      </c>
      <c r="D260" s="282">
        <v>0.11947024141144018</v>
      </c>
      <c r="E260" s="283">
        <v>-0.0020957517298990916</v>
      </c>
      <c r="F260" s="228">
        <v>-2186.82500000007</v>
      </c>
      <c r="G260" s="228">
        <v>-996.8601215684612</v>
      </c>
      <c r="H260" s="228">
        <v>122986.78499999945</v>
      </c>
      <c r="I260" s="228">
        <v>249893.7114666669</v>
      </c>
      <c r="J260" s="230">
        <v>243025.03132812446</v>
      </c>
      <c r="K260" s="228">
        <v>360043.3149999995</v>
      </c>
      <c r="L260" s="281">
        <v>0.49215638232018716</v>
      </c>
    </row>
    <row r="261">
      <c r="A261" s="189">
        <v>44293.983509502315</v>
      </c>
      <c r="B261" s="282">
        <v>0.10248620044622599</v>
      </c>
      <c r="C261" s="282">
        <v>0.04090526235089827</v>
      </c>
      <c r="D261" s="282">
        <v>0.1217349141695592</v>
      </c>
      <c r="E261" s="283">
        <v>-0.003971814623989572</v>
      </c>
      <c r="F261" s="228">
        <v>-4153.099999999744</v>
      </c>
      <c r="G261" s="228">
        <v>-970.0407450977655</v>
      </c>
      <c r="H261" s="228">
        <v>125173.60999999952</v>
      </c>
      <c r="I261" s="228">
        <v>250890.57158823535</v>
      </c>
      <c r="J261" s="230">
        <v>245211.85632812453</v>
      </c>
      <c r="K261" s="228">
        <v>362230.13999999955</v>
      </c>
      <c r="L261" s="281">
        <v>0.49891715423023536</v>
      </c>
    </row>
    <row r="262">
      <c r="A262" s="189">
        <v>44292.98326333333</v>
      </c>
      <c r="B262" s="282">
        <v>0.1066492483691067</v>
      </c>
      <c r="C262" s="282">
        <v>0.040952893011072855</v>
      </c>
      <c r="D262" s="282">
        <v>0.12592037556419056</v>
      </c>
      <c r="E262" s="283">
        <v>-9.07185725197047E-4</v>
      </c>
      <c r="F262" s="228">
        <v>-952.3600000001024</v>
      </c>
      <c r="G262" s="228">
        <v>-2087.5305188068887</v>
      </c>
      <c r="H262" s="228">
        <v>129326.70999999926</v>
      </c>
      <c r="I262" s="228">
        <v>251860.61233333312</v>
      </c>
      <c r="J262" s="230">
        <v>249364.95632812427</v>
      </c>
      <c r="K262" s="228">
        <v>366383.2399999993</v>
      </c>
      <c r="L262" s="281">
        <v>0.5134852520283625</v>
      </c>
    </row>
    <row r="263">
      <c r="A263" s="189">
        <v>44287.983283946756</v>
      </c>
      <c r="B263" s="282">
        <v>0.10800121263427365</v>
      </c>
      <c r="C263" s="282">
        <v>0.041001019556254924</v>
      </c>
      <c r="D263" s="282">
        <v>0.12725349038329836</v>
      </c>
      <c r="E263" s="283">
        <v>0.0031752065822502366</v>
      </c>
      <c r="F263" s="228">
        <v>3336.604999999545</v>
      </c>
      <c r="G263" s="228">
        <v>-964.5423891050159</v>
      </c>
      <c r="H263" s="228">
        <v>130279.06999999937</v>
      </c>
      <c r="I263" s="228">
        <v>253948.14285214</v>
      </c>
      <c r="J263" s="230">
        <v>248317.31632812438</v>
      </c>
      <c r="K263" s="228">
        <v>367335.5999999994</v>
      </c>
      <c r="L263" s="281">
        <v>0.5130144624678499</v>
      </c>
    </row>
    <row r="264">
      <c r="A264" s="189">
        <v>44286.983243194445</v>
      </c>
      <c r="B264" s="282">
        <v>0.10407708042847374</v>
      </c>
      <c r="C264" s="282">
        <v>0.041049740141551695</v>
      </c>
      <c r="D264" s="282">
        <v>0.12414171386072886</v>
      </c>
      <c r="E264" s="283">
        <v>0.003548171702858396</v>
      </c>
      <c r="F264" s="228">
        <v>3713.8250000003027</v>
      </c>
      <c r="G264" s="228">
        <v>348.56463035038905</v>
      </c>
      <c r="H264" s="228">
        <v>126942.46499999982</v>
      </c>
      <c r="I264" s="228">
        <v>254912.68524124502</v>
      </c>
      <c r="J264" s="230">
        <v>244980.71132812486</v>
      </c>
      <c r="K264" s="228">
        <v>363998.9949999999</v>
      </c>
      <c r="L264" s="281">
        <v>0.49798410337980487</v>
      </c>
    </row>
    <row r="265">
      <c r="A265" s="189">
        <v>44285.98309375</v>
      </c>
      <c r="B265" s="282">
        <v>0.10056343844730183</v>
      </c>
      <c r="C265" s="282">
        <v>0.04109806399530196</v>
      </c>
      <c r="D265" s="282">
        <v>0.1206516920147439</v>
      </c>
      <c r="E265" s="283">
        <v>1.9882310031591797E-4</v>
      </c>
      <c r="F265" s="228">
        <v>208.5799999999581</v>
      </c>
      <c r="G265" s="228">
        <v>-568.3112451361376</v>
      </c>
      <c r="H265" s="228">
        <v>123228.63999999952</v>
      </c>
      <c r="I265" s="228">
        <v>254564.12061089464</v>
      </c>
      <c r="J265" s="230">
        <v>241266.88632812456</v>
      </c>
      <c r="K265" s="228">
        <v>360285.1699999996</v>
      </c>
      <c r="L265" s="281">
        <v>0.48407701644787754</v>
      </c>
    </row>
    <row r="266">
      <c r="A266" s="189">
        <v>44284.983332476855</v>
      </c>
      <c r="B266" s="282">
        <v>0.10047610180105586</v>
      </c>
      <c r="C266" s="282">
        <v>0.04114592810970327</v>
      </c>
      <c r="D266" s="282">
        <v>0.12058775078846187</v>
      </c>
      <c r="E266" s="283">
        <v>-0.003946080387452565</v>
      </c>
      <c r="F266" s="228">
        <v>-4121.209999999963</v>
      </c>
      <c r="G266" s="228">
        <v>-906.3475097278715</v>
      </c>
      <c r="H266" s="228">
        <v>123020.05999999956</v>
      </c>
      <c r="I266" s="228">
        <v>255132.43185603077</v>
      </c>
      <c r="J266" s="230">
        <v>241058.3063281246</v>
      </c>
      <c r="K266" s="228">
        <v>360076.5899999996</v>
      </c>
      <c r="L266" s="281">
        <v>0.48218119156806694</v>
      </c>
    </row>
    <row r="267">
      <c r="A267" s="189">
        <v>44281.983256493055</v>
      </c>
      <c r="B267" s="282">
        <v>0.104743387188217</v>
      </c>
      <c r="C267" s="282">
        <v>0.04123551363631974</v>
      </c>
      <c r="D267" s="282">
        <v>0.12489882453448221</v>
      </c>
      <c r="E267" s="283">
        <v>-0.004891564999226198</v>
      </c>
      <c r="F267" s="228">
        <v>-5128.814999999566</v>
      </c>
      <c r="G267" s="228">
        <v>-837.5543229570612</v>
      </c>
      <c r="H267" s="228">
        <v>127141.26999999952</v>
      </c>
      <c r="I267" s="228">
        <v>256038.77936575864</v>
      </c>
      <c r="J267" s="230">
        <v>248179.51632812456</v>
      </c>
      <c r="K267" s="228">
        <v>367197.7999999996</v>
      </c>
      <c r="L267" s="281">
        <v>0.49657036451644154</v>
      </c>
    </row>
    <row r="268">
      <c r="A268" s="189">
        <v>44280.983328125</v>
      </c>
      <c r="B268" s="282">
        <v>0.110571474687731</v>
      </c>
      <c r="C268" s="282">
        <v>0.041284791305783136</v>
      </c>
      <c r="D268" s="282">
        <v>0.130750998383162</v>
      </c>
      <c r="E268" s="283">
        <v>0.0052</v>
      </c>
      <c r="F268" s="228">
        <v>5474.6500000000015</v>
      </c>
      <c r="G268" s="228">
        <v>-893.561307392898</v>
      </c>
      <c r="H268" s="228">
        <v>132270.0849999991</v>
      </c>
      <c r="I268" s="228">
        <v>256876.3336887157</v>
      </c>
      <c r="J268" s="230">
        <v>213308.33132812416</v>
      </c>
      <c r="K268" s="228">
        <v>332326.6149999992</v>
      </c>
      <c r="L268" s="281">
        <v>0.5149173654910724</v>
      </c>
    </row>
    <row r="269">
      <c r="A269" s="189">
        <v>44279.98313980324</v>
      </c>
      <c r="B269" s="282">
        <v>0.10463947023022566</v>
      </c>
      <c r="C269" s="282">
        <v>0.04132865303050981</v>
      </c>
      <c r="D269" s="282">
        <v>0.12484043302430324</v>
      </c>
      <c r="E269" s="283">
        <v>0.005544122116742939</v>
      </c>
      <c r="F269" s="228">
        <v>5811.104999999865</v>
      </c>
      <c r="G269" s="228">
        <v>-823.8425291832245</v>
      </c>
      <c r="H269" s="228">
        <v>126795.43499999927</v>
      </c>
      <c r="I269" s="228">
        <v>257769.8949961086</v>
      </c>
      <c r="J269" s="230">
        <v>247833.68132812425</v>
      </c>
      <c r="K269" s="228">
        <v>326851.96499999927</v>
      </c>
      <c r="L269" s="281">
        <v>0.49189388466761574</v>
      </c>
    </row>
    <row r="270">
      <c r="A270" s="189">
        <v>44278.98323601852</v>
      </c>
      <c r="B270" s="282">
        <v>0.09902110334548608</v>
      </c>
      <c r="C270" s="282">
        <v>0.041371745385457646</v>
      </c>
      <c r="D270" s="282">
        <v>0.11924312917925113</v>
      </c>
      <c r="E270" s="283">
        <v>0.009528659668624987</v>
      </c>
      <c r="F270" s="228">
        <v>9932.15000000014</v>
      </c>
      <c r="G270" s="228">
        <v>-882.4738365756639</v>
      </c>
      <c r="H270" s="228">
        <v>120984.3299999994</v>
      </c>
      <c r="I270" s="228">
        <v>258593.73752529183</v>
      </c>
      <c r="J270" s="230">
        <v>242022.57632812439</v>
      </c>
      <c r="K270" s="228">
        <v>321040.8599999994</v>
      </c>
      <c r="L270" s="281">
        <v>0.4678548334457113</v>
      </c>
    </row>
    <row r="271">
      <c r="A271" s="189">
        <v>44277.98328752315</v>
      </c>
      <c r="B271" s="282">
        <v>0.08932305182042885</v>
      </c>
      <c r="C271" s="282">
        <v>0.041414008966789234</v>
      </c>
      <c r="D271" s="282">
        <v>0.10956573559901957</v>
      </c>
      <c r="E271" s="283">
        <v>0.005583077009014561</v>
      </c>
      <c r="F271" s="228">
        <v>5764.040000000037</v>
      </c>
      <c r="G271" s="228">
        <v>-756.7889105055947</v>
      </c>
      <c r="H271" s="228">
        <v>111052.17999999927</v>
      </c>
      <c r="I271" s="228">
        <v>259476.2113618675</v>
      </c>
      <c r="J271" s="230">
        <v>232090.42632812425</v>
      </c>
      <c r="K271" s="228">
        <v>311108.70999999926</v>
      </c>
      <c r="L271" s="281">
        <v>0.42798597766299684</v>
      </c>
    </row>
    <row r="272">
      <c r="A272" s="189">
        <v>44274.98325934028</v>
      </c>
      <c r="B272" s="282">
        <v>0.08380340495427449</v>
      </c>
      <c r="C272" s="282">
        <v>0.04149682141703655</v>
      </c>
      <c r="D272" s="282">
        <v>0.10408656649111919</v>
      </c>
      <c r="E272" s="283">
        <v>0.006778735312904823</v>
      </c>
      <c r="F272" s="228">
        <v>6959.379999999888</v>
      </c>
      <c r="G272" s="228">
        <v>-617.2470272372593</v>
      </c>
      <c r="H272" s="228">
        <v>105288.13999999923</v>
      </c>
      <c r="I272" s="228">
        <v>260233.0002723731</v>
      </c>
      <c r="J272" s="230">
        <v>226326.3863281242</v>
      </c>
      <c r="K272" s="228">
        <v>305344.6699999992</v>
      </c>
      <c r="L272" s="281">
        <v>0.4045918076869548</v>
      </c>
    </row>
    <row r="273">
      <c r="A273" s="189">
        <v>44273.98325787037</v>
      </c>
      <c r="B273" s="282">
        <v>0.07699758663780541</v>
      </c>
      <c r="C273" s="282">
        <v>0.04153681645884273</v>
      </c>
      <c r="D273" s="282">
        <v>0.0973002972838572</v>
      </c>
      <c r="E273" s="283">
        <v>-0.00952931400136724</v>
      </c>
      <c r="F273" s="228">
        <v>-9716.94000000006</v>
      </c>
      <c r="G273" s="228">
        <v>-679.5026070041931</v>
      </c>
      <c r="H273" s="228">
        <v>98328.75999999934</v>
      </c>
      <c r="I273" s="228">
        <v>260850.24729961035</v>
      </c>
      <c r="J273" s="230">
        <v>219367.00632812432</v>
      </c>
      <c r="K273" s="228">
        <v>298385.28999999934</v>
      </c>
      <c r="L273" s="281">
        <v>0.3769548275990698</v>
      </c>
    </row>
    <row r="274">
      <c r="A274" s="189">
        <v>44272.983138055555</v>
      </c>
      <c r="B274" s="282">
        <v>0.08669413339322339</v>
      </c>
      <c r="C274" s="282">
        <v>0.04157577679807998</v>
      </c>
      <c r="D274" s="282">
        <v>0.10701588739795409</v>
      </c>
      <c r="E274" s="283">
        <v>-0.007116883849621631</v>
      </c>
      <c r="F274" s="228">
        <v>-7326.164999999921</v>
      </c>
      <c r="G274" s="228">
        <v>-836.3318287933944</v>
      </c>
      <c r="H274" s="228">
        <v>108045.6999999994</v>
      </c>
      <c r="I274" s="228">
        <v>261529.74990661454</v>
      </c>
      <c r="J274" s="230">
        <v>229083.94632812438</v>
      </c>
      <c r="K274" s="228">
        <v>308102.2299999994</v>
      </c>
      <c r="L274" s="281">
        <v>0.41312967277558177</v>
      </c>
    </row>
    <row r="275">
      <c r="A275" s="189">
        <v>44271.98310478009</v>
      </c>
      <c r="B275" s="282">
        <v>0.09404223544543477</v>
      </c>
      <c r="C275" s="282">
        <v>0.04161638530848241</v>
      </c>
      <c r="D275" s="282">
        <v>0.11438383841565576</v>
      </c>
      <c r="E275" s="283">
        <v>-4.273040723833429E-6</v>
      </c>
      <c r="F275" s="228">
        <v>-4.429999999934807</v>
      </c>
      <c r="G275" s="228">
        <v>523.2516342409654</v>
      </c>
      <c r="H275" s="228">
        <v>115371.86499999932</v>
      </c>
      <c r="I275" s="228">
        <v>262366.08173540793</v>
      </c>
      <c r="J275" s="230">
        <v>231410.1113281243</v>
      </c>
      <c r="K275" s="228">
        <v>310428.3949999993</v>
      </c>
      <c r="L275" s="281">
        <v>0.43973620460723284</v>
      </c>
    </row>
    <row r="276">
      <c r="A276" s="189">
        <v>44270.98315782407</v>
      </c>
      <c r="B276" s="282">
        <v>0.09413944488258791</v>
      </c>
      <c r="C276" s="282">
        <v>0.04165745773970971</v>
      </c>
      <c r="D276" s="282">
        <v>0.11450112357737875</v>
      </c>
      <c r="E276" s="283">
        <v>0.005217799191694361</v>
      </c>
      <c r="F276" s="228">
        <v>5457.064999999944</v>
      </c>
      <c r="G276" s="228">
        <v>-606.3971789880889</v>
      </c>
      <c r="H276" s="228">
        <v>115376.29499999926</v>
      </c>
      <c r="I276" s="228">
        <v>261842.83010116697</v>
      </c>
      <c r="J276" s="230">
        <v>231414.54132812424</v>
      </c>
      <c r="K276" s="228">
        <v>310432.82499999925</v>
      </c>
      <c r="L276" s="281">
        <v>0.4406318666637611</v>
      </c>
    </row>
    <row r="277">
      <c r="A277" s="189">
        <v>44267.983265393515</v>
      </c>
      <c r="B277" s="282">
        <v>0.08890183769811827</v>
      </c>
      <c r="C277" s="282">
        <v>0.041741062081876584</v>
      </c>
      <c r="D277" s="282">
        <v>0.10930438121868241</v>
      </c>
      <c r="E277" s="283">
        <v>-0.014545049910340639</v>
      </c>
      <c r="F277" s="228">
        <v>-15132.650000000023</v>
      </c>
      <c r="G277" s="228">
        <v>-681.711712062126</v>
      </c>
      <c r="H277" s="228">
        <v>109919.22999999931</v>
      </c>
      <c r="I277" s="228">
        <v>262449.22728015506</v>
      </c>
      <c r="J277" s="230">
        <v>230957.47632812432</v>
      </c>
      <c r="K277" s="228">
        <v>304975.7599999993</v>
      </c>
      <c r="L277" s="281">
        <v>0.4188209321060965</v>
      </c>
    </row>
    <row r="278">
      <c r="A278" s="189">
        <v>44266.98332493055</v>
      </c>
      <c r="B278" s="282">
        <v>0.10405052564373303</v>
      </c>
      <c r="C278" s="282">
        <v>0.04178149197292126</v>
      </c>
      <c r="D278" s="282">
        <v>0.12447283082273206</v>
      </c>
      <c r="E278" s="283">
        <v>-0.005717187272744483</v>
      </c>
      <c r="F278" s="228">
        <v>-6034.669999999693</v>
      </c>
      <c r="G278" s="228">
        <v>-759.0613540856866</v>
      </c>
      <c r="H278" s="228">
        <v>125051.87999999934</v>
      </c>
      <c r="I278" s="228">
        <v>263130.9389922172</v>
      </c>
      <c r="J278" s="230">
        <v>246090.12632812434</v>
      </c>
      <c r="K278" s="228">
        <v>320108.40999999933</v>
      </c>
      <c r="L278" s="281">
        <v>0.4752458242992782</v>
      </c>
    </row>
    <row r="279">
      <c r="A279" s="189">
        <v>44265.98340629629</v>
      </c>
      <c r="B279" s="282">
        <v>0.11017047032294738</v>
      </c>
      <c r="C279" s="282">
        <v>0.04182447341059987</v>
      </c>
      <c r="D279" s="282">
        <v>0.13061378432656842</v>
      </c>
      <c r="E279" s="283">
        <v>8.832800260781571E-4</v>
      </c>
      <c r="F279" s="228">
        <v>937.6599999996834</v>
      </c>
      <c r="G279" s="228">
        <v>-838.8582762645092</v>
      </c>
      <c r="H279" s="228">
        <v>131086.54999999903</v>
      </c>
      <c r="I279" s="228">
        <v>263890.00034630287</v>
      </c>
      <c r="J279" s="230">
        <v>252124.79632812404</v>
      </c>
      <c r="K279" s="228">
        <v>326143.079999999</v>
      </c>
      <c r="L279" s="281">
        <v>0.4967469393609994</v>
      </c>
    </row>
    <row r="280">
      <c r="A280" s="189">
        <v>44264.98325471065</v>
      </c>
      <c r="B280" s="282">
        <v>0.10935127912900262</v>
      </c>
      <c r="C280" s="282">
        <v>0.041868538094041556</v>
      </c>
      <c r="D280" s="282">
        <v>0.12981613143512</v>
      </c>
      <c r="E280" s="283">
        <v>0.0032748560761096243</v>
      </c>
      <c r="F280" s="228">
        <v>3473.4050000002608</v>
      </c>
      <c r="G280" s="228">
        <v>-859.5072256806307</v>
      </c>
      <c r="H280" s="228">
        <v>130148.88999999934</v>
      </c>
      <c r="I280" s="228">
        <v>264728.8586225674</v>
      </c>
      <c r="J280" s="230">
        <v>251187.13632812435</v>
      </c>
      <c r="K280" s="228">
        <v>325205.41999999934</v>
      </c>
      <c r="L280" s="281">
        <v>0.4916309112545863</v>
      </c>
    </row>
    <row r="281">
      <c r="A281" s="189">
        <v>44263.9831657176</v>
      </c>
      <c r="B281" s="282">
        <v>0.10599806782007623</v>
      </c>
      <c r="C281" s="282">
        <v>0.04191255223713166</v>
      </c>
      <c r="D281" s="282">
        <v>0.12648443372515653</v>
      </c>
      <c r="E281" s="283">
        <v>0.0018044044700223057</v>
      </c>
      <c r="F281" s="228">
        <v>1907.5349999999162</v>
      </c>
      <c r="G281" s="228">
        <v>-769.8801361869555</v>
      </c>
      <c r="H281" s="228">
        <v>126675.48499999908</v>
      </c>
      <c r="I281" s="228">
        <v>265588.365848248</v>
      </c>
      <c r="J281" s="230">
        <v>247713.7313281241</v>
      </c>
      <c r="K281" s="228">
        <v>321732.0149999991</v>
      </c>
      <c r="L281" s="281">
        <v>0.47696172456732905</v>
      </c>
    </row>
    <row r="282">
      <c r="A282" s="189">
        <v>44260.98328251157</v>
      </c>
      <c r="B282" s="282">
        <v>0.10430799916194686</v>
      </c>
      <c r="C282" s="282">
        <v>0.041998955303315495</v>
      </c>
      <c r="D282" s="282">
        <v>0.12483659787640486</v>
      </c>
      <c r="E282" s="283">
        <v>0.0045774481215232156</v>
      </c>
      <c r="F282" s="228">
        <v>4830.339999999851</v>
      </c>
      <c r="G282" s="228">
        <v>-630.4773657588521</v>
      </c>
      <c r="H282" s="228">
        <v>124767.94999999917</v>
      </c>
      <c r="I282" s="228">
        <v>266358.24598443497</v>
      </c>
      <c r="J282" s="230">
        <v>244806.19632812418</v>
      </c>
      <c r="K282" s="228">
        <v>319824.47999999917</v>
      </c>
      <c r="L282" s="281">
        <v>0.46842157838541315</v>
      </c>
    </row>
    <row r="283">
      <c r="A283" s="189">
        <v>44259.98327849537</v>
      </c>
      <c r="B283" s="282">
        <v>0.09957779461337701</v>
      </c>
      <c r="C283" s="282">
        <v>0.04204235519104144</v>
      </c>
      <c r="D283" s="282">
        <v>0.12012760668595175</v>
      </c>
      <c r="E283" s="283">
        <v>0.002511688191340486</v>
      </c>
      <c r="F283" s="228">
        <v>2638.3200000001816</v>
      </c>
      <c r="G283" s="228">
        <v>-668.7803073929972</v>
      </c>
      <c r="H283" s="228">
        <v>119937.60999999932</v>
      </c>
      <c r="I283" s="228">
        <v>266988.7233501938</v>
      </c>
      <c r="J283" s="230">
        <v>239975.85632812433</v>
      </c>
      <c r="K283" s="228">
        <v>314994.1399999993</v>
      </c>
      <c r="L283" s="281">
        <v>0.4492235046297593</v>
      </c>
    </row>
    <row r="284">
      <c r="A284" s="189">
        <v>44258.98326299769</v>
      </c>
      <c r="B284" s="282">
        <v>0.09703375272309349</v>
      </c>
      <c r="C284" s="282">
        <v>0.042085057771903696</v>
      </c>
      <c r="D284" s="282">
        <v>0.11760443731833604</v>
      </c>
      <c r="E284" s="283">
        <v>-0.007110213321860986</v>
      </c>
      <c r="F284" s="228">
        <v>-7449.930000000051</v>
      </c>
      <c r="G284" s="228">
        <v>-682.9119221791625</v>
      </c>
      <c r="H284" s="228">
        <v>117299.28999999914</v>
      </c>
      <c r="I284" s="228">
        <v>267657.5036575868</v>
      </c>
      <c r="J284" s="230">
        <v>237337.53632812414</v>
      </c>
      <c r="K284" s="228">
        <v>312355.81999999913</v>
      </c>
      <c r="L284" s="281">
        <v>0.438243981196431</v>
      </c>
    </row>
    <row r="285">
      <c r="A285" s="189">
        <v>44257.98309686343</v>
      </c>
      <c r="B285" s="282">
        <v>0.10460825550525024</v>
      </c>
      <c r="C285" s="282">
        <v>0.042127420364192196</v>
      </c>
      <c r="D285" s="282">
        <v>0.12519964644071757</v>
      </c>
      <c r="E285" s="283">
        <v>-6.02220208924945E-4</v>
      </c>
      <c r="F285" s="228">
        <v>-635.4799999999814</v>
      </c>
      <c r="G285" s="228">
        <v>-601.422361867677</v>
      </c>
      <c r="H285" s="228">
        <v>124749.21999999919</v>
      </c>
      <c r="I285" s="228">
        <v>268340.415579766</v>
      </c>
      <c r="J285" s="230">
        <v>244787.4663281242</v>
      </c>
      <c r="K285" s="228">
        <v>319805.7499999992</v>
      </c>
      <c r="L285" s="281">
        <v>0.46489165536421645</v>
      </c>
    </row>
    <row r="286">
      <c r="A286" s="189">
        <v>44256.98332575231</v>
      </c>
      <c r="B286" s="282">
        <v>0.10535518331279466</v>
      </c>
      <c r="C286" s="282">
        <v>0.04217111177280412</v>
      </c>
      <c r="D286" s="282">
        <v>0.1259679300983822</v>
      </c>
      <c r="E286" s="283">
        <v>0.009536160951016122</v>
      </c>
      <c r="F286" s="228">
        <v>10068.889999999781</v>
      </c>
      <c r="G286" s="228">
        <v>-595.1310038909432</v>
      </c>
      <c r="H286" s="228">
        <v>125384.69999999917</v>
      </c>
      <c r="I286" s="228">
        <v>268941.83794163365</v>
      </c>
      <c r="J286" s="230">
        <v>247222.94632812418</v>
      </c>
      <c r="K286" s="228">
        <v>322241.22999999917</v>
      </c>
      <c r="L286" s="281">
        <v>0.46621492944214366</v>
      </c>
    </row>
    <row r="287">
      <c r="A287" s="189">
        <v>44253.983250694444</v>
      </c>
      <c r="B287" s="279">
        <v>0.09449939453379146</v>
      </c>
      <c r="C287" s="279">
        <v>0.0422159899013847</v>
      </c>
      <c r="D287" s="279">
        <v>0.11597549330567547</v>
      </c>
      <c r="E287" s="280">
        <v>0.00921980563095604</v>
      </c>
      <c r="F287" s="230">
        <v>9634.314999999828</v>
      </c>
      <c r="G287" s="228">
        <v>985.1984532770584</v>
      </c>
      <c r="H287" s="230">
        <v>115315.80999999939</v>
      </c>
      <c r="I287" s="230">
        <v>269536.9689455246</v>
      </c>
      <c r="J287" s="230">
        <v>237154.0563281244</v>
      </c>
      <c r="K287" s="230">
        <v>312172.3399999994</v>
      </c>
      <c r="L287" s="281">
        <v>0.4278292898044185</v>
      </c>
    </row>
    <row r="288">
      <c r="A288" s="189">
        <v>44252.983234224535</v>
      </c>
      <c r="B288" s="282">
        <v>0.08498129388755776</v>
      </c>
      <c r="C288" s="282">
        <v>0.042301272636719976</v>
      </c>
      <c r="D288" s="282">
        <v>0.10650077765294481</v>
      </c>
      <c r="E288" s="283">
        <v>-0.017408005414917698</v>
      </c>
      <c r="F288" s="228">
        <v>-18291.059999999823</v>
      </c>
      <c r="G288" s="228">
        <v>-761.4730232559377</v>
      </c>
      <c r="H288" s="228">
        <v>105681.49499999956</v>
      </c>
      <c r="I288" s="228">
        <v>268551.77049224754</v>
      </c>
      <c r="J288" s="230">
        <v>227519.74132812457</v>
      </c>
      <c r="K288" s="228">
        <v>302538.02499999956</v>
      </c>
      <c r="L288" s="281">
        <v>0.3935237321514897</v>
      </c>
    </row>
    <row r="289">
      <c r="A289" s="189">
        <v>44251.98312621527</v>
      </c>
      <c r="B289" s="282">
        <v>0.10351481590023456</v>
      </c>
      <c r="C289" s="282">
        <v>0.04234244849391162</v>
      </c>
      <c r="D289" s="282">
        <v>0.1250552466285646</v>
      </c>
      <c r="E289" s="283">
        <v>-0.004406679837102974</v>
      </c>
      <c r="F289" s="228">
        <v>-4710.819999999949</v>
      </c>
      <c r="G289" s="228">
        <v>2805.4040891475743</v>
      </c>
      <c r="H289" s="228">
        <v>123972.55499999938</v>
      </c>
      <c r="I289" s="228">
        <v>269313.2435155035</v>
      </c>
      <c r="J289" s="230">
        <v>245810.8013281244</v>
      </c>
      <c r="K289" s="228">
        <v>320829.0849999994</v>
      </c>
      <c r="L289" s="281">
        <v>0.4603284761703993</v>
      </c>
    </row>
    <row r="290">
      <c r="A290" s="189">
        <v>44250.983129699074</v>
      </c>
      <c r="B290" s="282">
        <v>0.10838011454330117</v>
      </c>
      <c r="C290" s="282">
        <v>0.0423867740928069</v>
      </c>
      <c r="D290" s="282">
        <v>0.12994309456971048</v>
      </c>
      <c r="E290" s="283">
        <v>-0.0069495224290202105</v>
      </c>
      <c r="F290" s="228">
        <v>-7666.5449999999255</v>
      </c>
      <c r="G290" s="228">
        <v>-659.9559510755353</v>
      </c>
      <c r="H290" s="228">
        <v>128683.37499999933</v>
      </c>
      <c r="I290" s="228">
        <v>266507.8394263559</v>
      </c>
      <c r="J290" s="230">
        <v>250521.62132812434</v>
      </c>
      <c r="K290" s="228">
        <v>325539.90499999933</v>
      </c>
      <c r="L290" s="281">
        <v>0.4828502428933555</v>
      </c>
    </row>
    <row r="291">
      <c r="A291" s="189">
        <v>44249.983276643514</v>
      </c>
      <c r="B291" s="282">
        <v>0.11624558958751303</v>
      </c>
      <c r="C291" s="282">
        <v>0.04243199278916478</v>
      </c>
      <c r="D291" s="282">
        <v>0.13783157324812792</v>
      </c>
      <c r="E291" s="283">
        <v>-0.0032791836696483595</v>
      </c>
      <c r="F291" s="228">
        <v>-3642.470000000554</v>
      </c>
      <c r="G291" s="228">
        <v>3979.9824045639252</v>
      </c>
      <c r="H291" s="228">
        <v>136349.91999999926</v>
      </c>
      <c r="I291" s="228">
        <v>267167.79537743144</v>
      </c>
      <c r="J291" s="230">
        <v>258188.16632812427</v>
      </c>
      <c r="K291" s="228">
        <v>333206.44999999925</v>
      </c>
      <c r="L291" s="281">
        <v>0.5103531277314916</v>
      </c>
    </row>
    <row r="292">
      <c r="A292" s="189">
        <v>44246.98325462963</v>
      </c>
      <c r="B292" s="282">
        <v>0.12018290823024273</v>
      </c>
      <c r="C292" s="282">
        <v>0.04252230984360909</v>
      </c>
      <c r="D292" s="282">
        <v>0.1418148379408392</v>
      </c>
      <c r="E292" s="283">
        <v>-0.011038012832060762</v>
      </c>
      <c r="F292" s="228">
        <v>-12697.98999999999</v>
      </c>
      <c r="G292" s="228">
        <v>-505.0626937985653</v>
      </c>
      <c r="H292" s="228">
        <v>139992.3899999998</v>
      </c>
      <c r="I292" s="228">
        <v>263187.8129728675</v>
      </c>
      <c r="J292" s="230">
        <v>261830.63632812482</v>
      </c>
      <c r="K292" s="228">
        <v>336848.9199999998</v>
      </c>
      <c r="L292" s="281">
        <v>0.5319106094567984</v>
      </c>
    </row>
    <row r="293">
      <c r="A293" s="189">
        <v>44245.9832958912</v>
      </c>
      <c r="B293" s="282">
        <v>0.13319455318718504</v>
      </c>
      <c r="C293" s="282">
        <v>0.04256972335589301</v>
      </c>
      <c r="D293" s="282">
        <v>0.1548506030777254</v>
      </c>
      <c r="E293" s="283">
        <v>-0.006249318031538022</v>
      </c>
      <c r="F293" s="228">
        <v>-7268.489999999991</v>
      </c>
      <c r="G293" s="228">
        <v>-436.51862403098494</v>
      </c>
      <c r="H293" s="228">
        <v>152690.3799999998</v>
      </c>
      <c r="I293" s="228">
        <v>263692.8756666661</v>
      </c>
      <c r="J293" s="230">
        <v>274528.6263281248</v>
      </c>
      <c r="K293" s="228">
        <v>349546.9099999998</v>
      </c>
      <c r="L293" s="281">
        <v>0.5790462848644252</v>
      </c>
    </row>
    <row r="294">
      <c r="A294" s="189">
        <v>44244.98340388889</v>
      </c>
      <c r="B294" s="282">
        <v>0.14072991572248608</v>
      </c>
      <c r="C294" s="282">
        <v>0.042619402067292145</v>
      </c>
      <c r="D294" s="282">
        <v>0.16241123814401198</v>
      </c>
      <c r="E294" s="283">
        <v>0.00909481389302973</v>
      </c>
      <c r="F294" s="228">
        <v>10644.15000000014</v>
      </c>
      <c r="G294" s="228">
        <v>-231.56098837248283</v>
      </c>
      <c r="H294" s="228">
        <v>159958.8699999998</v>
      </c>
      <c r="I294" s="228">
        <v>264129.39429069706</v>
      </c>
      <c r="J294" s="230">
        <v>281797.1163281248</v>
      </c>
      <c r="K294" s="228">
        <v>356815.3999999998</v>
      </c>
      <c r="L294" s="281">
        <v>0.6056079840320663</v>
      </c>
    </row>
    <row r="295">
      <c r="A295" s="189">
        <v>44243.983281249995</v>
      </c>
      <c r="B295" s="282">
        <v>0.13007816963046095</v>
      </c>
      <c r="C295" s="282">
        <v>0.042670441970301336</v>
      </c>
      <c r="D295" s="282">
        <v>0.15178545704773597</v>
      </c>
      <c r="E295" s="283">
        <v>-0.006395232883191216</v>
      </c>
      <c r="F295" s="228">
        <v>-7409.445000000065</v>
      </c>
      <c r="G295" s="228">
        <v>2131.96466817474</v>
      </c>
      <c r="H295" s="228">
        <v>149314.71999999965</v>
      </c>
      <c r="I295" s="228">
        <v>264360.95527906955</v>
      </c>
      <c r="J295" s="230">
        <v>271152.96632812463</v>
      </c>
      <c r="K295" s="228">
        <v>346171.24999999965</v>
      </c>
      <c r="L295" s="281">
        <v>0.5648138161793874</v>
      </c>
    </row>
    <row r="296">
      <c r="A296" s="189">
        <v>44242.98328806713</v>
      </c>
      <c r="B296" s="282">
        <v>0.13776942018037522</v>
      </c>
      <c r="C296" s="282">
        <v>0.042719807060766994</v>
      </c>
      <c r="D296" s="282">
        <v>0.15950182058354015</v>
      </c>
      <c r="E296" s="283">
        <v>-0.006607212691306202</v>
      </c>
      <c r="F296" s="228">
        <v>-7836.060000000114</v>
      </c>
      <c r="G296" s="228">
        <v>2092.405595391261</v>
      </c>
      <c r="H296" s="228">
        <v>156724.16499999972</v>
      </c>
      <c r="I296" s="228">
        <v>262228.9906108948</v>
      </c>
      <c r="J296" s="230">
        <v>278562.4113281247</v>
      </c>
      <c r="K296" s="228">
        <v>353580.6949999997</v>
      </c>
      <c r="L296" s="281">
        <v>0.5976614737939212</v>
      </c>
    </row>
    <row r="297">
      <c r="A297" s="189">
        <v>44239.98312512731</v>
      </c>
      <c r="B297" s="282">
        <v>0.14609298650721775</v>
      </c>
      <c r="C297" s="282">
        <v>0.042814723491595034</v>
      </c>
      <c r="D297" s="282">
        <v>0.16784886673172764</v>
      </c>
      <c r="E297" s="283">
        <v>-0.005466574348046014</v>
      </c>
      <c r="F297" s="228">
        <v>-6625.715000000084</v>
      </c>
      <c r="G297" s="228">
        <v>-278.45158914715284</v>
      </c>
      <c r="H297" s="228">
        <v>164560.22499999983</v>
      </c>
      <c r="I297" s="228">
        <v>260136.58501550354</v>
      </c>
      <c r="J297" s="230">
        <v>286422.7913281248</v>
      </c>
      <c r="K297" s="228">
        <v>361441.07499999984</v>
      </c>
      <c r="L297" s="281">
        <v>0.6325916248581199</v>
      </c>
    </row>
    <row r="298">
      <c r="A298" s="189">
        <v>44238.983117881944</v>
      </c>
      <c r="B298" s="282">
        <v>0.15303785776126422</v>
      </c>
      <c r="C298" s="282">
        <v>0.04286703218180417</v>
      </c>
      <c r="D298" s="282">
        <v>0.1748203181317165</v>
      </c>
      <c r="E298" s="283">
        <v>8.3105131850526E-4</v>
      </c>
      <c r="F298" s="228">
        <v>1012.7750000001397</v>
      </c>
      <c r="G298" s="228">
        <v>-232.49843410862377</v>
      </c>
      <c r="H298" s="228">
        <v>171185.93999999992</v>
      </c>
      <c r="I298" s="228">
        <v>260415.0366046507</v>
      </c>
      <c r="J298" s="230">
        <v>293048.5063281249</v>
      </c>
      <c r="K298" s="228">
        <v>368066.7899999999</v>
      </c>
      <c r="L298" s="281">
        <v>0.6573581242925154</v>
      </c>
    </row>
    <row r="299">
      <c r="A299" s="189">
        <v>44237.98326125</v>
      </c>
      <c r="B299" s="282">
        <v>0.15219359649449132</v>
      </c>
      <c r="C299" s="282">
        <v>0.04292061909268063</v>
      </c>
      <c r="D299" s="282">
        <v>0.17400328652613387</v>
      </c>
      <c r="E299" s="283">
        <v>-0.003583126574140862</v>
      </c>
      <c r="F299" s="228">
        <v>-4363.010000000242</v>
      </c>
      <c r="G299" s="228">
        <v>-273.91871705427184</v>
      </c>
      <c r="H299" s="228">
        <v>170173.16499999978</v>
      </c>
      <c r="I299" s="228">
        <v>260647.53503875932</v>
      </c>
      <c r="J299" s="230">
        <v>290635.73132812476</v>
      </c>
      <c r="K299" s="228">
        <v>367054.0149999998</v>
      </c>
      <c r="L299" s="281">
        <v>0.6528861474738074</v>
      </c>
    </row>
    <row r="300">
      <c r="A300" s="189">
        <v>44236.98329886574</v>
      </c>
      <c r="B300" s="282">
        <v>0.1568502956166689</v>
      </c>
      <c r="C300" s="282">
        <v>0.042974179856494446</v>
      </c>
      <c r="D300" s="282">
        <v>0.17868720202312924</v>
      </c>
      <c r="E300" s="283">
        <v>-0.0024315732871424602</v>
      </c>
      <c r="F300" s="228">
        <v>-2971.4249999998137</v>
      </c>
      <c r="G300" s="228">
        <v>-384.9107150033815</v>
      </c>
      <c r="H300" s="228">
        <v>174536.17500000002</v>
      </c>
      <c r="I300" s="228">
        <v>260921.4537558136</v>
      </c>
      <c r="J300" s="230">
        <v>296298.741328125</v>
      </c>
      <c r="K300" s="228">
        <v>372717.025</v>
      </c>
      <c r="L300" s="281">
        <v>0.6689222848012404</v>
      </c>
    </row>
    <row r="301">
      <c r="A301" s="189">
        <v>44235.98317111111</v>
      </c>
      <c r="B301" s="282">
        <v>0.16009585711105856</v>
      </c>
      <c r="C301" s="282">
        <v>0.043028865430797654</v>
      </c>
      <c r="D301" s="282">
        <v>0.1819605514537129</v>
      </c>
      <c r="E301" s="283">
        <v>0.001759921281897884</v>
      </c>
      <c r="F301" s="228">
        <v>2155.884000000253</v>
      </c>
      <c r="G301" s="228">
        <v>8885.94415996439</v>
      </c>
      <c r="H301" s="228">
        <v>177507.59999999983</v>
      </c>
      <c r="I301" s="228">
        <v>261306.36447081697</v>
      </c>
      <c r="J301" s="230">
        <v>299270.1663281248</v>
      </c>
      <c r="K301" s="228">
        <v>375688.44999999984</v>
      </c>
      <c r="L301" s="281">
        <v>0.67930836801269</v>
      </c>
    </row>
    <row r="302">
      <c r="A302" s="189">
        <v>44232.98324793982</v>
      </c>
      <c r="B302" s="282">
        <v>0.15823797511415327</v>
      </c>
      <c r="C302" s="282">
        <v>0.04312886575823125</v>
      </c>
      <c r="D302" s="282">
        <v>0.18016833055569254</v>
      </c>
      <c r="E302" s="283">
        <v>-0.003896866656677159</v>
      </c>
      <c r="F302" s="228">
        <v>-4526.364999999991</v>
      </c>
      <c r="G302" s="228">
        <v>1654.5476744184562</v>
      </c>
      <c r="H302" s="228">
        <v>175351.71599999958</v>
      </c>
      <c r="I302" s="228">
        <v>252420.42031085258</v>
      </c>
      <c r="J302" s="230">
        <v>296099.83232812455</v>
      </c>
      <c r="K302" s="228">
        <v>373518.1159999996</v>
      </c>
      <c r="L302" s="281">
        <v>0.6946811822278726</v>
      </c>
    </row>
    <row r="303">
      <c r="A303" s="189">
        <v>44231.983266932875</v>
      </c>
      <c r="B303" s="282">
        <v>0.16309000410337096</v>
      </c>
      <c r="C303" s="282">
        <v>0.04318408034352293</v>
      </c>
      <c r="D303" s="282">
        <v>0.18505563678606482</v>
      </c>
      <c r="E303" s="283">
        <v>-0.0015001836853107365</v>
      </c>
      <c r="F303" s="228">
        <v>-1749.184999999823</v>
      </c>
      <c r="G303" s="228">
        <v>2822.731588372524</v>
      </c>
      <c r="H303" s="228">
        <v>179878.08099999957</v>
      </c>
      <c r="I303" s="228">
        <v>250765.87263643413</v>
      </c>
      <c r="J303" s="230">
        <v>300619.19732812454</v>
      </c>
      <c r="K303" s="228">
        <v>378037.48099999956</v>
      </c>
      <c r="L303" s="281">
        <v>0.7173148367792086</v>
      </c>
    </row>
    <row r="304">
      <c r="A304" s="189">
        <v>44230.9831327662</v>
      </c>
      <c r="B304" s="282">
        <v>0.16510396440830408</v>
      </c>
      <c r="C304" s="282">
        <v>0.04324023821633489</v>
      </c>
      <c r="D304" s="282">
        <v>0.18709816185830608</v>
      </c>
      <c r="E304" s="283">
        <v>-0.002431371246440874</v>
      </c>
      <c r="F304" s="228">
        <v>-2845.4040000002133</v>
      </c>
      <c r="G304" s="228">
        <v>-58.752120155113516</v>
      </c>
      <c r="H304" s="228">
        <v>181627.2659999994</v>
      </c>
      <c r="I304" s="228">
        <v>247943.1410480616</v>
      </c>
      <c r="J304" s="230">
        <v>302368.38232812437</v>
      </c>
      <c r="K304" s="228">
        <v>379786.6659999994</v>
      </c>
      <c r="L304" s="281">
        <v>0.7325359565594619</v>
      </c>
    </row>
    <row r="305">
      <c r="A305" s="189">
        <v>44229.98330136574</v>
      </c>
      <c r="B305" s="282">
        <v>0.16824700686446292</v>
      </c>
      <c r="C305" s="282">
        <v>0.043296862903949</v>
      </c>
      <c r="D305" s="282">
        <v>0.19027812420080037</v>
      </c>
      <c r="E305" s="283">
        <v>0.0011169297664378878</v>
      </c>
      <c r="F305" s="228">
        <v>1307.2250000000931</v>
      </c>
      <c r="G305" s="228">
        <v>-44.282708825863665</v>
      </c>
      <c r="H305" s="228">
        <v>184472.6699999996</v>
      </c>
      <c r="I305" s="228">
        <v>248001.89316821672</v>
      </c>
      <c r="J305" s="230">
        <v>305210.9163281246</v>
      </c>
      <c r="K305" s="228">
        <v>382629.1999999996</v>
      </c>
      <c r="L305" s="281">
        <v>0.7438357330396426</v>
      </c>
    </row>
    <row r="306">
      <c r="A306" s="189">
        <v>44228.98325954861</v>
      </c>
      <c r="B306" s="282">
        <v>0.1671194674191334</v>
      </c>
      <c r="C306" s="282">
        <v>0.04335414925166406</v>
      </c>
      <c r="D306" s="282">
        <v>0.18917973426339432</v>
      </c>
      <c r="E306" s="283">
        <v>0.005117025909441962</v>
      </c>
      <c r="F306" s="228">
        <v>5973.34400000007</v>
      </c>
      <c r="G306" s="228">
        <v>83.23917781829368</v>
      </c>
      <c r="H306" s="228">
        <v>183165.4449999995</v>
      </c>
      <c r="I306" s="228">
        <v>248046.17587704258</v>
      </c>
      <c r="J306" s="230">
        <v>303903.6913281245</v>
      </c>
      <c r="K306" s="228">
        <v>381321.9749999995</v>
      </c>
      <c r="L306" s="281">
        <v>0.7384328516751466</v>
      </c>
    </row>
    <row r="307">
      <c r="A307" s="189">
        <v>44225.98325496528</v>
      </c>
      <c r="B307" s="282">
        <v>0.1604060824679489</v>
      </c>
      <c r="C307" s="282">
        <v>0.043456522956828246</v>
      </c>
      <c r="D307" s="282">
        <v>0.18344240248740834</v>
      </c>
      <c r="E307" s="283">
        <v>-0.004280450910367845</v>
      </c>
      <c r="F307" s="228">
        <v>-4967.381999999547</v>
      </c>
      <c r="G307" s="228">
        <v>655.5132744182774</v>
      </c>
      <c r="H307" s="228">
        <v>177192.10099999944</v>
      </c>
      <c r="I307" s="228">
        <v>247962.9366992243</v>
      </c>
      <c r="J307" s="230">
        <v>297735.85732812446</v>
      </c>
      <c r="K307" s="228">
        <v>375348.63099999947</v>
      </c>
      <c r="L307" s="281">
        <v>0.7145910729994744</v>
      </c>
    </row>
    <row r="308">
      <c r="A308" s="189">
        <v>44224.98323626157</v>
      </c>
      <c r="B308" s="282">
        <v>0.169344254779183</v>
      </c>
      <c r="C308" s="282">
        <v>0.04351744084293015</v>
      </c>
      <c r="D308" s="282">
        <v>0.192412867394176</v>
      </c>
      <c r="E308" s="283">
        <v>-0.029120114468167712</v>
      </c>
      <c r="F308" s="228">
        <v>-8201.581000000297</v>
      </c>
      <c r="G308" s="228">
        <v>-129.98605426345603</v>
      </c>
      <c r="H308" s="228">
        <v>182159.482999999</v>
      </c>
      <c r="I308" s="228">
        <v>247307.423424806</v>
      </c>
      <c r="J308" s="230">
        <v>330203.239328124</v>
      </c>
      <c r="K308" s="228">
        <v>380316.012999999</v>
      </c>
      <c r="L308" s="281">
        <v>0.7365710275793024</v>
      </c>
    </row>
    <row r="309">
      <c r="A309" s="189">
        <v>44223.98326962963</v>
      </c>
      <c r="B309" s="282">
        <v>0.17449565562206246</v>
      </c>
      <c r="C309" s="282">
        <v>0.04357040462830269</v>
      </c>
      <c r="D309" s="282">
        <v>0.19759234436064474</v>
      </c>
      <c r="E309" s="283">
        <v>0.006372651206426783</v>
      </c>
      <c r="F309" s="228">
        <v>7427.526000000071</v>
      </c>
      <c r="G309" s="228">
        <v>-45.88111627910985</v>
      </c>
      <c r="H309" s="228">
        <v>190361.06399999972</v>
      </c>
      <c r="I309" s="228">
        <v>247437.40947906947</v>
      </c>
      <c r="J309" s="230">
        <v>312904.8203281247</v>
      </c>
      <c r="K309" s="228">
        <v>363017.5939999997</v>
      </c>
      <c r="L309" s="281">
        <v>0.7693301687920484</v>
      </c>
    </row>
    <row r="310">
      <c r="A310" s="189">
        <v>44222.98343458334</v>
      </c>
      <c r="B310" s="282">
        <v>0.16699483554775293</v>
      </c>
      <c r="C310" s="282">
        <v>0.043624965397055036</v>
      </c>
      <c r="D310" s="282">
        <v>0.1901204469714459</v>
      </c>
      <c r="E310" s="283">
        <v>-0.0013346391826436423</v>
      </c>
      <c r="F310" s="228">
        <v>-1545.650999999838</v>
      </c>
      <c r="G310" s="228">
        <v>-297.98658986517694</v>
      </c>
      <c r="H310" s="228">
        <v>182933.53799999965</v>
      </c>
      <c r="I310" s="228">
        <v>247483.29059534858</v>
      </c>
      <c r="J310" s="230">
        <v>305477.2943281246</v>
      </c>
      <c r="K310" s="228">
        <v>355590.0679999996</v>
      </c>
      <c r="L310" s="281">
        <v>0.7391753098155948</v>
      </c>
    </row>
    <row r="311">
      <c r="A311" s="189">
        <v>44221.983308553245</v>
      </c>
      <c r="B311" s="282">
        <v>0.16880755610615655</v>
      </c>
      <c r="C311" s="282">
        <v>0.043678356583047105</v>
      </c>
      <c r="D311" s="282">
        <v>0.19196147021867613</v>
      </c>
      <c r="E311" s="283">
        <v>0.009847481791502981</v>
      </c>
      <c r="F311" s="228">
        <v>11419.628999999957</v>
      </c>
      <c r="G311" s="228">
        <v>219.3002875400707</v>
      </c>
      <c r="H311" s="228">
        <v>184479.1889999995</v>
      </c>
      <c r="I311" s="228">
        <v>247781.27718521375</v>
      </c>
      <c r="J311" s="230">
        <v>307022.94532812445</v>
      </c>
      <c r="K311" s="228">
        <v>357135.71899999946</v>
      </c>
      <c r="L311" s="281">
        <v>0.7445243284548224</v>
      </c>
    </row>
    <row r="312">
      <c r="A312" s="189">
        <v>44218.98325523148</v>
      </c>
      <c r="B312" s="282">
        <v>0.15728209528576495</v>
      </c>
      <c r="C312" s="282">
        <v>0.04377781737923397</v>
      </c>
      <c r="D312" s="282">
        <v>0.18048873360570963</v>
      </c>
      <c r="E312" s="283">
        <v>-0.0033309039711241907</v>
      </c>
      <c r="F312" s="228">
        <v>-3824.6440000000875</v>
      </c>
      <c r="G312" s="228">
        <v>-56.15603488381021</v>
      </c>
      <c r="H312" s="228">
        <v>173059.55999999953</v>
      </c>
      <c r="I312" s="228">
        <v>247561.97689767368</v>
      </c>
      <c r="J312" s="230">
        <v>295603.3163281245</v>
      </c>
      <c r="K312" s="228">
        <v>345716.0899999995</v>
      </c>
      <c r="L312" s="281">
        <v>0.6990554937745198</v>
      </c>
    </row>
    <row r="313">
      <c r="A313" s="189">
        <v>44217.98316659722</v>
      </c>
      <c r="B313" s="282">
        <v>0.1614624662849229</v>
      </c>
      <c r="C313" s="282">
        <v>0.04382981218284642</v>
      </c>
      <c r="D313" s="282">
        <v>0.18469666707084204</v>
      </c>
      <c r="E313" s="283">
        <v>-0.003768257931062052</v>
      </c>
      <c r="F313" s="228">
        <v>-4341.2392000001855</v>
      </c>
      <c r="G313" s="228">
        <v>-32.56036124040838</v>
      </c>
      <c r="H313" s="228">
        <v>176884.20399999962</v>
      </c>
      <c r="I313" s="228">
        <v>247618.1329325575</v>
      </c>
      <c r="J313" s="230">
        <v>299427.9603281246</v>
      </c>
      <c r="K313" s="228">
        <v>349540.7339999996</v>
      </c>
      <c r="L313" s="281">
        <v>0.714342693344581</v>
      </c>
    </row>
    <row r="314">
      <c r="A314" s="189">
        <v>44216.98318659722</v>
      </c>
      <c r="B314" s="282">
        <v>0.16619548039487378</v>
      </c>
      <c r="C314" s="282">
        <v>0.043882629861555736</v>
      </c>
      <c r="D314" s="282">
        <v>0.1894576798531819</v>
      </c>
      <c r="E314" s="283">
        <v>0.002110210829217999</v>
      </c>
      <c r="F314" s="228">
        <v>2440.2392000001855</v>
      </c>
      <c r="G314" s="228">
        <v>27.951575193874305</v>
      </c>
      <c r="H314" s="228">
        <v>181225.4431999998</v>
      </c>
      <c r="I314" s="228">
        <v>247650.6932937979</v>
      </c>
      <c r="J314" s="230">
        <v>303769.19952812477</v>
      </c>
      <c r="K314" s="228">
        <v>353881.9731999998</v>
      </c>
      <c r="L314" s="281">
        <v>0.7317784609833692</v>
      </c>
    </row>
    <row r="315">
      <c r="A315" s="189">
        <v>44215.9832632176</v>
      </c>
      <c r="B315" s="282">
        <v>0.1638834596254127</v>
      </c>
      <c r="C315" s="282">
        <v>0.04393636934036271</v>
      </c>
      <c r="D315" s="282">
        <v>0.18713548109642245</v>
      </c>
      <c r="E315" s="283">
        <v>-0.002222580930465242</v>
      </c>
      <c r="F315" s="228">
        <v>-2564.841999999946</v>
      </c>
      <c r="G315" s="228">
        <v>-318.49194443025044</v>
      </c>
      <c r="H315" s="228">
        <v>178785.20399999962</v>
      </c>
      <c r="I315" s="228">
        <v>247622.74171860403</v>
      </c>
      <c r="J315" s="230">
        <v>301349.2203281246</v>
      </c>
      <c r="K315" s="228">
        <v>351461.9939999996</v>
      </c>
      <c r="L315" s="281">
        <v>0.7220063987627167</v>
      </c>
    </row>
    <row r="316">
      <c r="A316" s="189">
        <v>44214.98321721065</v>
      </c>
      <c r="B316" s="282">
        <v>0.16677072447544375</v>
      </c>
      <c r="C316" s="282">
        <v>0.04398981798122877</v>
      </c>
      <c r="D316" s="282">
        <v>0.19005103205574456</v>
      </c>
      <c r="E316" s="283">
        <v>0.0016314494138590851</v>
      </c>
      <c r="F316" s="228">
        <v>1886.865000000049</v>
      </c>
      <c r="G316" s="228">
        <v>480.5499250505236</v>
      </c>
      <c r="H316" s="228">
        <v>181350.04599999957</v>
      </c>
      <c r="I316" s="228">
        <v>247941.23366303428</v>
      </c>
      <c r="J316" s="230">
        <v>303914.06232812454</v>
      </c>
      <c r="K316" s="228">
        <v>354026.83599999954</v>
      </c>
      <c r="L316" s="281">
        <v>0.7314235043553272</v>
      </c>
    </row>
    <row r="317">
      <c r="A317" s="189">
        <v>44211.98326061343</v>
      </c>
      <c r="B317" s="282">
        <v>0.16516207783600406</v>
      </c>
      <c r="C317" s="282">
        <v>0.04409001778440937</v>
      </c>
      <c r="D317" s="282">
        <v>0.18850203049887856</v>
      </c>
      <c r="E317" s="283">
        <v>7.628188989250955E-4</v>
      </c>
      <c r="F317" s="228">
        <v>877.5029999995604</v>
      </c>
      <c r="G317" s="228">
        <v>24.250341085076798</v>
      </c>
      <c r="H317" s="228">
        <v>179463.18099999952</v>
      </c>
      <c r="I317" s="228">
        <v>247460.68373798375</v>
      </c>
      <c r="J317" s="230">
        <v>302020.8973281245</v>
      </c>
      <c r="K317" s="228">
        <v>352133.6709999995</v>
      </c>
      <c r="L317" s="281">
        <v>0.7252189652479044</v>
      </c>
    </row>
    <row r="318">
      <c r="A318" s="189">
        <v>44210.98314064815</v>
      </c>
      <c r="B318" s="282">
        <v>0.16444131405495246</v>
      </c>
      <c r="C318" s="282">
        <v>0.04414395855639363</v>
      </c>
      <c r="D318" s="282">
        <v>0.1878098213686975</v>
      </c>
      <c r="E318" s="283">
        <v>0.0029189057568851404</v>
      </c>
      <c r="F318" s="228">
        <v>3355.1800000001676</v>
      </c>
      <c r="G318" s="228">
        <v>39.254755814006785</v>
      </c>
      <c r="H318" s="228">
        <v>178585.67799999996</v>
      </c>
      <c r="I318" s="228">
        <v>247436.43339689868</v>
      </c>
      <c r="J318" s="230">
        <v>301143.39432812494</v>
      </c>
      <c r="K318" s="228">
        <v>351256.16799999995</v>
      </c>
      <c r="L318" s="281">
        <v>0.7217436638101749</v>
      </c>
    </row>
    <row r="319">
      <c r="A319" s="189">
        <v>44209.983265462964</v>
      </c>
      <c r="B319" s="282">
        <v>0.1611094095613102</v>
      </c>
      <c r="C319" s="282">
        <v>0.0441978856560485</v>
      </c>
      <c r="D319" s="282">
        <v>0.18450646428819864</v>
      </c>
      <c r="E319" s="283">
        <v>0.008936977800150164</v>
      </c>
      <c r="F319" s="228">
        <v>10242.758000000147</v>
      </c>
      <c r="G319" s="228">
        <v>440.22161240305286</v>
      </c>
      <c r="H319" s="228">
        <v>175230.4979999998</v>
      </c>
      <c r="I319" s="228">
        <v>247397.17864108467</v>
      </c>
      <c r="J319" s="230">
        <v>297788.21432812477</v>
      </c>
      <c r="K319" s="228">
        <v>347900.9879999998</v>
      </c>
      <c r="L319" s="281">
        <v>0.7082962666046333</v>
      </c>
    </row>
    <row r="320">
      <c r="A320" s="189">
        <v>44208.98327309028</v>
      </c>
      <c r="B320" s="282">
        <v>0.1505062715487716</v>
      </c>
      <c r="C320" s="282">
        <v>0.04425134627544942</v>
      </c>
      <c r="D320" s="282">
        <v>0.17393162674794038</v>
      </c>
      <c r="E320" s="283">
        <v>-0.003309983214217946</v>
      </c>
      <c r="F320" s="228">
        <v>-3743.3899999998976</v>
      </c>
      <c r="G320" s="228">
        <v>-156.04317131798598</v>
      </c>
      <c r="H320" s="228">
        <v>164987.73999999964</v>
      </c>
      <c r="I320" s="228">
        <v>246956.95702868162</v>
      </c>
      <c r="J320" s="230">
        <v>287545.4563281246</v>
      </c>
      <c r="K320" s="228">
        <v>337658.22999999963</v>
      </c>
      <c r="L320" s="281">
        <v>0.6680829808768576</v>
      </c>
    </row>
    <row r="321">
      <c r="A321" s="189">
        <v>44207.98334734954</v>
      </c>
      <c r="B321" s="282">
        <v>0.15463314327158031</v>
      </c>
      <c r="C321" s="282">
        <v>0.0443030760170037</v>
      </c>
      <c r="D321" s="282">
        <v>0.1780858826674406</v>
      </c>
      <c r="E321" s="283">
        <v>0.004739555714918897</v>
      </c>
      <c r="F321" s="228">
        <v>5390.831999999704</v>
      </c>
      <c r="G321" s="228">
        <v>363.0763302327832</v>
      </c>
      <c r="H321" s="228">
        <v>168731.12999999954</v>
      </c>
      <c r="I321" s="228">
        <v>247113.0001999996</v>
      </c>
      <c r="J321" s="230">
        <v>291288.8463281245</v>
      </c>
      <c r="K321" s="228">
        <v>341401.61999999953</v>
      </c>
      <c r="L321" s="281">
        <v>0.6828096047696313</v>
      </c>
    </row>
    <row r="322">
      <c r="A322" s="189">
        <v>44204.983240208334</v>
      </c>
      <c r="B322" s="282">
        <v>0.14927690760291507</v>
      </c>
      <c r="C322" s="282">
        <v>0.04440226740834606</v>
      </c>
      <c r="D322" s="282">
        <v>0.17278215599048896</v>
      </c>
      <c r="E322" s="283">
        <v>-0.002013278701797124</v>
      </c>
      <c r="F322" s="228">
        <v>-2279.0759999998845</v>
      </c>
      <c r="G322" s="228">
        <v>-39.52831007729401</v>
      </c>
      <c r="H322" s="228">
        <v>163340.29799999984</v>
      </c>
      <c r="I322" s="228">
        <v>246749.92386976682</v>
      </c>
      <c r="J322" s="230">
        <v>285898.0143281248</v>
      </c>
      <c r="K322" s="228">
        <v>336010.7879999998</v>
      </c>
      <c r="L322" s="281">
        <v>0.6619669641163087</v>
      </c>
    </row>
    <row r="323">
      <c r="A323" s="189">
        <v>44203.983138564814</v>
      </c>
      <c r="B323" s="282">
        <v>0.1518646030462705</v>
      </c>
      <c r="C323" s="282">
        <v>0.04445404336688153</v>
      </c>
      <c r="D323" s="282">
        <v>0.17539726009644016</v>
      </c>
      <c r="E323" s="283">
        <v>-0.0017478937939643684</v>
      </c>
      <c r="F323" s="228">
        <v>-1982.6380000000354</v>
      </c>
      <c r="G323" s="228">
        <v>437.16299612409784</v>
      </c>
      <c r="H323" s="228">
        <v>165619.37399999972</v>
      </c>
      <c r="I323" s="228">
        <v>246789.4521798441</v>
      </c>
      <c r="J323" s="230">
        <v>288177.0903281247</v>
      </c>
      <c r="K323" s="228">
        <v>338289.8639999997</v>
      </c>
      <c r="L323" s="281">
        <v>0.671095837107767</v>
      </c>
    </row>
    <row r="324">
      <c r="A324" s="189">
        <v>44202.98326277778</v>
      </c>
      <c r="B324" s="282">
        <v>0.1541455360630957</v>
      </c>
      <c r="C324" s="282">
        <v>0.044506373707229735</v>
      </c>
      <c r="D324" s="282">
        <v>0.1777058952492121</v>
      </c>
      <c r="E324" s="283">
        <v>-0.014345664446780948</v>
      </c>
      <c r="F324" s="228">
        <v>-16671.41200000001</v>
      </c>
      <c r="G324" s="228">
        <v>-52.31096124026226</v>
      </c>
      <c r="H324" s="228">
        <v>167602.01199999976</v>
      </c>
      <c r="I324" s="228">
        <v>246352.28918372001</v>
      </c>
      <c r="J324" s="230">
        <v>290159.72832812474</v>
      </c>
      <c r="K324" s="228">
        <v>340272.50199999975</v>
      </c>
      <c r="L324" s="281">
        <v>0.6803347050491934</v>
      </c>
    </row>
    <row r="325">
      <c r="A325" s="189">
        <v>44201.98327627315</v>
      </c>
      <c r="B325" s="282">
        <v>0.1720259542132003</v>
      </c>
      <c r="C325" s="282">
        <v>0.044559207379669265</v>
      </c>
      <c r="D325" s="282">
        <v>0.19561428198440037</v>
      </c>
      <c r="E325" s="283">
        <v>-0.005420872760676431</v>
      </c>
      <c r="F325" s="228">
        <v>-6390.08899999992</v>
      </c>
      <c r="G325" s="228">
        <v>-307.305895506026</v>
      </c>
      <c r="H325" s="228">
        <v>184273.42399999977</v>
      </c>
      <c r="I325" s="228">
        <v>246404.60014496028</v>
      </c>
      <c r="J325" s="230">
        <v>305275.59399999975</v>
      </c>
      <c r="K325" s="228">
        <v>356943.91399999976</v>
      </c>
      <c r="L325" s="281">
        <v>0.7478489601719748</v>
      </c>
    </row>
    <row r="326">
      <c r="A326" s="189">
        <v>44200.98314855324</v>
      </c>
      <c r="B326" s="282">
        <v>0.1790342963230727</v>
      </c>
      <c r="C326" s="282">
        <v>0.04461527323743808</v>
      </c>
      <c r="D326" s="282">
        <v>0.20265230370276663</v>
      </c>
      <c r="E326" s="283">
        <v>0.005672889553760375</v>
      </c>
      <c r="F326" s="228">
        <v>6723.415000000037</v>
      </c>
      <c r="G326" s="228">
        <v>1007.3411706997722</v>
      </c>
      <c r="H326" s="228">
        <v>190663.5129999997</v>
      </c>
      <c r="I326" s="228">
        <v>246711.9060404663</v>
      </c>
      <c r="J326" s="230">
        <v>311665.68299999967</v>
      </c>
      <c r="K326" s="228">
        <v>363334.0029999997</v>
      </c>
      <c r="L326" s="281">
        <v>0.7728184507184934</v>
      </c>
    </row>
    <row r="327">
      <c r="A327" s="189">
        <v>44196.98326</v>
      </c>
      <c r="B327" s="282">
        <v>0.1712409519034629</v>
      </c>
      <c r="C327" s="282">
        <v>0.04484949308638637</v>
      </c>
      <c r="D327" s="282">
        <v>0.1960677725452127</v>
      </c>
      <c r="E327" s="283">
        <v>0.0014039641423682784</v>
      </c>
      <c r="F327" s="228">
        <v>1663.7279999996535</v>
      </c>
      <c r="G327" s="228">
        <v>139.92687596890028</v>
      </c>
      <c r="H327" s="228">
        <v>183940.09799999965</v>
      </c>
      <c r="I327" s="228">
        <v>245704.56486976653</v>
      </c>
      <c r="J327" s="230">
        <v>306942.26799999963</v>
      </c>
      <c r="K327" s="228">
        <v>358610.58799999964</v>
      </c>
      <c r="L327" s="281">
        <v>0.7486230388006646</v>
      </c>
    </row>
    <row r="328">
      <c r="A328" s="189">
        <v>44195.98312638889</v>
      </c>
      <c r="B328" s="282">
        <v>0.17016758513683064</v>
      </c>
      <c r="C328" s="282">
        <v>0.044421344904603005</v>
      </c>
      <c r="D328" s="282">
        <v>0.19454108675221118</v>
      </c>
      <c r="E328" s="283">
        <v>-0.003306023344393865</v>
      </c>
      <c r="F328" s="228">
        <v>-3913.710999999894</v>
      </c>
      <c r="G328" s="228">
        <v>419.5648100775725</v>
      </c>
      <c r="H328" s="228">
        <v>182276.37</v>
      </c>
      <c r="I328" s="228">
        <v>245564.63799379763</v>
      </c>
      <c r="J328" s="230">
        <v>305278.54</v>
      </c>
      <c r="K328" s="228">
        <v>356946.86</v>
      </c>
      <c r="L328" s="281">
        <v>0.7422745045424817</v>
      </c>
    </row>
    <row r="329">
      <c r="A329" s="189">
        <v>44194.983912951386</v>
      </c>
      <c r="B329" s="282">
        <v>0.17456516432303867</v>
      </c>
      <c r="C329" s="282">
        <v>0.04447753351944781</v>
      </c>
      <c r="D329" s="282">
        <v>0.19896949601116076</v>
      </c>
      <c r="E329" s="283">
        <v>-5.189847654965847E-4</v>
      </c>
      <c r="F329" s="228">
        <v>-614.469000000041</v>
      </c>
      <c r="G329" s="228">
        <v>-274.8712886525318</v>
      </c>
      <c r="H329" s="228">
        <v>186190.0809999999</v>
      </c>
      <c r="I329" s="228">
        <v>245145.07318372006</v>
      </c>
      <c r="J329" s="230">
        <v>304192.2509999999</v>
      </c>
      <c r="K329" s="228">
        <v>355860.5709999999</v>
      </c>
      <c r="L329" s="281">
        <v>0.7595097816241353</v>
      </c>
    </row>
    <row r="330">
      <c r="A330" s="189">
        <v>44193.98315534722</v>
      </c>
      <c r="B330" s="282">
        <v>0.17544298837707756</v>
      </c>
      <c r="C330" s="282">
        <v>0.044533676908814344</v>
      </c>
      <c r="D330" s="282">
        <v>0.19987812532322044</v>
      </c>
      <c r="E330" s="283">
        <v>0.005262463899121468</v>
      </c>
      <c r="F330" s="228">
        <v>6233.9000000003725</v>
      </c>
      <c r="G330" s="228">
        <v>487.04939717965317</v>
      </c>
      <c r="H330" s="228">
        <v>186804.54999999993</v>
      </c>
      <c r="I330" s="228">
        <v>245419.9444723726</v>
      </c>
      <c r="J330" s="230">
        <v>304806.7199999999</v>
      </c>
      <c r="K330" s="228">
        <v>356475.0399999999</v>
      </c>
      <c r="L330" s="281">
        <v>0.7611628728936857</v>
      </c>
    </row>
    <row r="331">
      <c r="A331" s="189">
        <v>44189.983633738426</v>
      </c>
      <c r="B331" s="282">
        <v>0.17432313510980788</v>
      </c>
      <c r="C331" s="282">
        <v>0.039593113485311936</v>
      </c>
      <c r="D331" s="282">
        <v>0.1937602543005524</v>
      </c>
      <c r="E331" s="283">
        <v>8.735965382201252E-4</v>
      </c>
      <c r="F331" s="228">
        <v>1033.5400000000373</v>
      </c>
      <c r="G331" s="228">
        <v>240.4673410852556</v>
      </c>
      <c r="H331" s="228">
        <v>180570.64999999956</v>
      </c>
      <c r="I331" s="228">
        <v>244932.89507519294</v>
      </c>
      <c r="J331" s="230">
        <v>303572.81999999954</v>
      </c>
      <c r="K331" s="228">
        <v>355241.13999999955</v>
      </c>
      <c r="L331" s="281">
        <v>0.7372249854171913</v>
      </c>
    </row>
    <row r="332">
      <c r="A332" s="189">
        <v>44188.98318599537</v>
      </c>
      <c r="B332" s="282">
        <v>0.1734331119648491</v>
      </c>
      <c r="C332" s="282">
        <v>0.03964317475541329</v>
      </c>
      <c r="D332" s="282">
        <v>0.19289480732018754</v>
      </c>
      <c r="E332" s="283">
        <v>-0.007229622886397766</v>
      </c>
      <c r="F332" s="228">
        <v>-8572.277000000002</v>
      </c>
      <c r="G332" s="228">
        <v>61.701019380037906</v>
      </c>
      <c r="H332" s="228">
        <v>179537.10999999952</v>
      </c>
      <c r="I332" s="228">
        <v>244692.42773410768</v>
      </c>
      <c r="J332" s="230">
        <v>302539.2799999995</v>
      </c>
      <c r="K332" s="228">
        <v>354207.5999999995</v>
      </c>
      <c r="L332" s="281">
        <v>0.733725647591725</v>
      </c>
    </row>
    <row r="333">
      <c r="A333" s="189">
        <v>44187.98317039352</v>
      </c>
      <c r="B333" s="282">
        <v>0.182873664540096</v>
      </c>
      <c r="C333" s="282">
        <v>0.03969320356781569</v>
      </c>
      <c r="D333" s="282">
        <v>0.2023599201258391</v>
      </c>
      <c r="E333" s="283">
        <v>0.00604593150174235</v>
      </c>
      <c r="F333" s="228">
        <v>7220.582999999868</v>
      </c>
      <c r="G333" s="228">
        <v>21.63678321093903</v>
      </c>
      <c r="H333" s="228">
        <v>188109.38699999952</v>
      </c>
      <c r="I333" s="228">
        <v>244630.72671472764</v>
      </c>
      <c r="J333" s="230">
        <v>311111.5569999995</v>
      </c>
      <c r="K333" s="228">
        <v>362779.8769999995</v>
      </c>
      <c r="L333" s="281">
        <v>0.7689524105422799</v>
      </c>
    </row>
    <row r="334">
      <c r="A334" s="189">
        <v>44186.98321025463</v>
      </c>
      <c r="B334" s="282">
        <v>0.1753337180924982</v>
      </c>
      <c r="C334" s="282">
        <v>0.03974480602141549</v>
      </c>
      <c r="D334" s="282">
        <v>0.194845306443282</v>
      </c>
      <c r="E334" s="283">
        <v>7.660787461899413E-4</v>
      </c>
      <c r="F334" s="228">
        <v>906.9119999997783</v>
      </c>
      <c r="G334" s="228">
        <v>497.5331857809215</v>
      </c>
      <c r="H334" s="228">
        <v>180888.80399999965</v>
      </c>
      <c r="I334" s="228">
        <v>244609.0899315167</v>
      </c>
      <c r="J334" s="230">
        <v>303890.97399999964</v>
      </c>
      <c r="K334" s="228">
        <v>355559.29399999965</v>
      </c>
      <c r="L334" s="281">
        <v>0.7395015616575948</v>
      </c>
    </row>
    <row r="335">
      <c r="A335" s="189">
        <v>44183.9838918287</v>
      </c>
      <c r="B335" s="282">
        <v>0.174764167894685</v>
      </c>
      <c r="C335" s="282">
        <v>0.03983765836110362</v>
      </c>
      <c r="D335" s="282">
        <v>0.1943213394753486</v>
      </c>
      <c r="E335" s="283">
        <v>-0.0023905927887110266</v>
      </c>
      <c r="F335" s="228">
        <v>-2827.902999999933</v>
      </c>
      <c r="G335" s="228">
        <v>298.2996782947157</v>
      </c>
      <c r="H335" s="228">
        <v>179981.89199999988</v>
      </c>
      <c r="I335" s="228">
        <v>244111.55674573578</v>
      </c>
      <c r="J335" s="230">
        <v>302984.06199999986</v>
      </c>
      <c r="K335" s="228">
        <v>354652.38199999987</v>
      </c>
      <c r="L335" s="281">
        <v>0.7372936144414796</v>
      </c>
    </row>
    <row r="336">
      <c r="A336" s="189">
        <v>44182.98368255787</v>
      </c>
      <c r="B336" s="282">
        <v>0.17804325326753684</v>
      </c>
      <c r="C336" s="282">
        <v>0.03988826354959691</v>
      </c>
      <c r="D336" s="282">
        <v>0.19762526803414435</v>
      </c>
      <c r="E336" s="283">
        <v>-0.0033013221509184594</v>
      </c>
      <c r="F336" s="228">
        <v>-3938.8529999998864</v>
      </c>
      <c r="G336" s="228">
        <v>103.03131007769844</v>
      </c>
      <c r="H336" s="228">
        <v>182809.7949999998</v>
      </c>
      <c r="I336" s="228">
        <v>243813.25706744107</v>
      </c>
      <c r="J336" s="230">
        <v>305811.9649999998</v>
      </c>
      <c r="K336" s="228">
        <v>357480.2849999998</v>
      </c>
      <c r="L336" s="281">
        <v>0.7497943188111091</v>
      </c>
    </row>
    <row r="337">
      <c r="A337" s="189">
        <v>44181.98310032407</v>
      </c>
      <c r="B337" s="282">
        <v>0.18253543609904685</v>
      </c>
      <c r="C337" s="282">
        <v>0.03993948840843476</v>
      </c>
      <c r="D337" s="282">
        <v>0.20214259826122682</v>
      </c>
      <c r="E337" s="283">
        <v>-0.0019926082649624473</v>
      </c>
      <c r="F337" s="228">
        <v>-2385.2569999999832</v>
      </c>
      <c r="G337" s="228">
        <v>6144.923877519497</v>
      </c>
      <c r="H337" s="228">
        <v>186748.6479999997</v>
      </c>
      <c r="I337" s="228">
        <v>243710.22575736337</v>
      </c>
      <c r="J337" s="230">
        <v>309750.8179999997</v>
      </c>
      <c r="K337" s="228">
        <v>361419.1379999997</v>
      </c>
      <c r="L337" s="281">
        <v>0.7662733371964691</v>
      </c>
    </row>
    <row r="338">
      <c r="A338" s="189">
        <v>44180.9831662963</v>
      </c>
      <c r="B338" s="282">
        <v>0.18534686271037243</v>
      </c>
      <c r="C338" s="282">
        <v>0.039991525714283035</v>
      </c>
      <c r="D338" s="282">
        <v>0.20499121157577505</v>
      </c>
      <c r="E338" s="283">
        <v>-8.596491053223933E-4</v>
      </c>
      <c r="F338" s="228">
        <v>-1030.755000000121</v>
      </c>
      <c r="G338" s="228">
        <v>-217.20802287891274</v>
      </c>
      <c r="H338" s="228">
        <v>189133.90499999968</v>
      </c>
      <c r="I338" s="228">
        <v>237565.30187984387</v>
      </c>
      <c r="J338" s="230">
        <v>312125.3349999997</v>
      </c>
      <c r="K338" s="228">
        <v>363793.6549999997</v>
      </c>
      <c r="L338" s="281">
        <v>0.7961343828555405</v>
      </c>
    </row>
    <row r="339">
      <c r="A339" s="189">
        <v>44179.984385648146</v>
      </c>
      <c r="B339" s="282">
        <v>0.18670924537396605</v>
      </c>
      <c r="C339" s="282">
        <v>0.04004411611708424</v>
      </c>
      <c r="D339" s="282">
        <v>0.20637942731778086</v>
      </c>
      <c r="E339" s="283">
        <v>-0.0037193008811274896</v>
      </c>
      <c r="F339" s="228">
        <v>-4463.429999999702</v>
      </c>
      <c r="G339" s="228">
        <v>388.2491003978357</v>
      </c>
      <c r="H339" s="228">
        <v>190164.6599999998</v>
      </c>
      <c r="I339" s="228">
        <v>237782.50990272278</v>
      </c>
      <c r="J339" s="230">
        <v>313156.0899999998</v>
      </c>
      <c r="K339" s="228">
        <v>364824.4099999998</v>
      </c>
      <c r="L339" s="281">
        <v>0.79974199985439</v>
      </c>
    </row>
    <row r="340">
      <c r="A340" s="189">
        <v>44176.98391605324</v>
      </c>
      <c r="B340" s="282">
        <v>0.19201110112821</v>
      </c>
      <c r="C340" s="282">
        <v>0.04013982787727623</v>
      </c>
      <c r="D340" s="282">
        <v>0.21172829791264794</v>
      </c>
      <c r="E340" s="283">
        <v>0.0063561252238142005</v>
      </c>
      <c r="F340" s="228">
        <v>7656.179999999702</v>
      </c>
      <c r="G340" s="228">
        <v>88.21017441875301</v>
      </c>
      <c r="H340" s="228">
        <v>194628.0899999995</v>
      </c>
      <c r="I340" s="228">
        <v>237394.26080232495</v>
      </c>
      <c r="J340" s="230">
        <v>317619.5199999995</v>
      </c>
      <c r="K340" s="228">
        <v>369287.8399999995</v>
      </c>
      <c r="L340" s="281">
        <v>0.8198517072072932</v>
      </c>
    </row>
    <row r="341">
      <c r="A341" s="189">
        <v>44175.983351585644</v>
      </c>
      <c r="B341" s="282">
        <v>0.18392896487351984</v>
      </c>
      <c r="C341" s="282">
        <v>0.040193743905599655</v>
      </c>
      <c r="D341" s="282">
        <v>0.2036726459005793</v>
      </c>
      <c r="E341" s="283">
        <v>-0.005796581570830782</v>
      </c>
      <c r="F341" s="228">
        <v>-6937.810000000056</v>
      </c>
      <c r="G341" s="228">
        <v>21.512709302041912</v>
      </c>
      <c r="H341" s="228">
        <v>186971.9099999998</v>
      </c>
      <c r="I341" s="228">
        <v>237306.0506279062</v>
      </c>
      <c r="J341" s="230">
        <v>309963.3399999998</v>
      </c>
      <c r="K341" s="228">
        <v>361631.6599999998</v>
      </c>
      <c r="L341" s="281">
        <v>0.787893564050628</v>
      </c>
    </row>
    <row r="342">
      <c r="A342" s="189">
        <v>44174.983111678244</v>
      </c>
      <c r="B342" s="282">
        <v>0.19173784224592022</v>
      </c>
      <c r="C342" s="282">
        <v>0.040246506834198434</v>
      </c>
      <c r="D342" s="282">
        <v>0.21150744109827</v>
      </c>
      <c r="E342" s="283">
        <v>-2.4059828942326822E-4</v>
      </c>
      <c r="F342" s="228">
        <v>-289.6364000000176</v>
      </c>
      <c r="G342" s="228">
        <v>684.6161046511552</v>
      </c>
      <c r="H342" s="228">
        <v>193909.71999999986</v>
      </c>
      <c r="I342" s="228">
        <v>237284.53791860415</v>
      </c>
      <c r="J342" s="230">
        <v>316901.14999999985</v>
      </c>
      <c r="K342" s="228">
        <v>368569.46999999986</v>
      </c>
      <c r="L342" s="281">
        <v>0.8172033529909851</v>
      </c>
    </row>
    <row r="343">
      <c r="A343" s="189">
        <v>44173.98315540509</v>
      </c>
      <c r="B343" s="282">
        <v>0.1923084522883943</v>
      </c>
      <c r="C343" s="282">
        <v>0.040300615995058006</v>
      </c>
      <c r="D343" s="282">
        <v>0.21210814719639653</v>
      </c>
      <c r="E343" s="283">
        <v>0.004139872215071558</v>
      </c>
      <c r="F343" s="228">
        <v>4949.781399999978</v>
      </c>
      <c r="G343" s="228">
        <v>-170.4837121165183</v>
      </c>
      <c r="H343" s="228">
        <v>194199.35639999987</v>
      </c>
      <c r="I343" s="228">
        <v>236599.921813953</v>
      </c>
      <c r="J343" s="230">
        <v>317187.56639999984</v>
      </c>
      <c r="K343" s="228">
        <v>368855.88639999984</v>
      </c>
      <c r="L343" s="281">
        <v>0.8207921410587184</v>
      </c>
    </row>
    <row r="344">
      <c r="A344" s="189">
        <v>44172.98316966435</v>
      </c>
      <c r="B344" s="282">
        <v>0.187154125253024</v>
      </c>
      <c r="C344" s="282">
        <v>0.04035493519821308</v>
      </c>
      <c r="D344" s="282">
        <v>0.20698050718859543</v>
      </c>
      <c r="E344" s="283">
        <v>0.007459723476581596</v>
      </c>
      <c r="F344" s="228">
        <v>8882.192000000156</v>
      </c>
      <c r="G344" s="228">
        <v>-698.1400964106433</v>
      </c>
      <c r="H344" s="228">
        <v>189249.5749999999</v>
      </c>
      <c r="I344" s="228">
        <v>236770.40552606952</v>
      </c>
      <c r="J344" s="230">
        <v>308737.78499999986</v>
      </c>
      <c r="K344" s="228">
        <v>360406.10499999986</v>
      </c>
      <c r="L344" s="281">
        <v>0.7992957336856131</v>
      </c>
    </row>
    <row r="345">
      <c r="A345" s="189">
        <v>44169.98328947916</v>
      </c>
      <c r="B345" s="282">
        <v>0.17789768653499202</v>
      </c>
      <c r="C345" s="282">
        <v>0.04042355923802755</v>
      </c>
      <c r="D345" s="282">
        <v>0.1977369047744684</v>
      </c>
      <c r="E345" s="283">
        <v>-0.004218837043173222</v>
      </c>
      <c r="F345" s="228">
        <v>-4927.631000000285</v>
      </c>
      <c r="G345" s="228">
        <v>2020.6549457365181</v>
      </c>
      <c r="H345" s="228">
        <v>180367.38299999974</v>
      </c>
      <c r="I345" s="228">
        <v>237468.54562248016</v>
      </c>
      <c r="J345" s="230">
        <v>294387.2029999997</v>
      </c>
      <c r="K345" s="228">
        <v>351555.5229999997</v>
      </c>
      <c r="L345" s="281">
        <v>0.7595422060096414</v>
      </c>
    </row>
    <row r="346">
      <c r="A346" s="189">
        <v>44168.9831675</v>
      </c>
      <c r="B346" s="282">
        <v>0.18353419823131278</v>
      </c>
      <c r="C346" s="282">
        <v>0.04047524011208702</v>
      </c>
      <c r="D346" s="282">
        <v>0.20339878059405292</v>
      </c>
      <c r="E346" s="283">
        <v>-0.003198328635617654</v>
      </c>
      <c r="F346" s="228">
        <v>-3839.753999999957</v>
      </c>
      <c r="G346" s="228">
        <v>-13.895294573507272</v>
      </c>
      <c r="H346" s="228">
        <v>185295.01400000002</v>
      </c>
      <c r="I346" s="228">
        <v>235447.89067674364</v>
      </c>
      <c r="J346" s="230">
        <v>299314.834</v>
      </c>
      <c r="K346" s="228">
        <v>356483.154</v>
      </c>
      <c r="L346" s="281">
        <v>0.7869894840315192</v>
      </c>
    </row>
    <row r="347">
      <c r="A347" s="189">
        <v>44167.98311765047</v>
      </c>
      <c r="B347" s="282">
        <v>0.18799348854098077</v>
      </c>
      <c r="C347" s="282">
        <v>0.0405279246061436</v>
      </c>
      <c r="D347" s="282">
        <v>0.20788392758717794</v>
      </c>
      <c r="E347" s="283">
        <v>-0.007670552356196826</v>
      </c>
      <c r="F347" s="228">
        <v>-9238.336000000127</v>
      </c>
      <c r="G347" s="228">
        <v>7557.702896898903</v>
      </c>
      <c r="H347" s="228">
        <v>189134.76799999998</v>
      </c>
      <c r="I347" s="228">
        <v>235461.78597131715</v>
      </c>
      <c r="J347" s="230">
        <v>303154.58799999993</v>
      </c>
      <c r="K347" s="228">
        <v>360322.90799999994</v>
      </c>
      <c r="L347" s="281">
        <v>0.8032503755112071</v>
      </c>
    </row>
    <row r="348">
      <c r="A348" s="189">
        <v>44166.98311876158</v>
      </c>
      <c r="B348" s="282">
        <v>0.19840152847961492</v>
      </c>
      <c r="C348" s="282">
        <v>0.04058143080499204</v>
      </c>
      <c r="D348" s="282">
        <v>0.21832593156472976</v>
      </c>
      <c r="E348" s="283">
        <v>-0.01087662083159452</v>
      </c>
      <c r="F348" s="228">
        <v>-13797.859999999579</v>
      </c>
      <c r="G348" s="228">
        <v>48.35163784297765</v>
      </c>
      <c r="H348" s="228">
        <v>198373.1040000001</v>
      </c>
      <c r="I348" s="228">
        <v>227904.08307441825</v>
      </c>
      <c r="J348" s="230">
        <v>312385.92400000006</v>
      </c>
      <c r="K348" s="228">
        <v>369554.24400000006</v>
      </c>
      <c r="L348" s="281">
        <v>0.8704236507040758</v>
      </c>
    </row>
    <row r="349">
      <c r="A349" s="189">
        <v>44165.99199459491</v>
      </c>
      <c r="B349" s="282">
        <v>0.21288604290191088</v>
      </c>
      <c r="C349" s="282">
        <v>0.04063670890934735</v>
      </c>
      <c r="D349" s="282">
        <v>0.23382969083849325</v>
      </c>
      <c r="E349" s="283">
        <v>-0.001634843330387055</v>
      </c>
      <c r="F349" s="228">
        <v>-2100.8252000000793</v>
      </c>
      <c r="G349" s="228">
        <v>324.35234975410276</v>
      </c>
      <c r="H349" s="228">
        <v>212170.9639999997</v>
      </c>
      <c r="I349" s="228">
        <v>227855.73143657527</v>
      </c>
      <c r="J349" s="230">
        <v>326183.7839999997</v>
      </c>
      <c r="K349" s="228">
        <v>383352.1039999997</v>
      </c>
      <c r="L349" s="281">
        <v>0.9311636036640952</v>
      </c>
    </row>
    <row r="350">
      <c r="A350" s="189">
        <v>44162.98311103009</v>
      </c>
      <c r="B350" s="282">
        <v>0.21573949990480362</v>
      </c>
      <c r="C350" s="282">
        <v>0.0407383333759356</v>
      </c>
      <c r="D350" s="282">
        <v>0.23673552381146556</v>
      </c>
      <c r="E350" s="283">
        <v>-0.0017012009058088942</v>
      </c>
      <c r="F350" s="228">
        <v>-2193.082799999742</v>
      </c>
      <c r="G350" s="228">
        <v>6573.098451162601</v>
      </c>
      <c r="H350" s="228">
        <v>214271.78919999977</v>
      </c>
      <c r="I350" s="228">
        <v>227531.37908682117</v>
      </c>
      <c r="J350" s="230">
        <v>328284.6091999998</v>
      </c>
      <c r="K350" s="228">
        <v>385452.9291999998</v>
      </c>
      <c r="L350" s="281">
        <v>0.9417241264038495</v>
      </c>
    </row>
    <row r="351">
      <c r="A351" s="189">
        <v>44161.98421628472</v>
      </c>
      <c r="B351" s="282">
        <v>0.22000324745098476</v>
      </c>
      <c r="C351" s="282">
        <v>0.03926939750880006</v>
      </c>
      <c r="D351" s="282">
        <v>0.23950198326164623</v>
      </c>
      <c r="E351" s="283">
        <v>9.18101182082163E-4</v>
      </c>
      <c r="F351" s="228">
        <v>1166.1539999996312</v>
      </c>
      <c r="G351" s="228">
        <v>99.91317829466425</v>
      </c>
      <c r="H351" s="228">
        <v>216464.8719999995</v>
      </c>
      <c r="I351" s="228">
        <v>220958.28063565856</v>
      </c>
      <c r="J351" s="230">
        <v>340475.6919999995</v>
      </c>
      <c r="K351" s="228">
        <v>387646.0119999995</v>
      </c>
      <c r="L351" s="281">
        <v>0.9796639952902769</v>
      </c>
    </row>
    <row r="352">
      <c r="A352" s="189">
        <v>44160.983208819445</v>
      </c>
      <c r="B352" s="282">
        <v>0.21902970505395217</v>
      </c>
      <c r="C352" s="282">
        <v>0.03932626359337395</v>
      </c>
      <c r="D352" s="282">
        <v>0.23855667701871924</v>
      </c>
      <c r="E352" s="283">
        <v>-0.0019091182554448467</v>
      </c>
      <c r="F352" s="228">
        <v>-2422.6979999998584</v>
      </c>
      <c r="G352" s="228">
        <v>146.27220930243493</v>
      </c>
      <c r="H352" s="228">
        <v>215298.71799999988</v>
      </c>
      <c r="I352" s="228">
        <v>220858.3674573639</v>
      </c>
      <c r="J352" s="230">
        <v>339309.5379999999</v>
      </c>
      <c r="K352" s="228">
        <v>386479.8579999999</v>
      </c>
      <c r="L352" s="281">
        <v>0.9748270825263738</v>
      </c>
    </row>
    <row r="353">
      <c r="A353" s="189">
        <v>44159.98313489583</v>
      </c>
      <c r="B353" s="282">
        <v>0.22203461899624197</v>
      </c>
      <c r="C353" s="282">
        <v>0.03938311195787904</v>
      </c>
      <c r="D353" s="282">
        <v>0.24158981831643267</v>
      </c>
      <c r="E353" s="283">
        <v>-0.005004424418998255</v>
      </c>
      <c r="F353" s="228">
        <v>-6357.268000000389</v>
      </c>
      <c r="G353" s="228">
        <v>-10.949249992350815</v>
      </c>
      <c r="H353" s="228">
        <v>217721.41599999974</v>
      </c>
      <c r="I353" s="228">
        <v>220712.09524806147</v>
      </c>
      <c r="J353" s="230">
        <v>341732.23599999974</v>
      </c>
      <c r="K353" s="228">
        <v>388902.55599999975</v>
      </c>
      <c r="L353" s="281">
        <v>0.986449862456788</v>
      </c>
    </row>
    <row r="354">
      <c r="A354" s="189">
        <v>44158.98335895833</v>
      </c>
      <c r="B354" s="282">
        <v>0.22942297333310227</v>
      </c>
      <c r="C354" s="282">
        <v>0.039440556451597726</v>
      </c>
      <c r="D354" s="282">
        <v>0.24900669600933753</v>
      </c>
      <c r="E354" s="283">
        <v>0.0011197313695844873</v>
      </c>
      <c r="F354" s="228">
        <v>1428.3040000000037</v>
      </c>
      <c r="G354" s="228">
        <v>357.82303293806035</v>
      </c>
      <c r="H354" s="228">
        <v>224078.68400000012</v>
      </c>
      <c r="I354" s="228">
        <v>220723.04449805382</v>
      </c>
      <c r="J354" s="230">
        <v>348089.50400000013</v>
      </c>
      <c r="K354" s="228">
        <v>395259.82400000014</v>
      </c>
      <c r="L354" s="281">
        <v>1.0152029413583767</v>
      </c>
    </row>
    <row r="355">
      <c r="A355" s="189">
        <v>44155.98371695602</v>
      </c>
      <c r="B355" s="282">
        <v>0.22842126821434205</v>
      </c>
      <c r="C355" s="282">
        <v>0.03954191089727237</v>
      </c>
      <c r="D355" s="282">
        <v>0.24805531719260435</v>
      </c>
      <c r="E355" s="283">
        <v>0.002264256253783737</v>
      </c>
      <c r="F355" s="228">
        <v>2885.000000000233</v>
      </c>
      <c r="G355" s="228">
        <v>178.63501550379442</v>
      </c>
      <c r="H355" s="228">
        <v>222650.38000000012</v>
      </c>
      <c r="I355" s="228">
        <v>220365.22146511576</v>
      </c>
      <c r="J355" s="230">
        <v>346761.2000000001</v>
      </c>
      <c r="K355" s="228">
        <v>393831.52000000014</v>
      </c>
      <c r="L355" s="281">
        <v>1.0103698692547367</v>
      </c>
    </row>
    <row r="356">
      <c r="A356" s="189">
        <v>44154.983963113424</v>
      </c>
      <c r="B356" s="282">
        <v>0.22554171196918238</v>
      </c>
      <c r="C356" s="282">
        <v>0.039600665152128386</v>
      </c>
      <c r="D356" s="282">
        <v>0.2452049346492549</v>
      </c>
      <c r="E356" s="283">
        <v>4.626639058553984E-4</v>
      </c>
      <c r="F356" s="228">
        <v>588.1679999998305</v>
      </c>
      <c r="G356" s="228">
        <v>185.36360465129837</v>
      </c>
      <c r="H356" s="228">
        <v>219765.3799999999</v>
      </c>
      <c r="I356" s="228">
        <v>220186.58644961196</v>
      </c>
      <c r="J356" s="230">
        <v>343876.1999999999</v>
      </c>
      <c r="K356" s="228">
        <v>390946.5199999999</v>
      </c>
      <c r="L356" s="281">
        <v>0.9980870476426208</v>
      </c>
    </row>
    <row r="357">
      <c r="A357" s="189">
        <v>44153.98324811342</v>
      </c>
      <c r="B357" s="282">
        <v>0.22521736889166807</v>
      </c>
      <c r="C357" s="282">
        <v>0.039659112038195485</v>
      </c>
      <c r="D357" s="282">
        <v>0.2449096126533633</v>
      </c>
      <c r="E357" s="283">
        <v>0.0013363564991884804</v>
      </c>
      <c r="F357" s="228">
        <v>1698.0759999998845</v>
      </c>
      <c r="G357" s="228">
        <v>199.43256589124212</v>
      </c>
      <c r="H357" s="228">
        <v>219177.21200000006</v>
      </c>
      <c r="I357" s="228">
        <v>220001.22284496066</v>
      </c>
      <c r="J357" s="230">
        <v>343288.03200000006</v>
      </c>
      <c r="K357" s="228">
        <v>390358.3520000001</v>
      </c>
      <c r="L357" s="281">
        <v>0.9962545169781111</v>
      </c>
    </row>
    <row r="358">
      <c r="A358" s="189">
        <v>44152.984188483795</v>
      </c>
      <c r="B358" s="282">
        <v>0.22364953904575433</v>
      </c>
      <c r="C358" s="282">
        <v>0.039717646716450526</v>
      </c>
      <c r="D358" s="282">
        <v>0.24337084748120225</v>
      </c>
      <c r="E358" s="283">
        <v>1.5571588088576508E-5</v>
      </c>
      <c r="F358" s="228">
        <v>19.760000000009313</v>
      </c>
      <c r="G358" s="228">
        <v>-31.757448556745658</v>
      </c>
      <c r="H358" s="228">
        <v>217479.13600000017</v>
      </c>
      <c r="I358" s="228">
        <v>219801.79027906942</v>
      </c>
      <c r="J358" s="230">
        <v>341589.9560000002</v>
      </c>
      <c r="K358" s="228">
        <v>388660.2760000002</v>
      </c>
      <c r="L358" s="281">
        <v>0.9894329601404961</v>
      </c>
    </row>
    <row r="359">
      <c r="A359" s="189">
        <v>44151.983152002314</v>
      </c>
      <c r="B359" s="282">
        <v>0.22395640717519497</v>
      </c>
      <c r="C359" s="282">
        <v>0.03977607575943224</v>
      </c>
      <c r="D359" s="282">
        <v>0.24370672783250125</v>
      </c>
      <c r="E359" s="283">
        <v>0.002307259852352054</v>
      </c>
      <c r="F359" s="228">
        <v>2927.816000000108</v>
      </c>
      <c r="G359" s="228">
        <v>381.14574313006597</v>
      </c>
      <c r="H359" s="228">
        <v>217459.37600000016</v>
      </c>
      <c r="I359" s="228">
        <v>219833.54772762617</v>
      </c>
      <c r="J359" s="230">
        <v>341570.1960000002</v>
      </c>
      <c r="K359" s="228">
        <v>388640.5160000002</v>
      </c>
      <c r="L359" s="281">
        <v>0.9892001391408758</v>
      </c>
    </row>
    <row r="360">
      <c r="A360" s="189">
        <v>44148.98371373843</v>
      </c>
      <c r="B360" s="282">
        <v>0.22123983276360765</v>
      </c>
      <c r="C360" s="282">
        <v>0.03987784853430059</v>
      </c>
      <c r="D360" s="282">
        <v>0.24104068743915122</v>
      </c>
      <c r="E360" s="283">
        <v>0.0023005216502526658</v>
      </c>
      <c r="F360" s="228">
        <v>2912.529999999795</v>
      </c>
      <c r="G360" s="228">
        <v>176.39554263610626</v>
      </c>
      <c r="H360" s="228">
        <v>214531.56000000006</v>
      </c>
      <c r="I360" s="228">
        <v>219452.4019844961</v>
      </c>
      <c r="J360" s="230">
        <v>338642.38000000006</v>
      </c>
      <c r="K360" s="228">
        <v>385712.70000000007</v>
      </c>
      <c r="L360" s="281">
        <v>0.9775767230615973</v>
      </c>
    </row>
    <row r="361">
      <c r="A361" s="189">
        <v>44147.983610752315</v>
      </c>
      <c r="B361" s="282">
        <v>0.21828649757991941</v>
      </c>
      <c r="C361" s="282">
        <v>0.03993622688081017</v>
      </c>
      <c r="D361" s="282">
        <v>0.23811633930461232</v>
      </c>
      <c r="E361" s="283">
        <v>0.0011453431276382579</v>
      </c>
      <c r="F361" s="228">
        <v>1446.7032000001054</v>
      </c>
      <c r="G361" s="228">
        <v>191.4258108525246</v>
      </c>
      <c r="H361" s="228">
        <v>211619.03000000026</v>
      </c>
      <c r="I361" s="228">
        <v>219276.00644186</v>
      </c>
      <c r="J361" s="230">
        <v>335729.85000000027</v>
      </c>
      <c r="K361" s="228">
        <v>382800.1700000003</v>
      </c>
      <c r="L361" s="281">
        <v>0.9650806462316253</v>
      </c>
    </row>
    <row r="362">
      <c r="A362" s="189">
        <v>44146.98318052084</v>
      </c>
      <c r="B362" s="282">
        <v>0.21697359733283292</v>
      </c>
      <c r="C362" s="282">
        <v>0.03999428057675538</v>
      </c>
      <c r="D362" s="282">
        <v>0.23683226490543485</v>
      </c>
      <c r="E362" s="283">
        <v>0.006370609051784316</v>
      </c>
      <c r="F362" s="228">
        <v>8037.612800000003</v>
      </c>
      <c r="G362" s="228">
        <v>228.30437054263894</v>
      </c>
      <c r="H362" s="228">
        <v>210172.32680000016</v>
      </c>
      <c r="I362" s="228">
        <v>219084.58063100747</v>
      </c>
      <c r="J362" s="230">
        <v>334283.14680000016</v>
      </c>
      <c r="K362" s="228">
        <v>381353.46680000017</v>
      </c>
      <c r="L362" s="281">
        <v>0.9593204879807687</v>
      </c>
    </row>
    <row r="363">
      <c r="A363" s="189">
        <v>44145.98314383102</v>
      </c>
      <c r="B363" s="282">
        <v>0.20821786871659256</v>
      </c>
      <c r="C363" s="282">
        <v>0.040052264670740176</v>
      </c>
      <c r="D363" s="282">
        <v>0.22810532757710708</v>
      </c>
      <c r="E363" s="283">
        <v>-0.004655737459912155</v>
      </c>
      <c r="F363" s="228">
        <v>-5836.587999999989</v>
      </c>
      <c r="G363" s="228">
        <v>-110.5716741651704</v>
      </c>
      <c r="H363" s="228">
        <v>202134.71400000015</v>
      </c>
      <c r="I363" s="228">
        <v>218856.27626046483</v>
      </c>
      <c r="J363" s="230">
        <v>326245.53400000016</v>
      </c>
      <c r="K363" s="228">
        <v>373315.85400000017</v>
      </c>
      <c r="L363" s="281">
        <v>0.9235956923594731</v>
      </c>
    </row>
    <row r="364">
      <c r="A364" s="189">
        <v>44144.98323372685</v>
      </c>
      <c r="B364" s="282">
        <v>0.21510868110902046</v>
      </c>
      <c r="C364" s="282">
        <v>0.04010900974676984</v>
      </c>
      <c r="D364" s="282">
        <v>0.23502431603833795</v>
      </c>
      <c r="E364" s="283">
        <v>-3.692076849418052E-4</v>
      </c>
      <c r="F364" s="228">
        <v>-465.00599999999395</v>
      </c>
      <c r="G364" s="228">
        <v>9572.816103622754</v>
      </c>
      <c r="H364" s="228">
        <v>207971.30200000014</v>
      </c>
      <c r="I364" s="228">
        <v>218966.84793463</v>
      </c>
      <c r="J364" s="230">
        <v>332082.12200000015</v>
      </c>
      <c r="K364" s="228">
        <v>379152.44200000016</v>
      </c>
      <c r="L364" s="281">
        <v>0.9497844260976326</v>
      </c>
    </row>
    <row r="365">
      <c r="A365" s="189">
        <v>44141.98372193287</v>
      </c>
      <c r="B365" s="282">
        <v>0.2161561704025122</v>
      </c>
      <c r="C365" s="282">
        <v>0.04021065310919602</v>
      </c>
      <c r="D365" s="282">
        <v>0.23614673536020883</v>
      </c>
      <c r="E365" s="283">
        <v>-0.009810031037267257</v>
      </c>
      <c r="F365" s="228">
        <v>-12246.461999999825</v>
      </c>
      <c r="G365" s="228">
        <v>239.52791472847457</v>
      </c>
      <c r="H365" s="228">
        <v>208436.30800000014</v>
      </c>
      <c r="I365" s="228">
        <v>209394.03183100725</v>
      </c>
      <c r="J365" s="230">
        <v>332525.5380000001</v>
      </c>
      <c r="K365" s="228">
        <v>379595.8580000001</v>
      </c>
      <c r="L365" s="281">
        <v>0.995426212377533</v>
      </c>
    </row>
    <row r="366">
      <c r="A366" s="189">
        <v>44140.98327802084</v>
      </c>
      <c r="B366" s="282">
        <v>0.23036087846917597</v>
      </c>
      <c r="C366" s="282">
        <v>0.040268963827595684</v>
      </c>
      <c r="D366" s="282">
        <v>0.2503838588202303</v>
      </c>
      <c r="E366" s="283">
        <v>-0.00459575879710587</v>
      </c>
      <c r="F366" s="228">
        <v>-5764.8559999999125</v>
      </c>
      <c r="G366" s="228">
        <v>1935.5983643411892</v>
      </c>
      <c r="H366" s="228">
        <v>220682.76999999996</v>
      </c>
      <c r="I366" s="228">
        <v>209154.50391627877</v>
      </c>
      <c r="J366" s="230">
        <v>344768.9799999999</v>
      </c>
      <c r="K366" s="228">
        <v>391839.29999999993</v>
      </c>
      <c r="L366" s="281">
        <v>1.0551184213959637</v>
      </c>
    </row>
    <row r="367">
      <c r="A367" s="189">
        <v>44139.983197615744</v>
      </c>
      <c r="B367" s="282">
        <v>0.23725852133143982</v>
      </c>
      <c r="C367" s="282">
        <v>0.040329653400202094</v>
      </c>
      <c r="D367" s="282">
        <v>0.25731180341688276</v>
      </c>
      <c r="E367" s="283">
        <v>0.01972769576006068</v>
      </c>
      <c r="F367" s="228">
        <v>25151.595999999932</v>
      </c>
      <c r="G367" s="228">
        <v>329.4541472866258</v>
      </c>
      <c r="H367" s="228">
        <v>226447.62599999987</v>
      </c>
      <c r="I367" s="228">
        <v>207218.90555193758</v>
      </c>
      <c r="J367" s="230">
        <v>350333.83599999984</v>
      </c>
      <c r="K367" s="228">
        <v>398404.15599999984</v>
      </c>
      <c r="L367" s="281">
        <v>1.092794238039457</v>
      </c>
    </row>
    <row r="368">
      <c r="A368" s="189">
        <v>44138.98324957176</v>
      </c>
      <c r="B368" s="282">
        <v>0.20900000592697426</v>
      </c>
      <c r="C368" s="282">
        <v>0.040392657024164544</v>
      </c>
      <c r="D368" s="282">
        <v>0.22908415154981115</v>
      </c>
      <c r="E368" s="283">
        <v>-0.006117064322237102</v>
      </c>
      <c r="F368" s="228">
        <v>-7645.026000000304</v>
      </c>
      <c r="G368" s="228">
        <v>-74.40442569897277</v>
      </c>
      <c r="H368" s="228">
        <v>201296.02999999994</v>
      </c>
      <c r="I368" s="228">
        <v>206889.45140465096</v>
      </c>
      <c r="J368" s="230">
        <v>325182.23999999993</v>
      </c>
      <c r="K368" s="228">
        <v>373252.55999999994</v>
      </c>
      <c r="L368" s="281">
        <v>0.9729642020573057</v>
      </c>
    </row>
    <row r="369">
      <c r="A369" s="189">
        <v>44137.98320238426</v>
      </c>
      <c r="B369" s="282">
        <v>0.21801163755696965</v>
      </c>
      <c r="C369" s="282">
        <v>0.04045040524450988</v>
      </c>
      <c r="D369" s="282">
        <v>0.23812449690532805</v>
      </c>
      <c r="E369" s="283">
        <v>0.007169309779162661</v>
      </c>
      <c r="F369" s="228">
        <v>9014.917999999772</v>
      </c>
      <c r="G369" s="228">
        <v>391.03178616418154</v>
      </c>
      <c r="H369" s="228">
        <v>208941.05600000024</v>
      </c>
      <c r="I369" s="228">
        <v>206963.85583034993</v>
      </c>
      <c r="J369" s="230">
        <v>332827.26600000024</v>
      </c>
      <c r="K369" s="228">
        <v>380897.58600000024</v>
      </c>
      <c r="L369" s="281">
        <v>1.009553359748337</v>
      </c>
    </row>
    <row r="370">
      <c r="A370" s="189">
        <v>44134.98322167824</v>
      </c>
      <c r="B370" s="282">
        <v>0.2066724892963899</v>
      </c>
      <c r="C370" s="282">
        <v>0.04055394239439913</v>
      </c>
      <c r="D370" s="282">
        <v>0.22843364516730505</v>
      </c>
      <c r="E370" s="283">
        <v>-0.005724284972750447</v>
      </c>
      <c r="F370" s="228">
        <v>-7138.293999999762</v>
      </c>
      <c r="G370" s="228">
        <v>122.51399224813213</v>
      </c>
      <c r="H370" s="228">
        <v>199926.13800000047</v>
      </c>
      <c r="I370" s="228">
        <v>206572.82404418575</v>
      </c>
      <c r="J370" s="230">
        <v>324812.3480000004</v>
      </c>
      <c r="K370" s="228">
        <v>372882.6680000004</v>
      </c>
      <c r="L370" s="281">
        <v>0.9678240055295775</v>
      </c>
    </row>
    <row r="371">
      <c r="A371" s="189">
        <v>44133.98325259259</v>
      </c>
      <c r="B371" s="282">
        <v>0.2151366121542562</v>
      </c>
      <c r="C371" s="282">
        <v>0.04061208048635054</v>
      </c>
      <c r="D371" s="282">
        <v>0.2369289647968363</v>
      </c>
      <c r="E371" s="283">
        <v>0.002805491062908784</v>
      </c>
      <c r="F371" s="228">
        <v>3518.527999999933</v>
      </c>
      <c r="G371" s="228">
        <v>197.6395503875974</v>
      </c>
      <c r="H371" s="228">
        <v>207064.43200000023</v>
      </c>
      <c r="I371" s="228">
        <v>206450.31005193762</v>
      </c>
      <c r="J371" s="230">
        <v>331950.64200000017</v>
      </c>
      <c r="K371" s="228">
        <v>380020.9620000002</v>
      </c>
      <c r="L371" s="281">
        <v>1.0029746719581487</v>
      </c>
    </row>
    <row r="372">
      <c r="A372" s="189">
        <v>44132.98318734954</v>
      </c>
      <c r="B372" s="282">
        <v>0.2114205417976914</v>
      </c>
      <c r="C372" s="282">
        <v>0.04067170253433121</v>
      </c>
      <c r="D372" s="282">
        <v>0.23324488749946246</v>
      </c>
      <c r="E372" s="283">
        <v>-0.0022806947373421203</v>
      </c>
      <c r="F372" s="228">
        <v>-2852.3260000001173</v>
      </c>
      <c r="G372" s="228">
        <v>165.61669767429703</v>
      </c>
      <c r="H372" s="228">
        <v>203545.9040000003</v>
      </c>
      <c r="I372" s="228">
        <v>206252.67050155002</v>
      </c>
      <c r="J372" s="230">
        <v>328432.11400000023</v>
      </c>
      <c r="K372" s="228">
        <v>376502.43400000024</v>
      </c>
      <c r="L372" s="281">
        <v>0.9868764535510371</v>
      </c>
    </row>
    <row r="373">
      <c r="A373" s="189">
        <v>44131.98324141203</v>
      </c>
      <c r="B373" s="282">
        <v>0.215001389675276</v>
      </c>
      <c r="C373" s="282">
        <v>0.040730874562093004</v>
      </c>
      <c r="D373" s="282">
        <v>0.23685748695638306</v>
      </c>
      <c r="E373" s="283">
        <v>0.0028918331168154587</v>
      </c>
      <c r="F373" s="228">
        <v>3624.8880000000354</v>
      </c>
      <c r="G373" s="228">
        <v>-13.015431143605383</v>
      </c>
      <c r="H373" s="228">
        <v>206398.23000000042</v>
      </c>
      <c r="I373" s="228">
        <v>206087.05380387572</v>
      </c>
      <c r="J373" s="230">
        <v>331284.44000000035</v>
      </c>
      <c r="K373" s="228">
        <v>379354.76000000036</v>
      </c>
      <c r="L373" s="281">
        <v>1.0015099259773048</v>
      </c>
    </row>
    <row r="374">
      <c r="A374" s="189">
        <v>44130.984694375</v>
      </c>
      <c r="B374" s="282">
        <v>0.2111515482743026</v>
      </c>
      <c r="C374" s="282">
        <v>0.0407907591912714</v>
      </c>
      <c r="D374" s="282">
        <v>0.23303977951509108</v>
      </c>
      <c r="E374" s="283">
        <v>0.002291411064041597</v>
      </c>
      <c r="F374" s="228">
        <v>2863.9580000001006</v>
      </c>
      <c r="G374" s="228">
        <v>332.26919858541805</v>
      </c>
      <c r="H374" s="228">
        <v>202773.34200000038</v>
      </c>
      <c r="I374" s="228">
        <v>206100.06923501933</v>
      </c>
      <c r="J374" s="230">
        <v>328314.5520000003</v>
      </c>
      <c r="K374" s="228">
        <v>375729.8720000003</v>
      </c>
      <c r="L374" s="281">
        <v>0.9838586796823177</v>
      </c>
    </row>
    <row r="375">
      <c r="A375" s="189">
        <v>44127.98341127315</v>
      </c>
      <c r="B375" s="282">
        <v>0.20839098295513633</v>
      </c>
      <c r="C375" s="282">
        <v>0.040894938639708035</v>
      </c>
      <c r="D375" s="282">
        <v>0.23033511665773546</v>
      </c>
      <c r="E375" s="283">
        <v>-4.892570494404252E-4</v>
      </c>
      <c r="F375" s="228">
        <v>-610.1047999998555</v>
      </c>
      <c r="G375" s="228">
        <v>143.85160930239363</v>
      </c>
      <c r="H375" s="228">
        <v>199909.38400000028</v>
      </c>
      <c r="I375" s="228">
        <v>205767.8000364339</v>
      </c>
      <c r="J375" s="230">
        <v>325450.5940000002</v>
      </c>
      <c r="K375" s="228">
        <v>372865.9140000002</v>
      </c>
      <c r="L375" s="281">
        <v>0.9715289951323952</v>
      </c>
    </row>
    <row r="376">
      <c r="A376" s="189">
        <v>44126.98313753473</v>
      </c>
      <c r="B376" s="282">
        <v>0.20939644699841192</v>
      </c>
      <c r="C376" s="282">
        <v>0.04095410262556624</v>
      </c>
      <c r="D376" s="282">
        <v>0.23137232796507934</v>
      </c>
      <c r="E376" s="283">
        <v>-0.0023947618125151945</v>
      </c>
      <c r="F376" s="228">
        <v>-2987.7352000000246</v>
      </c>
      <c r="G376" s="228">
        <v>163.246370542387</v>
      </c>
      <c r="H376" s="228">
        <v>200519.48880000014</v>
      </c>
      <c r="I376" s="228">
        <v>205623.94842713152</v>
      </c>
      <c r="J376" s="230">
        <v>326060.6988000001</v>
      </c>
      <c r="K376" s="228">
        <v>373476.0188000001</v>
      </c>
      <c r="L376" s="281">
        <v>0.975175753280799</v>
      </c>
    </row>
    <row r="377">
      <c r="A377" s="189">
        <v>44125.983166666665</v>
      </c>
      <c r="B377" s="282">
        <v>0.21239599193732997</v>
      </c>
      <c r="C377" s="282">
        <v>0.041005699123828676</v>
      </c>
      <c r="D377" s="282">
        <v>0.2351607300889983</v>
      </c>
      <c r="E377" s="283">
        <v>-0.006384029489339979</v>
      </c>
      <c r="F377" s="228">
        <v>-7979.6879999995</v>
      </c>
      <c r="G377" s="228">
        <v>1733.2517472871114</v>
      </c>
      <c r="H377" s="228">
        <v>203507.22400000016</v>
      </c>
      <c r="I377" s="228">
        <v>205460.70205658913</v>
      </c>
      <c r="J377" s="230">
        <v>329122.76400000014</v>
      </c>
      <c r="K377" s="228">
        <v>376538.08400000015</v>
      </c>
      <c r="L377" s="281">
        <v>0.9904922058718025</v>
      </c>
    </row>
    <row r="378">
      <c r="A378" s="189">
        <v>44124.98318935186</v>
      </c>
      <c r="B378" s="282">
        <v>0.22193902635835008</v>
      </c>
      <c r="C378" s="282">
        <v>0.04106496372419367</v>
      </c>
      <c r="D378" s="282">
        <v>0.24474043293971715</v>
      </c>
      <c r="E378" s="283">
        <v>-0.007055501927281026</v>
      </c>
      <c r="F378" s="228">
        <v>-9047.258000000147</v>
      </c>
      <c r="G378" s="228">
        <v>1849.4105201971834</v>
      </c>
      <c r="H378" s="228">
        <v>211486.91199999966</v>
      </c>
      <c r="I378" s="228">
        <v>203727.45030930202</v>
      </c>
      <c r="J378" s="230">
        <v>337098.83199999965</v>
      </c>
      <c r="K378" s="228">
        <v>384514.15199999965</v>
      </c>
      <c r="L378" s="281">
        <v>1.0380874628279946</v>
      </c>
    </row>
    <row r="379">
      <c r="A379" s="189">
        <v>44123.98475137731</v>
      </c>
      <c r="B379" s="282">
        <v>0.2327374508850401</v>
      </c>
      <c r="C379" s="282">
        <v>0.04112685732116584</v>
      </c>
      <c r="D379" s="282">
        <v>0.25559490854909517</v>
      </c>
      <c r="E379" s="283">
        <v>-0.008927624408394912</v>
      </c>
      <c r="F379" s="228">
        <v>-10782.209999999963</v>
      </c>
      <c r="G379" s="228">
        <v>361.3840224382002</v>
      </c>
      <c r="H379" s="228">
        <v>220534.1699999998</v>
      </c>
      <c r="I379" s="228">
        <v>201878.03978910483</v>
      </c>
      <c r="J379" s="230">
        <v>346127.37999999983</v>
      </c>
      <c r="K379" s="228">
        <v>393542.69999999984</v>
      </c>
      <c r="L379" s="281">
        <v>1.092412875765905</v>
      </c>
    </row>
    <row r="380">
      <c r="A380" s="189">
        <v>44120.9831754051</v>
      </c>
      <c r="B380" s="282">
        <v>0.24588438527257825</v>
      </c>
      <c r="C380" s="282">
        <v>0.04123595894586104</v>
      </c>
      <c r="D380" s="282">
        <v>0.2688024793657209</v>
      </c>
      <c r="E380" s="283">
        <v>-0.0011847442560606464</v>
      </c>
      <c r="F380" s="228">
        <v>-1443.6319999999832</v>
      </c>
      <c r="G380" s="228">
        <v>234.6986434108694</v>
      </c>
      <c r="H380" s="228">
        <v>231316.37999999977</v>
      </c>
      <c r="I380" s="228">
        <v>201516.65576666663</v>
      </c>
      <c r="J380" s="230">
        <v>356909.5899999998</v>
      </c>
      <c r="K380" s="228">
        <v>404324.9099999998</v>
      </c>
      <c r="L380" s="281">
        <v>1.1478772269218174</v>
      </c>
    </row>
    <row r="381">
      <c r="A381" s="189">
        <v>44119.983247129625</v>
      </c>
      <c r="B381" s="282">
        <v>0.24795895553850084</v>
      </c>
      <c r="C381" s="282">
        <v>0.04130208482029139</v>
      </c>
      <c r="D381" s="282">
        <v>0.270913801026565</v>
      </c>
      <c r="E381" s="283">
        <v>0.0025452590895041318</v>
      </c>
      <c r="F381" s="228">
        <v>3105.1180000002496</v>
      </c>
      <c r="G381" s="228">
        <v>239.4791705426178</v>
      </c>
      <c r="H381" s="228">
        <v>232760.01199999976</v>
      </c>
      <c r="I381" s="228">
        <v>201281.95712325576</v>
      </c>
      <c r="J381" s="230">
        <v>358353.2219999998</v>
      </c>
      <c r="K381" s="228">
        <v>405768.5419999998</v>
      </c>
      <c r="L381" s="281">
        <v>1.1563878617171248</v>
      </c>
    </row>
    <row r="382">
      <c r="A382" s="189">
        <v>44118.983232303246</v>
      </c>
      <c r="B382" s="282">
        <v>0.24473904123648804</v>
      </c>
      <c r="C382" s="282">
        <v>0.04136871578302123</v>
      </c>
      <c r="D382" s="282">
        <v>0.26773091883711597</v>
      </c>
      <c r="E382" s="283">
        <v>-3.5086146536975624E-4</v>
      </c>
      <c r="F382" s="228">
        <v>-426.9480000003241</v>
      </c>
      <c r="G382" s="228">
        <v>222.9520620154799</v>
      </c>
      <c r="H382" s="228">
        <v>229654.8939999995</v>
      </c>
      <c r="I382" s="228">
        <v>201042.47795271315</v>
      </c>
      <c r="J382" s="230">
        <v>355248.1039999995</v>
      </c>
      <c r="K382" s="228">
        <v>402663.42399999953</v>
      </c>
      <c r="L382" s="281">
        <v>1.142320251613772</v>
      </c>
    </row>
    <row r="383">
      <c r="A383" s="189">
        <v>44117.98317309028</v>
      </c>
      <c r="B383" s="282">
        <v>0.2456296867479934</v>
      </c>
      <c r="C383" s="282">
        <v>0.04143499548734997</v>
      </c>
      <c r="D383" s="282">
        <v>0.26865840123902246</v>
      </c>
      <c r="E383" s="283">
        <v>0.007174935594596308</v>
      </c>
      <c r="F383" s="228">
        <v>8724.374000000069</v>
      </c>
      <c r="G383" s="228">
        <v>116.84583700122312</v>
      </c>
      <c r="H383" s="228">
        <v>230081.84199999983</v>
      </c>
      <c r="I383" s="228">
        <v>200819.52589069767</v>
      </c>
      <c r="J383" s="230">
        <v>355675.05199999985</v>
      </c>
      <c r="K383" s="228">
        <v>403090.37199999986</v>
      </c>
      <c r="L383" s="281">
        <v>1.145714496533714</v>
      </c>
    </row>
    <row r="384">
      <c r="A384" s="189">
        <v>44116.98326980324</v>
      </c>
      <c r="B384" s="282">
        <v>0.23582094673305087</v>
      </c>
      <c r="C384" s="282">
        <v>0.0415015895686112</v>
      </c>
      <c r="D384" s="282">
        <v>0.2588866728386854</v>
      </c>
      <c r="E384" s="283">
        <v>0.006255571610860194</v>
      </c>
      <c r="F384" s="228">
        <v>7551.89599999995</v>
      </c>
      <c r="G384" s="228">
        <v>392.13493044063216</v>
      </c>
      <c r="H384" s="228">
        <v>221357.46799999976</v>
      </c>
      <c r="I384" s="228">
        <v>200702.68005369644</v>
      </c>
      <c r="J384" s="230">
        <v>346950.6779999998</v>
      </c>
      <c r="K384" s="228">
        <v>394365.9979999998</v>
      </c>
      <c r="L384" s="281">
        <v>1.1029123673922903</v>
      </c>
    </row>
    <row r="385">
      <c r="A385" s="189">
        <v>44113.98316142361</v>
      </c>
      <c r="B385" s="282">
        <v>0.22759619229452288</v>
      </c>
      <c r="C385" s="282">
        <v>0.04161266192370079</v>
      </c>
      <c r="D385" s="282">
        <v>0.2507236501204851</v>
      </c>
      <c r="E385" s="283">
        <v>0.001378661450488788</v>
      </c>
      <c r="F385" s="228">
        <v>1650.8300000006566</v>
      </c>
      <c r="G385" s="228">
        <v>6082.373310852738</v>
      </c>
      <c r="H385" s="228">
        <v>213805.5719999998</v>
      </c>
      <c r="I385" s="228">
        <v>200310.5451232558</v>
      </c>
      <c r="J385" s="230">
        <v>339198.78199999983</v>
      </c>
      <c r="K385" s="228">
        <v>386814.10199999984</v>
      </c>
      <c r="L385" s="281">
        <v>1.067370526441532</v>
      </c>
    </row>
    <row r="386">
      <c r="A386" s="189">
        <v>44112.98322083333</v>
      </c>
      <c r="B386" s="282">
        <v>0.22594654993043475</v>
      </c>
      <c r="C386" s="282">
        <v>0.041676707512338824</v>
      </c>
      <c r="D386" s="282">
        <v>0.24917067572907997</v>
      </c>
      <c r="E386" s="283">
        <v>0.007707501654014052</v>
      </c>
      <c r="F386" s="228">
        <v>7275.627999999851</v>
      </c>
      <c r="G386" s="228">
        <v>124.38342635642039</v>
      </c>
      <c r="H386" s="228">
        <v>212154.74199999915</v>
      </c>
      <c r="I386" s="228">
        <v>194228.17181240307</v>
      </c>
      <c r="J386" s="230">
        <v>337495.9519999992</v>
      </c>
      <c r="K386" s="228">
        <v>385111.2719999992</v>
      </c>
      <c r="L386" s="281">
        <v>1.0922964471132983</v>
      </c>
    </row>
    <row r="387">
      <c r="A387" s="189">
        <v>44111.98313248843</v>
      </c>
      <c r="B387" s="282">
        <v>0.21941020760106666</v>
      </c>
      <c r="C387" s="282">
        <v>0.04006545886177626</v>
      </c>
      <c r="D387" s="282">
        <v>0.24099476512010246</v>
      </c>
      <c r="E387" s="283">
        <v>0.001210769567289107</v>
      </c>
      <c r="F387" s="228">
        <v>1134.240000000107</v>
      </c>
      <c r="G387" s="228">
        <v>47.53413178288611</v>
      </c>
      <c r="H387" s="228">
        <v>204879.1139999993</v>
      </c>
      <c r="I387" s="228">
        <v>194103.78838604665</v>
      </c>
      <c r="J387" s="230">
        <v>330220.32399999927</v>
      </c>
      <c r="K387" s="228">
        <v>377835.6439999993</v>
      </c>
      <c r="L387" s="281">
        <v>1.0555132164268837</v>
      </c>
    </row>
    <row r="388">
      <c r="A388" s="189">
        <v>44110.98319322917</v>
      </c>
      <c r="B388" s="282">
        <v>0.21840386985358465</v>
      </c>
      <c r="C388" s="282">
        <v>0.04012569109570645</v>
      </c>
      <c r="D388" s="282">
        <v>0.24002087642361597</v>
      </c>
      <c r="E388" s="283">
        <v>3.347888560146809E-4</v>
      </c>
      <c r="F388" s="228">
        <v>313.247999999905</v>
      </c>
      <c r="G388" s="228">
        <v>13.294582668342628</v>
      </c>
      <c r="H388" s="228">
        <v>203744.8739999992</v>
      </c>
      <c r="I388" s="228">
        <v>194056.25425426377</v>
      </c>
      <c r="J388" s="230">
        <v>329086.08399999916</v>
      </c>
      <c r="K388" s="228">
        <v>376701.40399999917</v>
      </c>
      <c r="L388" s="281">
        <v>1.0499268615843778</v>
      </c>
    </row>
    <row r="389">
      <c r="A389" s="189">
        <v>44109.98325773148</v>
      </c>
      <c r="B389" s="282">
        <v>0.2183620801173222</v>
      </c>
      <c r="C389" s="282">
        <v>0.04018591250232624</v>
      </c>
      <c r="D389" s="282">
        <v>0.2400115299053271</v>
      </c>
      <c r="E389" s="283">
        <v>-0.0027124468844192564</v>
      </c>
      <c r="F389" s="228">
        <v>-2537.073999999906</v>
      </c>
      <c r="G389" s="228">
        <v>90.17369640161633</v>
      </c>
      <c r="H389" s="228">
        <v>203431.6259999993</v>
      </c>
      <c r="I389" s="228">
        <v>194042.95967159542</v>
      </c>
      <c r="J389" s="230">
        <v>328772.83599999925</v>
      </c>
      <c r="K389" s="228">
        <v>376388.15599999926</v>
      </c>
      <c r="L389" s="281">
        <v>1.048384472924416</v>
      </c>
    </row>
    <row r="390">
      <c r="A390" s="189">
        <v>44106.98320333334</v>
      </c>
      <c r="B390" s="282">
        <v>0.22193362232863165</v>
      </c>
      <c r="C390" s="282">
        <v>0.04029089371488676</v>
      </c>
      <c r="D390" s="282">
        <v>0.2436396288886118</v>
      </c>
      <c r="E390" s="283">
        <v>-9.961805331596663E-5</v>
      </c>
      <c r="F390" s="228">
        <v>-93.4299999998766</v>
      </c>
      <c r="G390" s="228">
        <v>79.17415503863594</v>
      </c>
      <c r="H390" s="228">
        <v>205968.6999999992</v>
      </c>
      <c r="I390" s="228">
        <v>193952.7859751938</v>
      </c>
      <c r="J390" s="230">
        <v>331309.90999999916</v>
      </c>
      <c r="K390" s="228">
        <v>378925.22999999917</v>
      </c>
      <c r="L390" s="281">
        <v>1.0619527786847165</v>
      </c>
    </row>
    <row r="391">
      <c r="A391" s="189">
        <v>44105.9831092824</v>
      </c>
      <c r="B391" s="282">
        <v>0.22238004700152333</v>
      </c>
      <c r="C391" s="282">
        <v>0.04035202174171956</v>
      </c>
      <c r="D391" s="282">
        <v>0.24411995665172886</v>
      </c>
      <c r="E391" s="283">
        <v>-0.001184042445830494</v>
      </c>
      <c r="F391" s="228">
        <v>-1110.6020000002172</v>
      </c>
      <c r="G391" s="228">
        <v>63.33613178291125</v>
      </c>
      <c r="H391" s="228">
        <v>206062.12999999907</v>
      </c>
      <c r="I391" s="228">
        <v>193873.61182015517</v>
      </c>
      <c r="J391" s="230">
        <v>332403.3399999991</v>
      </c>
      <c r="K391" s="228">
        <v>380018.6599999991</v>
      </c>
      <c r="L391" s="281">
        <v>1.0628683711280442</v>
      </c>
    </row>
    <row r="392">
      <c r="A392" s="189">
        <v>44104.98322375</v>
      </c>
      <c r="B392" s="282">
        <v>0.22284943491410328</v>
      </c>
      <c r="C392" s="282">
        <v>0.04041037916952329</v>
      </c>
      <c r="D392" s="282">
        <v>0.24580996876865524</v>
      </c>
      <c r="E392" s="283">
        <v>-0.0011632517727359732</v>
      </c>
      <c r="F392" s="228">
        <v>-1089.0119999998715</v>
      </c>
      <c r="G392" s="228">
        <v>113.0618217055453</v>
      </c>
      <c r="H392" s="228">
        <v>207172.7319999993</v>
      </c>
      <c r="I392" s="228">
        <v>193810.27568837226</v>
      </c>
      <c r="J392" s="230">
        <v>332513.9419999993</v>
      </c>
      <c r="K392" s="228">
        <v>380129.2619999993</v>
      </c>
      <c r="L392" s="281">
        <v>1.0689460673030182</v>
      </c>
    </row>
    <row r="393">
      <c r="A393" s="189">
        <v>44103.983189872684</v>
      </c>
      <c r="B393" s="282">
        <v>0.2244841043078832</v>
      </c>
      <c r="C393" s="282">
        <v>0.040472139008920195</v>
      </c>
      <c r="D393" s="282">
        <v>0.24747972911957214</v>
      </c>
      <c r="E393" s="283">
        <v>-0.005991576372961816</v>
      </c>
      <c r="F393" s="228">
        <v>-5558.446000000113</v>
      </c>
      <c r="G393" s="228">
        <v>5.522506355540827</v>
      </c>
      <c r="H393" s="228">
        <v>208261.74399999916</v>
      </c>
      <c r="I393" s="228">
        <v>193697.21386666672</v>
      </c>
      <c r="J393" s="230">
        <v>333602.95399999915</v>
      </c>
      <c r="K393" s="228">
        <v>381218.27399999916</v>
      </c>
      <c r="L393" s="281">
        <v>1.0751922541506358</v>
      </c>
    </row>
    <row r="394">
      <c r="A394" s="189">
        <v>44102.98317905093</v>
      </c>
      <c r="B394" s="282">
        <v>0.2314442656424073</v>
      </c>
      <c r="C394" s="282">
        <v>0.04053431218073631</v>
      </c>
      <c r="D394" s="282">
        <v>0.25447521626013087</v>
      </c>
      <c r="E394" s="283">
        <v>0.006602159618448937</v>
      </c>
      <c r="F394" s="228">
        <v>6161.587999999989</v>
      </c>
      <c r="G394" s="228">
        <v>112.01780372206122</v>
      </c>
      <c r="H394" s="228">
        <v>213820.18999999927</v>
      </c>
      <c r="I394" s="228">
        <v>193691.69136031118</v>
      </c>
      <c r="J394" s="230">
        <v>339161.39999999927</v>
      </c>
      <c r="K394" s="228">
        <v>386776.7199999993</v>
      </c>
      <c r="L394" s="281">
        <v>1.1039202998245519</v>
      </c>
    </row>
    <row r="395">
      <c r="A395" s="189">
        <v>44099.98347827546</v>
      </c>
      <c r="B395" s="282">
        <v>0.22471168473537032</v>
      </c>
      <c r="C395" s="282">
        <v>0.0406429318628974</v>
      </c>
      <c r="D395" s="282">
        <v>0.24780435132658343</v>
      </c>
      <c r="E395" s="283">
        <v>0.006855709418610675</v>
      </c>
      <c r="F395" s="228">
        <v>6355.976000000024</v>
      </c>
      <c r="G395" s="228">
        <v>64.52867441857234</v>
      </c>
      <c r="H395" s="228">
        <v>207658.6019999993</v>
      </c>
      <c r="I395" s="228">
        <v>193579.6735565891</v>
      </c>
      <c r="J395" s="230">
        <v>332999.8119999993</v>
      </c>
      <c r="K395" s="228">
        <v>380615.1319999993</v>
      </c>
      <c r="L395" s="281">
        <v>1.0727293738270227</v>
      </c>
    </row>
    <row r="396">
      <c r="A396" s="189">
        <v>44098.983132905094</v>
      </c>
      <c r="B396" s="282">
        <v>0.2174612488400281</v>
      </c>
      <c r="C396" s="282">
        <v>0.04070551042469665</v>
      </c>
      <c r="D396" s="282">
        <v>0.2405894715734079</v>
      </c>
      <c r="E396" s="283">
        <v>-0.00430904774172002</v>
      </c>
      <c r="F396" s="228">
        <v>-3967.5600000002596</v>
      </c>
      <c r="G396" s="228">
        <v>-3.0018604651850183</v>
      </c>
      <c r="H396" s="228">
        <v>201302.62599999926</v>
      </c>
      <c r="I396" s="228">
        <v>193515.14488217054</v>
      </c>
      <c r="J396" s="230">
        <v>326643.83599999925</v>
      </c>
      <c r="K396" s="228">
        <v>374259.15599999926</v>
      </c>
      <c r="L396" s="281">
        <v>1.0402422307699506</v>
      </c>
    </row>
    <row r="397">
      <c r="A397" s="189">
        <v>44097.98317869213</v>
      </c>
      <c r="B397" s="282">
        <v>0.22253927229279022</v>
      </c>
      <c r="C397" s="282">
        <v>0.04076708848026542</v>
      </c>
      <c r="D397" s="282">
        <v>0.24570248269663103</v>
      </c>
      <c r="E397" s="283">
        <v>8.521944270360648E-5</v>
      </c>
      <c r="F397" s="228">
        <v>78.80400000000373</v>
      </c>
      <c r="G397" s="228">
        <v>27.83357364346739</v>
      </c>
      <c r="H397" s="228">
        <v>205270.18599999952</v>
      </c>
      <c r="I397" s="228">
        <v>193518.14674263573</v>
      </c>
      <c r="J397" s="230">
        <v>290611.39599999954</v>
      </c>
      <c r="K397" s="228">
        <v>338226.71599999955</v>
      </c>
      <c r="L397" s="281">
        <v>1.0607283578061188</v>
      </c>
    </row>
    <row r="398">
      <c r="A398" s="189">
        <v>44096.98318790509</v>
      </c>
      <c r="B398" s="282">
        <v>0.22274443996592644</v>
      </c>
      <c r="C398" s="282">
        <v>0.04082197617192124</v>
      </c>
      <c r="D398" s="282">
        <v>0.24593883668200578</v>
      </c>
      <c r="E398" s="283">
        <v>0.006580526077144208</v>
      </c>
      <c r="F398" s="228">
        <v>6084.616000000155</v>
      </c>
      <c r="G398" s="228">
        <v>39.68437677441398</v>
      </c>
      <c r="H398" s="228">
        <v>205191.38199999952</v>
      </c>
      <c r="I398" s="228">
        <v>193490.31316899226</v>
      </c>
      <c r="J398" s="230">
        <v>290532.59199999954</v>
      </c>
      <c r="K398" s="228">
        <v>338147.91199999955</v>
      </c>
      <c r="L398" s="281">
        <v>1.060473667334383</v>
      </c>
    </row>
    <row r="399">
      <c r="A399" s="189">
        <v>44095.98324008102</v>
      </c>
      <c r="B399" s="282">
        <v>0.21574199531842952</v>
      </c>
      <c r="C399" s="282">
        <v>0.04087701216370941</v>
      </c>
      <c r="D399" s="282">
        <v>0.23896766260852084</v>
      </c>
      <c r="E399" s="283">
        <v>-0.0027891412279907107</v>
      </c>
      <c r="F399" s="228">
        <v>-2561.980000000214</v>
      </c>
      <c r="G399" s="228">
        <v>42.20049144254881</v>
      </c>
      <c r="H399" s="228">
        <v>199106.76599999936</v>
      </c>
      <c r="I399" s="228">
        <v>193450.62879221785</v>
      </c>
      <c r="J399" s="230">
        <v>284447.9759999994</v>
      </c>
      <c r="K399" s="228">
        <v>332063.2959999994</v>
      </c>
      <c r="L399" s="281">
        <v>1.0292381433086821</v>
      </c>
    </row>
    <row r="400">
      <c r="A400" s="189">
        <v>44092.98318997685</v>
      </c>
      <c r="B400" s="282">
        <v>0.21935091181185895</v>
      </c>
      <c r="C400" s="282">
        <v>0.04097677420772459</v>
      </c>
      <c r="D400" s="282">
        <v>0.2426332623065151</v>
      </c>
      <c r="E400" s="283">
        <v>-0.005451076646804857</v>
      </c>
      <c r="F400" s="228">
        <v>-5021.079999999842</v>
      </c>
      <c r="G400" s="228">
        <v>31.976465116458712</v>
      </c>
      <c r="H400" s="228">
        <v>201668.74599999958</v>
      </c>
      <c r="I400" s="228">
        <v>193408.4283007753</v>
      </c>
      <c r="J400" s="230">
        <v>287009.9559999996</v>
      </c>
      <c r="K400" s="228">
        <v>334625.2759999996</v>
      </c>
      <c r="L400" s="281">
        <v>1.0427091920026277</v>
      </c>
    </row>
    <row r="401">
      <c r="A401" s="189">
        <v>44091.98314175926</v>
      </c>
      <c r="B401" s="282">
        <v>0.22569316410451343</v>
      </c>
      <c r="C401" s="282">
        <v>0.041031542461904</v>
      </c>
      <c r="D401" s="282">
        <v>0.24900663304893633</v>
      </c>
      <c r="E401" s="283">
        <v>-0.006607165136292516</v>
      </c>
      <c r="F401" s="228">
        <v>-6119.148000000045</v>
      </c>
      <c r="G401" s="228">
        <v>44.6725891471724</v>
      </c>
      <c r="H401" s="228">
        <v>206689.82599999942</v>
      </c>
      <c r="I401" s="228">
        <v>193376.45183565884</v>
      </c>
      <c r="J401" s="230">
        <v>332031.03599999944</v>
      </c>
      <c r="K401" s="228">
        <v>339646.35599999945</v>
      </c>
      <c r="L401" s="281">
        <v>1.068846925455303</v>
      </c>
    </row>
    <row r="402">
      <c r="A402" s="189">
        <v>44090.98316108796</v>
      </c>
      <c r="B402" s="282">
        <v>0.23338265931544433</v>
      </c>
      <c r="C402" s="282">
        <v>0.04108744570576982</v>
      </c>
      <c r="D402" s="282">
        <v>0.25672789159269754</v>
      </c>
      <c r="E402" s="283">
        <v>0.003692930951048628</v>
      </c>
      <c r="F402" s="228">
        <v>3442.761999999988</v>
      </c>
      <c r="G402" s="228">
        <v>93.60465116277919</v>
      </c>
      <c r="H402" s="228">
        <v>212808.97399999946</v>
      </c>
      <c r="I402" s="228">
        <v>193331.77924651167</v>
      </c>
      <c r="J402" s="230">
        <v>338250.1839999995</v>
      </c>
      <c r="K402" s="228">
        <v>345765.5039999995</v>
      </c>
      <c r="L402" s="281">
        <v>1.1007449206198687</v>
      </c>
    </row>
    <row r="403">
      <c r="A403" s="189">
        <v>44089.983157118055</v>
      </c>
      <c r="B403" s="282">
        <v>0.22954885304711214</v>
      </c>
      <c r="C403" s="282">
        <v>0.041144706818035</v>
      </c>
      <c r="D403" s="282">
        <v>0.2529266201763943</v>
      </c>
      <c r="E403" s="283">
        <v>0.0026956811924814745</v>
      </c>
      <c r="F403" s="228">
        <v>2503.7879999999423</v>
      </c>
      <c r="G403" s="228">
        <v>42.976752547430806</v>
      </c>
      <c r="H403" s="228">
        <v>209366.21199999948</v>
      </c>
      <c r="I403" s="228">
        <v>193238.1745953489</v>
      </c>
      <c r="J403" s="230">
        <v>334807.4219999995</v>
      </c>
      <c r="K403" s="228">
        <v>342322.7419999995</v>
      </c>
      <c r="L403" s="281">
        <v>1.0834619631365467</v>
      </c>
    </row>
    <row r="404">
      <c r="A404" s="189">
        <v>44088.98315741898</v>
      </c>
      <c r="B404" s="282">
        <v>0.2268366596885743</v>
      </c>
      <c r="C404" s="282">
        <v>0.04120147299524363</v>
      </c>
      <c r="D404" s="282">
        <v>0.2502466804556688</v>
      </c>
      <c r="E404" s="283">
        <v>0.003116971127511336</v>
      </c>
      <c r="F404" s="228">
        <v>2887.2840000001015</v>
      </c>
      <c r="G404" s="228">
        <v>154.31660404190188</v>
      </c>
      <c r="H404" s="228">
        <v>206862.42399999953</v>
      </c>
      <c r="I404" s="228">
        <v>193195.19784280146</v>
      </c>
      <c r="J404" s="230">
        <v>332303.63399999955</v>
      </c>
      <c r="K404" s="228">
        <v>339818.95399999956</v>
      </c>
      <c r="L404" s="281">
        <v>1.0707430945996845</v>
      </c>
    </row>
    <row r="405">
      <c r="A405" s="189">
        <v>44085.983099895835</v>
      </c>
      <c r="B405" s="282">
        <v>0.2239007095024475</v>
      </c>
      <c r="C405" s="282">
        <v>0.04130420187090643</v>
      </c>
      <c r="D405" s="282">
        <v>0.24736909918059824</v>
      </c>
      <c r="E405" s="283">
        <v>2.2022614520620233E-4</v>
      </c>
      <c r="F405" s="228">
        <v>203.36200000008103</v>
      </c>
      <c r="G405" s="228">
        <v>46.52532558122766</v>
      </c>
      <c r="H405" s="228">
        <v>203975.13999999943</v>
      </c>
      <c r="I405" s="228">
        <v>193040.88123875955</v>
      </c>
      <c r="J405" s="230">
        <v>329416.34999999945</v>
      </c>
      <c r="K405" s="228">
        <v>336931.66999999946</v>
      </c>
      <c r="L405" s="281">
        <v>1.0566421925297576</v>
      </c>
    </row>
    <row r="406">
      <c r="A406" s="189">
        <v>44084.983133333335</v>
      </c>
      <c r="B406" s="282">
        <v>0.2239580885211845</v>
      </c>
      <c r="C406" s="282">
        <v>0.041360345110363836</v>
      </c>
      <c r="D406" s="282">
        <v>0.24745837789383845</v>
      </c>
      <c r="E406" s="283">
        <v>-0.005047680133601365</v>
      </c>
      <c r="F406" s="228">
        <v>-4660.120000000112</v>
      </c>
      <c r="G406" s="228">
        <v>45.13480620161863</v>
      </c>
      <c r="H406" s="228">
        <v>203771.77799999935</v>
      </c>
      <c r="I406" s="228">
        <v>192994.35591317833</v>
      </c>
      <c r="J406" s="230">
        <v>329212.9879999994</v>
      </c>
      <c r="K406" s="228">
        <v>336728.3079999994</v>
      </c>
      <c r="L406" s="281">
        <v>1.0558431982936818</v>
      </c>
    </row>
    <row r="407">
      <c r="A407" s="189">
        <v>44083.983159560186</v>
      </c>
      <c r="B407" s="282">
        <v>0.2299296917660684</v>
      </c>
      <c r="C407" s="282">
        <v>0.04141661703364239</v>
      </c>
      <c r="D407" s="282">
        <v>0.2534619539493233</v>
      </c>
      <c r="E407" s="283">
        <v>0.0027631625420015526</v>
      </c>
      <c r="F407" s="228">
        <v>2563.883999999962</v>
      </c>
      <c r="G407" s="228">
        <v>77.37203875972773</v>
      </c>
      <c r="H407" s="228">
        <v>208431.89799999946</v>
      </c>
      <c r="I407" s="228">
        <v>192949.2211069767</v>
      </c>
      <c r="J407" s="230">
        <v>333873.1079999995</v>
      </c>
      <c r="K407" s="228">
        <v>341388.4279999995</v>
      </c>
      <c r="L407" s="281">
        <v>1.0802422357768353</v>
      </c>
    </row>
    <row r="408">
      <c r="A408" s="189">
        <v>44082.98313530092</v>
      </c>
      <c r="B408" s="282">
        <v>0.2271260338309235</v>
      </c>
      <c r="C408" s="282">
        <v>0.04147397874780924</v>
      </c>
      <c r="D408" s="282">
        <v>0.25069088802660566</v>
      </c>
      <c r="E408" s="283">
        <v>-0.00548814447448485</v>
      </c>
      <c r="F408" s="228">
        <v>-5078.269999999902</v>
      </c>
      <c r="G408" s="228">
        <v>1.2883071273681708</v>
      </c>
      <c r="H408" s="228">
        <v>205868.0139999995</v>
      </c>
      <c r="I408" s="228">
        <v>192871.84906821698</v>
      </c>
      <c r="J408" s="230">
        <v>332309.2239999995</v>
      </c>
      <c r="K408" s="228">
        <v>339824.5439999995</v>
      </c>
      <c r="L408" s="281">
        <v>1.0673823836633924</v>
      </c>
    </row>
    <row r="409">
      <c r="A409" s="189">
        <v>44081.98470541667</v>
      </c>
      <c r="B409" s="282">
        <v>0.23363190711309734</v>
      </c>
      <c r="C409" s="282">
        <v>0.041531206216510914</v>
      </c>
      <c r="D409" s="282">
        <v>0.2572292770450714</v>
      </c>
      <c r="E409" s="283">
        <v>0.002241412277074335</v>
      </c>
      <c r="F409" s="228">
        <v>2085.3979999999283</v>
      </c>
      <c r="G409" s="228">
        <v>105.58811147717643</v>
      </c>
      <c r="H409" s="228">
        <v>210946.2839999994</v>
      </c>
      <c r="I409" s="228">
        <v>192870.5607610896</v>
      </c>
      <c r="J409" s="230">
        <v>337387.4939999994</v>
      </c>
      <c r="K409" s="228">
        <v>344902.81399999943</v>
      </c>
      <c r="L409" s="281">
        <v>1.0937194518830706</v>
      </c>
    </row>
    <row r="410">
      <c r="A410" s="189">
        <v>44078.983152581015</v>
      </c>
      <c r="B410" s="282">
        <v>0.23167457366335942</v>
      </c>
      <c r="C410" s="282">
        <v>0.04163645259673604</v>
      </c>
      <c r="D410" s="282">
        <v>0.2553317429123874</v>
      </c>
      <c r="E410" s="283">
        <v>-0.01252123462614702</v>
      </c>
      <c r="F410" s="228">
        <v>-11623.57799999998</v>
      </c>
      <c r="G410" s="228">
        <v>13.952736434177496</v>
      </c>
      <c r="H410" s="228">
        <v>208860.88599999947</v>
      </c>
      <c r="I410" s="228">
        <v>192764.97264961243</v>
      </c>
      <c r="J410" s="230">
        <v>335302.0959999995</v>
      </c>
      <c r="K410" s="228">
        <v>342817.4159999995</v>
      </c>
      <c r="L410" s="281">
        <v>1.0835001978271461</v>
      </c>
    </row>
    <row r="411">
      <c r="A411" s="189">
        <v>44077.98314321759</v>
      </c>
      <c r="B411" s="282">
        <v>0.24622846735255632</v>
      </c>
      <c r="C411" s="282">
        <v>0.041694721598992575</v>
      </c>
      <c r="D411" s="282">
        <v>0.26991874412065436</v>
      </c>
      <c r="E411" s="283">
        <v>-0.0071896732995710404</v>
      </c>
      <c r="F411" s="228">
        <v>-6757.8099999999395</v>
      </c>
      <c r="G411" s="228">
        <v>10321.718147286825</v>
      </c>
      <c r="H411" s="228">
        <v>220484.46399999945</v>
      </c>
      <c r="I411" s="228">
        <v>192751.01991317826</v>
      </c>
      <c r="J411" s="230">
        <v>346925.6739999995</v>
      </c>
      <c r="K411" s="228">
        <v>354440.9939999995</v>
      </c>
      <c r="L411" s="281">
        <v>1.1438822170658982</v>
      </c>
    </row>
    <row r="412">
      <c r="A412" s="189">
        <v>44076.98318923611</v>
      </c>
      <c r="B412" s="282">
        <v>0.2548724013430055</v>
      </c>
      <c r="C412" s="282">
        <v>0.04175549758233518</v>
      </c>
      <c r="D412" s="282">
        <v>0.27859721005689964</v>
      </c>
      <c r="E412" s="283">
        <v>0.01598394026709496</v>
      </c>
      <c r="F412" s="228">
        <v>17010.842000000062</v>
      </c>
      <c r="G412" s="228">
        <v>278.3414651163039</v>
      </c>
      <c r="H412" s="228">
        <v>227242.2739999994</v>
      </c>
      <c r="I412" s="228">
        <v>182429.30176589143</v>
      </c>
      <c r="J412" s="230">
        <v>355183.4839999994</v>
      </c>
      <c r="K412" s="228">
        <v>362698.8039999994</v>
      </c>
      <c r="L412" s="281">
        <v>1.2456456928811563</v>
      </c>
    </row>
    <row r="413">
      <c r="A413" s="189">
        <v>44075.98318387731</v>
      </c>
      <c r="B413" s="282">
        <v>0.2343682524438996</v>
      </c>
      <c r="C413" s="282">
        <v>0.041818127517738425</v>
      </c>
      <c r="D413" s="282">
        <v>0.258128646489624</v>
      </c>
      <c r="E413" s="283">
        <v>0.0019265240295974911</v>
      </c>
      <c r="F413" s="228">
        <v>2015.345999999845</v>
      </c>
      <c r="G413" s="228">
        <v>130.7601856000838</v>
      </c>
      <c r="H413" s="228">
        <v>210231.43199999933</v>
      </c>
      <c r="I413" s="228">
        <v>182150.96030077513</v>
      </c>
      <c r="J413" s="230">
        <v>338172.64199999935</v>
      </c>
      <c r="K413" s="228">
        <v>345687.96199999936</v>
      </c>
      <c r="L413" s="281">
        <v>1.154160437325483</v>
      </c>
    </row>
    <row r="414">
      <c r="A414" s="189">
        <v>44074.983374131945</v>
      </c>
      <c r="B414" s="282">
        <v>0.23138687293445148</v>
      </c>
      <c r="C414" s="282">
        <v>0.04187753732415179</v>
      </c>
      <c r="D414" s="282">
        <v>0.2560173428735868</v>
      </c>
      <c r="E414" s="283">
        <v>-0.001622041590332041</v>
      </c>
      <c r="F414" s="228">
        <v>-1690.6439999999711</v>
      </c>
      <c r="G414" s="228">
        <v>233.2360702138394</v>
      </c>
      <c r="H414" s="228">
        <v>208216.0859999995</v>
      </c>
      <c r="I414" s="228">
        <v>182020.20011517504</v>
      </c>
      <c r="J414" s="230">
        <v>336157.29599999945</v>
      </c>
      <c r="K414" s="228">
        <v>343672.61599999946</v>
      </c>
      <c r="L414" s="281">
        <v>1.143917465579363</v>
      </c>
    </row>
    <row r="415">
      <c r="A415" s="189">
        <v>44071.98312766204</v>
      </c>
      <c r="B415" s="282">
        <v>0.23405994852982134</v>
      </c>
      <c r="C415" s="282">
        <v>0.041984139249692284</v>
      </c>
      <c r="D415" s="282">
        <v>0.25875311689131514</v>
      </c>
      <c r="E415" s="283">
        <v>-0.006261501413119268</v>
      </c>
      <c r="F415" s="228">
        <v>-6525.21399999992</v>
      </c>
      <c r="G415" s="228">
        <v>142.15323255804833</v>
      </c>
      <c r="H415" s="228">
        <v>209906.72999999946</v>
      </c>
      <c r="I415" s="228">
        <v>181786.9640449612</v>
      </c>
      <c r="J415" s="230">
        <v>337847.9399999994</v>
      </c>
      <c r="K415" s="228">
        <v>345363.2599999994</v>
      </c>
      <c r="L415" s="281">
        <v>1.1546852718662677</v>
      </c>
    </row>
    <row r="416">
      <c r="A416" s="189">
        <v>44070.98313912037</v>
      </c>
      <c r="B416" s="282">
        <v>0.2424485164568369</v>
      </c>
      <c r="C416" s="282">
        <v>0.04204395018595989</v>
      </c>
      <c r="D416" s="282">
        <v>0.2671768629009473</v>
      </c>
      <c r="E416" s="283">
        <v>0.003915642402952564</v>
      </c>
      <c r="F416" s="228">
        <v>4106.10599999968</v>
      </c>
      <c r="G416" s="228">
        <v>247.18383720924612</v>
      </c>
      <c r="H416" s="228">
        <v>216431.94399999938</v>
      </c>
      <c r="I416" s="228">
        <v>181644.81081240316</v>
      </c>
      <c r="J416" s="230">
        <v>344373.15399999934</v>
      </c>
      <c r="K416" s="228">
        <v>351888.47399999935</v>
      </c>
      <c r="L416" s="281">
        <v>1.1915118468400578</v>
      </c>
    </row>
    <row r="417">
      <c r="A417" s="189">
        <v>44069.98320857639</v>
      </c>
      <c r="B417" s="282">
        <v>0.23772594163082073</v>
      </c>
      <c r="C417" s="282">
        <v>0.042105277650316186</v>
      </c>
      <c r="D417" s="282">
        <v>0.2624903581106541</v>
      </c>
      <c r="E417" s="283">
        <v>0.004121904194106544</v>
      </c>
      <c r="F417" s="228">
        <v>4300.802000000258</v>
      </c>
      <c r="G417" s="228">
        <v>255.07195348857203</v>
      </c>
      <c r="H417" s="228">
        <v>212325.8379999997</v>
      </c>
      <c r="I417" s="228">
        <v>181397.6269751939</v>
      </c>
      <c r="J417" s="230">
        <v>340267.04799999966</v>
      </c>
      <c r="K417" s="228">
        <v>347782.36799999967</v>
      </c>
      <c r="L417" s="281">
        <v>1.1704995348645615</v>
      </c>
    </row>
    <row r="418">
      <c r="A418" s="189">
        <v>44068.98318372685</v>
      </c>
      <c r="B418" s="282">
        <v>0.23274399512392657</v>
      </c>
      <c r="C418" s="282">
        <v>0.04216596404262143</v>
      </c>
      <c r="D418" s="282">
        <v>0.25754410458995003</v>
      </c>
      <c r="E418" s="283">
        <v>-0.002401905946643672</v>
      </c>
      <c r="F418" s="228">
        <v>-2493.1040000003995</v>
      </c>
      <c r="G418" s="228">
        <v>2005.1738792929682</v>
      </c>
      <c r="H418" s="228">
        <v>208025.03599999944</v>
      </c>
      <c r="I418" s="228">
        <v>181142.55502170534</v>
      </c>
      <c r="J418" s="230">
        <v>335966.2459999994</v>
      </c>
      <c r="K418" s="228">
        <v>343481.5659999994</v>
      </c>
      <c r="L418" s="281">
        <v>1.1484051109639748</v>
      </c>
    </row>
    <row r="419">
      <c r="A419" s="189">
        <v>44067.98321777778</v>
      </c>
      <c r="B419" s="282">
        <v>0.23616613370913583</v>
      </c>
      <c r="C419" s="282">
        <v>0.042225962589874315</v>
      </c>
      <c r="D419" s="282">
        <v>0.26100153160205664</v>
      </c>
      <c r="E419" s="283">
        <v>0.0039555693683493015</v>
      </c>
      <c r="F419" s="228">
        <v>3754.374000000069</v>
      </c>
      <c r="G419" s="228">
        <v>332.03898117211065</v>
      </c>
      <c r="H419" s="228">
        <v>210518.13999999984</v>
      </c>
      <c r="I419" s="228">
        <v>179137.38114241237</v>
      </c>
      <c r="J419" s="230">
        <v>338459.3499999998</v>
      </c>
      <c r="K419" s="228">
        <v>345974.6699999998</v>
      </c>
      <c r="L419" s="281">
        <v>1.1751770549366247</v>
      </c>
    </row>
    <row r="420">
      <c r="A420" s="189">
        <v>44064.9831471412</v>
      </c>
      <c r="B420" s="282">
        <v>0.23210739647485149</v>
      </c>
      <c r="C420" s="282">
        <v>0.04233466052792454</v>
      </c>
      <c r="D420" s="282">
        <v>0.25700672556971643</v>
      </c>
      <c r="E420" s="283">
        <v>0.007253955974693166</v>
      </c>
      <c r="F420" s="228">
        <v>6857.757999999914</v>
      </c>
      <c r="G420" s="228">
        <v>188.40062015512376</v>
      </c>
      <c r="H420" s="228">
        <v>206763.76599999977</v>
      </c>
      <c r="I420" s="228">
        <v>178805.34216124026</v>
      </c>
      <c r="J420" s="230">
        <v>334704.97599999973</v>
      </c>
      <c r="K420" s="228">
        <v>342220.29599999974</v>
      </c>
      <c r="L420" s="281">
        <v>1.15636235193436</v>
      </c>
    </row>
    <row r="421">
      <c r="A421" s="189">
        <v>44063.98314143519</v>
      </c>
      <c r="B421" s="282">
        <v>0.22390123360928205</v>
      </c>
      <c r="C421" s="282">
        <v>0.042394874408536135</v>
      </c>
      <c r="D421" s="282">
        <v>0.24883597778036898</v>
      </c>
      <c r="E421" s="283">
        <v>1.2754494704211416E-4</v>
      </c>
      <c r="F421" s="228">
        <v>119.7039999999106</v>
      </c>
      <c r="G421" s="228">
        <v>141.07986821702798</v>
      </c>
      <c r="H421" s="228">
        <v>199906.00799999986</v>
      </c>
      <c r="I421" s="228">
        <v>178616.94154108514</v>
      </c>
      <c r="J421" s="230">
        <v>327847.2179999998</v>
      </c>
      <c r="K421" s="228">
        <v>335362.5379999998</v>
      </c>
      <c r="L421" s="281">
        <v>1.11918839431039</v>
      </c>
    </row>
    <row r="422">
      <c r="A422" s="189">
        <v>44062.9832450463</v>
      </c>
      <c r="B422" s="282">
        <v>0.22406353494375209</v>
      </c>
      <c r="C422" s="282">
        <v>0.04245385805464324</v>
      </c>
      <c r="D422" s="282">
        <v>0.2490329706228686</v>
      </c>
      <c r="E422" s="283">
        <v>0.0032040175636698738</v>
      </c>
      <c r="F422" s="228">
        <v>3006.664000000106</v>
      </c>
      <c r="G422" s="228">
        <v>150.72125581401633</v>
      </c>
      <c r="H422" s="228">
        <v>199786.30399999995</v>
      </c>
      <c r="I422" s="228">
        <v>178475.8616728681</v>
      </c>
      <c r="J422" s="230">
        <v>327727.5139999999</v>
      </c>
      <c r="K422" s="228">
        <v>335242.8339999999</v>
      </c>
      <c r="L422" s="281">
        <v>1.1194023781557203</v>
      </c>
    </row>
    <row r="423">
      <c r="A423" s="189">
        <v>44061.984082256946</v>
      </c>
      <c r="B423" s="282">
        <v>0.22062264834327625</v>
      </c>
      <c r="C423" s="282">
        <v>0.04251299827525819</v>
      </c>
      <c r="D423" s="282">
        <v>0.24562686762045333</v>
      </c>
      <c r="E423" s="283">
        <v>-0.0026367266594034657</v>
      </c>
      <c r="F423" s="228">
        <v>-2466.388000000152</v>
      </c>
      <c r="G423" s="228">
        <v>30.043352462758776</v>
      </c>
      <c r="H423" s="228">
        <v>196779.63999999984</v>
      </c>
      <c r="I423" s="228">
        <v>178325.1404170541</v>
      </c>
      <c r="J423" s="230">
        <v>324720.8499999998</v>
      </c>
      <c r="K423" s="228">
        <v>332236.1699999998</v>
      </c>
      <c r="L423" s="281">
        <v>1.103487929631154</v>
      </c>
    </row>
    <row r="424">
      <c r="A424" s="189">
        <v>44060.98467878472</v>
      </c>
      <c r="B424" s="282">
        <v>0.22401013250847845</v>
      </c>
      <c r="C424" s="282">
        <v>0.04257169456187886</v>
      </c>
      <c r="D424" s="282">
        <v>0.24904887428185582</v>
      </c>
      <c r="E424" s="283">
        <v>0.001465687882606926</v>
      </c>
      <c r="F424" s="228">
        <v>1374.6160000000382</v>
      </c>
      <c r="G424" s="228">
        <v>283.3754304830509</v>
      </c>
      <c r="H424" s="228">
        <v>199246.028</v>
      </c>
      <c r="I424" s="228">
        <v>178295.09706459133</v>
      </c>
      <c r="J424" s="230">
        <v>327187.23799999995</v>
      </c>
      <c r="K424" s="228">
        <v>334702.55799999996</v>
      </c>
      <c r="L424" s="281">
        <v>1.1175070502797881</v>
      </c>
    </row>
    <row r="425">
      <c r="A425" s="189">
        <v>44057.9835600463</v>
      </c>
      <c r="B425" s="282">
        <v>0.22285571337342575</v>
      </c>
      <c r="C425" s="282">
        <v>0.042679667640041434</v>
      </c>
      <c r="D425" s="282">
        <v>0.24795796001900544</v>
      </c>
      <c r="E425" s="283">
        <v>-0.0019548645167227815</v>
      </c>
      <c r="F425" s="228">
        <v>-1830.7099999999627</v>
      </c>
      <c r="G425" s="228">
        <v>168.5775193796435</v>
      </c>
      <c r="H425" s="228">
        <v>197871.41199999995</v>
      </c>
      <c r="I425" s="228">
        <v>178011.72163410828</v>
      </c>
      <c r="J425" s="230">
        <v>325812.6219999999</v>
      </c>
      <c r="K425" s="228">
        <v>333327.9419999999</v>
      </c>
      <c r="L425" s="281">
        <v>1.1115639474950532</v>
      </c>
    </row>
    <row r="426">
      <c r="A426" s="189">
        <v>44056.98320953704</v>
      </c>
      <c r="B426" s="282">
        <v>0.22546308106214635</v>
      </c>
      <c r="C426" s="282">
        <v>0.04273904882066719</v>
      </c>
      <c r="D426" s="282">
        <v>0.25060025302754685</v>
      </c>
      <c r="E426" s="283">
        <v>-7.467408549618237E-4</v>
      </c>
      <c r="F426" s="228">
        <v>-700.681999999797</v>
      </c>
      <c r="G426" s="228">
        <v>176.31488372088643</v>
      </c>
      <c r="H426" s="228">
        <v>199702.12199999992</v>
      </c>
      <c r="I426" s="228">
        <v>177843.14411472864</v>
      </c>
      <c r="J426" s="230">
        <v>327643.3319999999</v>
      </c>
      <c r="K426" s="228">
        <v>335158.6519999999</v>
      </c>
      <c r="L426" s="281">
        <v>1.1229115577892044</v>
      </c>
    </row>
    <row r="427">
      <c r="A427" s="189">
        <v>44055.9831977662</v>
      </c>
      <c r="B427" s="282">
        <v>0.22665983067153478</v>
      </c>
      <c r="C427" s="282">
        <v>0.042798997789189865</v>
      </c>
      <c r="D427" s="282">
        <v>0.25183226190387</v>
      </c>
      <c r="E427" s="283">
        <v>-0.004134434315070627</v>
      </c>
      <c r="F427" s="228">
        <v>-3882.3200000001816</v>
      </c>
      <c r="G427" s="228">
        <v>196.47367441881215</v>
      </c>
      <c r="H427" s="228">
        <v>200402.8039999997</v>
      </c>
      <c r="I427" s="228">
        <v>177666.82923100775</v>
      </c>
      <c r="J427" s="230">
        <v>328344.0139999997</v>
      </c>
      <c r="K427" s="228">
        <v>335859.3339999997</v>
      </c>
      <c r="L427" s="281">
        <v>1.1279697221332743</v>
      </c>
    </row>
    <row r="428">
      <c r="A428" s="189">
        <v>44054.98316871528</v>
      </c>
      <c r="B428" s="282">
        <v>0.23186459581162697</v>
      </c>
      <c r="C428" s="282">
        <v>0.042859280500759295</v>
      </c>
      <c r="D428" s="282">
        <v>0.2570724826034347</v>
      </c>
      <c r="E428" s="283">
        <v>-0.004638552681747079</v>
      </c>
      <c r="F428" s="228">
        <v>-4373.706000000006</v>
      </c>
      <c r="G428" s="228">
        <v>55.15211067473865</v>
      </c>
      <c r="H428" s="228">
        <v>204285.1239999999</v>
      </c>
      <c r="I428" s="228">
        <v>177470.35555658894</v>
      </c>
      <c r="J428" s="230">
        <v>332226.33399999986</v>
      </c>
      <c r="K428" s="228">
        <v>339741.65399999986</v>
      </c>
      <c r="L428" s="281">
        <v>1.1510943524022</v>
      </c>
    </row>
    <row r="429">
      <c r="A429" s="189">
        <v>44053.98470045139</v>
      </c>
      <c r="B429" s="282">
        <v>0.2377079249596249</v>
      </c>
      <c r="C429" s="282">
        <v>0.042920572673446636</v>
      </c>
      <c r="D429" s="282">
        <v>0.262951861030195</v>
      </c>
      <c r="E429" s="283">
        <v>0.0022729025358764294</v>
      </c>
      <c r="F429" s="228">
        <v>2153.0680000000866</v>
      </c>
      <c r="G429" s="228">
        <v>394.75938389869407</v>
      </c>
      <c r="H429" s="228">
        <v>208658.8299999999</v>
      </c>
      <c r="I429" s="228">
        <v>177415.2034459142</v>
      </c>
      <c r="J429" s="230">
        <v>336300.03999999986</v>
      </c>
      <c r="K429" s="228">
        <v>344115.35999999987</v>
      </c>
      <c r="L429" s="281">
        <v>1.1761045612058296</v>
      </c>
    </row>
    <row r="430">
      <c r="A430" s="189">
        <v>44050.98315290509</v>
      </c>
      <c r="B430" s="282">
        <v>0.23560561846374403</v>
      </c>
      <c r="C430" s="282">
        <v>0.0430321668562704</v>
      </c>
      <c r="D430" s="282">
        <v>0.26091518917620216</v>
      </c>
      <c r="E430" s="283">
        <v>0.0035016089881523384</v>
      </c>
      <c r="F430" s="228">
        <v>3309.4539999999106</v>
      </c>
      <c r="G430" s="228">
        <v>95.43891804668237</v>
      </c>
      <c r="H430" s="228">
        <v>206505.7619999998</v>
      </c>
      <c r="I430" s="228">
        <v>177020.4440620155</v>
      </c>
      <c r="J430" s="230">
        <v>333846.9719999998</v>
      </c>
      <c r="K430" s="228">
        <v>341962.2919999998</v>
      </c>
      <c r="L430" s="281">
        <v>1.1665644784376132</v>
      </c>
    </row>
    <row r="431">
      <c r="A431" s="189">
        <v>44049.98325348379</v>
      </c>
      <c r="B431" s="282">
        <v>0.23175900819837597</v>
      </c>
      <c r="C431" s="282">
        <v>0.043094422587034394</v>
      </c>
      <c r="D431" s="282">
        <v>0.2571051949107973</v>
      </c>
      <c r="E431" s="283">
        <v>0.006547817001403193</v>
      </c>
      <c r="F431" s="228">
        <v>6166.827999999863</v>
      </c>
      <c r="G431" s="228">
        <v>465.8589036586636</v>
      </c>
      <c r="H431" s="228">
        <v>203196.3079999999</v>
      </c>
      <c r="I431" s="228">
        <v>176925.00514396882</v>
      </c>
      <c r="J431" s="230">
        <v>330537.51799999987</v>
      </c>
      <c r="K431" s="228">
        <v>338652.8379999999</v>
      </c>
      <c r="L431" s="281">
        <v>1.1484883543434314</v>
      </c>
    </row>
    <row r="432">
      <c r="A432" s="189">
        <v>44048.983191527775</v>
      </c>
      <c r="B432" s="282">
        <v>0.22427698281663597</v>
      </c>
      <c r="C432" s="282">
        <v>0.043156169296462474</v>
      </c>
      <c r="D432" s="282">
        <v>0.24965948614573505</v>
      </c>
      <c r="E432" s="283">
        <v>-0.004301138958824733</v>
      </c>
      <c r="F432" s="228">
        <v>-4024.349999999744</v>
      </c>
      <c r="G432" s="228">
        <v>215.25356589147123</v>
      </c>
      <c r="H432" s="228">
        <v>197029.48000000004</v>
      </c>
      <c r="I432" s="228">
        <v>176459.14624031016</v>
      </c>
      <c r="J432" s="230">
        <v>324370.69</v>
      </c>
      <c r="K432" s="228">
        <v>332486.01</v>
      </c>
      <c r="L432" s="281">
        <v>1.1165727829810321</v>
      </c>
    </row>
    <row r="433">
      <c r="A433" s="189">
        <v>44047.98322415509</v>
      </c>
      <c r="B433" s="282">
        <v>0.2296984982529146</v>
      </c>
      <c r="C433" s="282">
        <v>0.043216788237542866</v>
      </c>
      <c r="D433" s="282">
        <v>0.25511665489644975</v>
      </c>
      <c r="E433" s="283">
        <v>0.001762906875141182</v>
      </c>
      <c r="F433" s="228">
        <v>1656.553999999771</v>
      </c>
      <c r="G433" s="228">
        <v>70.81525807612343</v>
      </c>
      <c r="H433" s="228">
        <v>201053.82999999978</v>
      </c>
      <c r="I433" s="228">
        <v>176243.8926744187</v>
      </c>
      <c r="J433" s="230">
        <v>326895.03999999975</v>
      </c>
      <c r="K433" s="228">
        <v>336510.35999999975</v>
      </c>
      <c r="L433" s="281">
        <v>1.1407704797545146</v>
      </c>
    </row>
    <row r="434">
      <c r="A434" s="189">
        <v>44046.983242013885</v>
      </c>
      <c r="B434" s="282">
        <v>0.22792129750703616</v>
      </c>
      <c r="C434" s="282">
        <v>0.043278461610775754</v>
      </c>
      <c r="D434" s="282">
        <v>0.25337572763422195</v>
      </c>
      <c r="E434" s="283">
        <v>0.014407687987047856</v>
      </c>
      <c r="F434" s="228">
        <v>13514.6320000001</v>
      </c>
      <c r="G434" s="228">
        <v>331.86521479219664</v>
      </c>
      <c r="H434" s="228">
        <v>199397.276</v>
      </c>
      <c r="I434" s="228">
        <v>176173.07741634257</v>
      </c>
      <c r="J434" s="230">
        <v>325238.486</v>
      </c>
      <c r="K434" s="228">
        <v>334853.806</v>
      </c>
      <c r="L434" s="281">
        <v>1.1318260367829793</v>
      </c>
    </row>
    <row r="435">
      <c r="A435" s="189">
        <v>44043.98371217593</v>
      </c>
      <c r="B435" s="282">
        <v>0.21040987823945764</v>
      </c>
      <c r="C435" s="282">
        <v>0.043389759305867505</v>
      </c>
      <c r="D435" s="282">
        <v>0.2368100095394062</v>
      </c>
      <c r="E435" s="283">
        <v>4.298482480609104E-4</v>
      </c>
      <c r="F435" s="228">
        <v>397.09799999999814</v>
      </c>
      <c r="G435" s="228">
        <v>104.47283720911946</v>
      </c>
      <c r="H435" s="228">
        <v>185882.6439999999</v>
      </c>
      <c r="I435" s="228">
        <v>175841.21220155037</v>
      </c>
      <c r="J435" s="230">
        <v>309523.8539999999</v>
      </c>
      <c r="K435" s="228">
        <v>321339.1739999999</v>
      </c>
      <c r="L435" s="281">
        <v>1.0571051101885034</v>
      </c>
    </row>
    <row r="436">
      <c r="A436" s="189">
        <v>44042.98394230324</v>
      </c>
      <c r="B436" s="282">
        <v>0.2101887914036828</v>
      </c>
      <c r="C436" s="282">
        <v>0.04344863233407448</v>
      </c>
      <c r="D436" s="282">
        <v>0.23662474349866583</v>
      </c>
      <c r="E436" s="283">
        <v>-0.002451772790644568</v>
      </c>
      <c r="F436" s="228">
        <v>-2263.997999999905</v>
      </c>
      <c r="G436" s="228">
        <v>105.38010077516083</v>
      </c>
      <c r="H436" s="228">
        <v>185485.54599999991</v>
      </c>
      <c r="I436" s="228">
        <v>175736.73936434125</v>
      </c>
      <c r="J436" s="230">
        <v>309126.7559999999</v>
      </c>
      <c r="K436" s="228">
        <v>320942.0759999999</v>
      </c>
      <c r="L436" s="281">
        <v>1.0554739246381897</v>
      </c>
    </row>
    <row r="437">
      <c r="A437" s="189">
        <v>44041.98395645834</v>
      </c>
      <c r="B437" s="282">
        <v>0.21336614723833208</v>
      </c>
      <c r="C437" s="282">
        <v>0.04350759578999728</v>
      </c>
      <c r="D437" s="282">
        <v>0.23983797514832683</v>
      </c>
      <c r="E437" s="283">
        <v>-0.002345183940927108</v>
      </c>
      <c r="F437" s="228">
        <v>-2170.8820000000997</v>
      </c>
      <c r="G437" s="228">
        <v>109.07332558144117</v>
      </c>
      <c r="H437" s="228">
        <v>187749.54399999982</v>
      </c>
      <c r="I437" s="228">
        <v>175631.3592635661</v>
      </c>
      <c r="J437" s="230">
        <v>311390.7539999998</v>
      </c>
      <c r="K437" s="228">
        <v>323206.0739999998</v>
      </c>
      <c r="L437" s="281">
        <v>1.0689978417706614</v>
      </c>
    </row>
    <row r="438">
      <c r="A438" s="189">
        <v>44040.983220462964</v>
      </c>
      <c r="B438" s="282">
        <v>0.21643556373788483</v>
      </c>
      <c r="C438" s="282">
        <v>0.04356723006598331</v>
      </c>
      <c r="D438" s="282">
        <v>0.24294367561767322</v>
      </c>
      <c r="E438" s="283">
        <v>0.005310721710109983</v>
      </c>
      <c r="F438" s="228">
        <v>4927.540000000037</v>
      </c>
      <c r="G438" s="228">
        <v>40.3415177508723</v>
      </c>
      <c r="H438" s="228">
        <v>189920.42599999992</v>
      </c>
      <c r="I438" s="228">
        <v>175522.28593798465</v>
      </c>
      <c r="J438" s="230">
        <v>313561.6359999999</v>
      </c>
      <c r="K438" s="228">
        <v>325376.9559999999</v>
      </c>
      <c r="L438" s="281">
        <v>1.0820302674675877</v>
      </c>
    </row>
    <row r="439">
      <c r="A439" s="189">
        <v>44039.98330314815</v>
      </c>
      <c r="B439" s="282">
        <v>0.21042310943518464</v>
      </c>
      <c r="C439" s="282">
        <v>0.04362752006439087</v>
      </c>
      <c r="D439" s="282">
        <v>0.23696790425351652</v>
      </c>
      <c r="E439" s="283">
        <v>-0.007832015894821052</v>
      </c>
      <c r="F439" s="228">
        <v>-7228.324000000022</v>
      </c>
      <c r="G439" s="228">
        <v>188.65835821814835</v>
      </c>
      <c r="H439" s="228">
        <v>184992.88599999988</v>
      </c>
      <c r="I439" s="228">
        <v>175481.94442023378</v>
      </c>
      <c r="J439" s="230">
        <v>308634.09599999984</v>
      </c>
      <c r="K439" s="228">
        <v>320449.41599999985</v>
      </c>
      <c r="L439" s="281">
        <v>1.0541989753486538</v>
      </c>
    </row>
    <row r="440">
      <c r="A440" s="189">
        <v>44036.98330869213</v>
      </c>
      <c r="B440" s="282">
        <v>0.2202350780319888</v>
      </c>
      <c r="C440" s="282">
        <v>0.043737302166324765</v>
      </c>
      <c r="D440" s="282">
        <v>0.24684666883978462</v>
      </c>
      <c r="E440" s="283">
        <v>-0.01091942208657029</v>
      </c>
      <c r="F440" s="228">
        <v>-10156.68200000003</v>
      </c>
      <c r="G440" s="228">
        <v>97.18160465100664</v>
      </c>
      <c r="H440" s="228">
        <v>192221.2099999999</v>
      </c>
      <c r="I440" s="228">
        <v>175293.28606201563</v>
      </c>
      <c r="J440" s="230">
        <v>315862.41999999987</v>
      </c>
      <c r="K440" s="228">
        <v>327677.7399999999</v>
      </c>
      <c r="L440" s="281">
        <v>1.0965691517243592</v>
      </c>
    </row>
    <row r="441">
      <c r="A441" s="189">
        <v>44035.98314776621</v>
      </c>
      <c r="B441" s="282">
        <v>0.23360483994729672</v>
      </c>
      <c r="C441" s="282">
        <v>0.0437985649187449</v>
      </c>
      <c r="D441" s="282">
        <v>0.26025370555757044</v>
      </c>
      <c r="E441" s="283">
        <v>0.0038170827875388612</v>
      </c>
      <c r="F441" s="228">
        <v>3589.222000000067</v>
      </c>
      <c r="G441" s="228">
        <v>207.67128682186012</v>
      </c>
      <c r="H441" s="228">
        <v>202377.89199999993</v>
      </c>
      <c r="I441" s="228">
        <v>175196.10445736462</v>
      </c>
      <c r="J441" s="230">
        <v>326019.1019999999</v>
      </c>
      <c r="K441" s="228">
        <v>337834.4219999999</v>
      </c>
      <c r="L441" s="281">
        <v>1.155150638918745</v>
      </c>
    </row>
    <row r="442">
      <c r="A442" s="189">
        <v>44034.983165196754</v>
      </c>
      <c r="B442" s="282">
        <v>0.22932219959201608</v>
      </c>
      <c r="C442" s="282">
        <v>0.043862262044422826</v>
      </c>
      <c r="D442" s="282">
        <v>0.2560098211785438</v>
      </c>
      <c r="E442" s="283">
        <v>-0.007756397653046919</v>
      </c>
      <c r="F442" s="228">
        <v>-7265.540000000037</v>
      </c>
      <c r="G442" s="228">
        <v>171.13453488372033</v>
      </c>
      <c r="H442" s="228">
        <v>198788.66999999987</v>
      </c>
      <c r="I442" s="228">
        <v>174988.43317054276</v>
      </c>
      <c r="J442" s="230">
        <v>321929.87999999983</v>
      </c>
      <c r="K442" s="228">
        <v>334245.19999999984</v>
      </c>
      <c r="L442" s="281">
        <v>1.1360103430737134</v>
      </c>
    </row>
    <row r="443">
      <c r="A443" s="189">
        <v>44033.98384851852</v>
      </c>
      <c r="B443" s="282">
        <v>0.23902251442659336</v>
      </c>
      <c r="C443" s="282">
        <v>0.04392536808081342</v>
      </c>
      <c r="D443" s="282">
        <v>0.265748532346108</v>
      </c>
      <c r="E443" s="283">
        <v>0.005360108241973504</v>
      </c>
      <c r="F443" s="228">
        <v>5059.841999999946</v>
      </c>
      <c r="G443" s="228">
        <v>106.37682242924348</v>
      </c>
      <c r="H443" s="228">
        <v>206054.2099999999</v>
      </c>
      <c r="I443" s="228">
        <v>174817.29863565904</v>
      </c>
      <c r="J443" s="230">
        <v>329195.41999999987</v>
      </c>
      <c r="K443" s="228">
        <v>341510.7399999999</v>
      </c>
      <c r="L443" s="281">
        <v>1.1786831830037738</v>
      </c>
    </row>
    <row r="444">
      <c r="A444" s="189">
        <v>44032.983224814816</v>
      </c>
      <c r="B444" s="282">
        <v>0.23284046099236153</v>
      </c>
      <c r="C444" s="282">
        <v>0.04399029067066959</v>
      </c>
      <c r="D444" s="282">
        <v>0.2596059805114231</v>
      </c>
      <c r="E444" s="283">
        <v>0.0011319924362408848</v>
      </c>
      <c r="F444" s="228">
        <v>1062.8520000001881</v>
      </c>
      <c r="G444" s="228">
        <v>359.2116333846934</v>
      </c>
      <c r="H444" s="228">
        <v>200994.36799999996</v>
      </c>
      <c r="I444" s="228">
        <v>174710.9218132298</v>
      </c>
      <c r="J444" s="230">
        <v>324135.5779999999</v>
      </c>
      <c r="K444" s="228">
        <v>336450.8979999999</v>
      </c>
      <c r="L444" s="281">
        <v>1.1504396285818228</v>
      </c>
    </row>
    <row r="445">
      <c r="A445" s="189">
        <v>44029.983179629635</v>
      </c>
      <c r="B445" s="282">
        <v>0.23207290398524652</v>
      </c>
      <c r="C445" s="282">
        <v>0.044105314528308015</v>
      </c>
      <c r="D445" s="282">
        <v>0.25890840879560395</v>
      </c>
      <c r="E445" s="283">
        <v>0.0011450851777427785</v>
      </c>
      <c r="F445" s="228">
        <v>1073.9279999999562</v>
      </c>
      <c r="G445" s="228">
        <v>205.17654263562872</v>
      </c>
      <c r="H445" s="228">
        <v>199931.51599999977</v>
      </c>
      <c r="I445" s="228">
        <v>174351.7101798451</v>
      </c>
      <c r="J445" s="230">
        <v>323072.72599999973</v>
      </c>
      <c r="K445" s="228">
        <v>335388.04599999974</v>
      </c>
      <c r="L445" s="281">
        <v>1.1467138222720552</v>
      </c>
    </row>
    <row r="446">
      <c r="A446" s="189">
        <v>44028.98360743056</v>
      </c>
      <c r="B446" s="282">
        <v>0.23101732294655827</v>
      </c>
      <c r="C446" s="282">
        <v>0.04416939169384309</v>
      </c>
      <c r="D446" s="282">
        <v>0.2578918149651998</v>
      </c>
      <c r="E446" s="283">
        <v>-0.0011728949181971646</v>
      </c>
      <c r="F446" s="228">
        <v>-1098.7500000001164</v>
      </c>
      <c r="G446" s="228">
        <v>183.47673488379223</v>
      </c>
      <c r="H446" s="228">
        <v>198857.5879999998</v>
      </c>
      <c r="I446" s="228">
        <v>174146.53363720948</v>
      </c>
      <c r="J446" s="230">
        <v>321698.7979999998</v>
      </c>
      <c r="K446" s="228">
        <v>334314.1179999998</v>
      </c>
      <c r="L446" s="281">
        <v>1.1418980547397493</v>
      </c>
    </row>
    <row r="447">
      <c r="A447" s="189">
        <v>44027.983152789355</v>
      </c>
      <c r="B447" s="282">
        <v>0.23277927473038412</v>
      </c>
      <c r="C447" s="282">
        <v>0.044233433141804925</v>
      </c>
      <c r="D447" s="282">
        <v>0.2596927322252551</v>
      </c>
      <c r="E447" s="283">
        <v>0.004631223693705903</v>
      </c>
      <c r="F447" s="228">
        <v>4343.547999999952</v>
      </c>
      <c r="G447" s="228">
        <v>265.2129381231789</v>
      </c>
      <c r="H447" s="228">
        <v>199956.33799999993</v>
      </c>
      <c r="I447" s="228">
        <v>173963.05690232568</v>
      </c>
      <c r="J447" s="230">
        <v>322797.5479999999</v>
      </c>
      <c r="K447" s="228">
        <v>335412.8679999999</v>
      </c>
      <c r="L447" s="281">
        <v>1.1494183969891296</v>
      </c>
    </row>
    <row r="448">
      <c r="A448" s="189">
        <v>44026.0</v>
      </c>
      <c r="B448" s="279">
        <v>0.22746928188471763</v>
      </c>
      <c r="C448" s="279">
        <v>0.044297927544019275</v>
      </c>
      <c r="D448" s="279">
        <v>0.2544219804519939</v>
      </c>
      <c r="E448" s="280">
        <v>-0.010393349126195127</v>
      </c>
      <c r="F448" s="230">
        <v>-9702.605999999796</v>
      </c>
      <c r="G448" s="228">
        <v>-37.753330739215016</v>
      </c>
      <c r="H448" s="230">
        <v>195612.78999999998</v>
      </c>
      <c r="I448" s="230">
        <v>173697.8439642025</v>
      </c>
      <c r="J448" s="230">
        <v>318453.99999999994</v>
      </c>
      <c r="K448" s="230">
        <v>331069.31999999995</v>
      </c>
      <c r="L448" s="281">
        <v>1.1261670584714565</v>
      </c>
    </row>
    <row r="449">
      <c r="A449" s="189">
        <v>44025.98387409722</v>
      </c>
      <c r="B449" s="282">
        <v>0.2404342393804579</v>
      </c>
      <c r="C449" s="282">
        <v>0.044361647191033034</v>
      </c>
      <c r="D449" s="282">
        <v>0.2674257076269041</v>
      </c>
      <c r="E449" s="283">
        <v>0.004110771107581556</v>
      </c>
      <c r="F449" s="228">
        <v>3877.4539999999106</v>
      </c>
      <c r="G449" s="228">
        <v>375.46906703463173</v>
      </c>
      <c r="H449" s="228">
        <v>205315.39599999978</v>
      </c>
      <c r="I449" s="228">
        <v>173735.59729494172</v>
      </c>
      <c r="J449" s="230">
        <v>328156.60599999974</v>
      </c>
      <c r="K449" s="228">
        <v>340771.92599999974</v>
      </c>
      <c r="L449" s="281">
        <v>1.1817693046028253</v>
      </c>
    </row>
    <row r="450">
      <c r="A450" s="189">
        <v>44022.98317260417</v>
      </c>
      <c r="B450" s="282">
        <v>0.23600877561529462</v>
      </c>
      <c r="C450" s="282">
        <v>0.04447943140891431</v>
      </c>
      <c r="D450" s="282">
        <v>0.2630719086708311</v>
      </c>
      <c r="E450" s="283">
        <v>0.006060353265732835</v>
      </c>
      <c r="F450" s="228">
        <v>5692.883999999962</v>
      </c>
      <c r="G450" s="228">
        <v>233.01024031016277</v>
      </c>
      <c r="H450" s="228">
        <v>201437.94199999986</v>
      </c>
      <c r="I450" s="228">
        <v>173360.1282279071</v>
      </c>
      <c r="J450" s="230">
        <v>324279.1519999998</v>
      </c>
      <c r="K450" s="228">
        <v>336894.47199999983</v>
      </c>
      <c r="L450" s="281">
        <v>1.1619623500461445</v>
      </c>
    </row>
    <row r="451">
      <c r="A451" s="189">
        <v>44021.983304803245</v>
      </c>
      <c r="B451" s="282">
        <v>0.22891097075215297</v>
      </c>
      <c r="C451" s="282">
        <v>0.044544996563532085</v>
      </c>
      <c r="D451" s="282">
        <v>0.25601399637031946</v>
      </c>
      <c r="E451" s="283">
        <v>0.001798271465646556</v>
      </c>
      <c r="F451" s="228">
        <v>1678.9960000000428</v>
      </c>
      <c r="G451" s="228">
        <v>201.63170542634907</v>
      </c>
      <c r="H451" s="228">
        <v>195745.0579999999</v>
      </c>
      <c r="I451" s="228">
        <v>173127.11798759692</v>
      </c>
      <c r="J451" s="230">
        <v>318586.26799999987</v>
      </c>
      <c r="K451" s="228">
        <v>331201.5879999999</v>
      </c>
      <c r="L451" s="281">
        <v>1.1306435425906145</v>
      </c>
    </row>
    <row r="452">
      <c r="A452" s="189">
        <v>44020.98318141204</v>
      </c>
      <c r="B452" s="282">
        <v>0.22704318037230362</v>
      </c>
      <c r="C452" s="282">
        <v>0.0446094735244271</v>
      </c>
      <c r="D452" s="282">
        <v>0.25418543645085245</v>
      </c>
      <c r="E452" s="283">
        <v>-0.006042091540581584</v>
      </c>
      <c r="F452" s="228">
        <v>-5631.188000000082</v>
      </c>
      <c r="G452" s="228">
        <v>164.3518294573878</v>
      </c>
      <c r="H452" s="228">
        <v>194066.06199999986</v>
      </c>
      <c r="I452" s="228">
        <v>172925.48628217058</v>
      </c>
      <c r="J452" s="230">
        <v>316907.2719999998</v>
      </c>
      <c r="K452" s="228">
        <v>329522.59199999983</v>
      </c>
      <c r="L452" s="281">
        <v>1.1222525156490422</v>
      </c>
    </row>
    <row r="453">
      <c r="A453" s="189">
        <v>44019.98321366898</v>
      </c>
      <c r="B453" s="282">
        <v>0.23475672498645342</v>
      </c>
      <c r="C453" s="282">
        <v>0.04467377166784951</v>
      </c>
      <c r="D453" s="282">
        <v>0.261938102725409</v>
      </c>
      <c r="E453" s="283">
        <v>0.0038845663511191514</v>
      </c>
      <c r="F453" s="228">
        <v>3642.2639999999665</v>
      </c>
      <c r="G453" s="228">
        <v>84.12634065083694</v>
      </c>
      <c r="H453" s="228">
        <v>199697.24999999994</v>
      </c>
      <c r="I453" s="228">
        <v>172761.1344527132</v>
      </c>
      <c r="J453" s="230">
        <v>322538.4599999999</v>
      </c>
      <c r="K453" s="228">
        <v>335153.7799999999</v>
      </c>
      <c r="L453" s="281">
        <v>1.1559153662229482</v>
      </c>
    </row>
    <row r="454">
      <c r="A454" s="189">
        <v>44018.98341570602</v>
      </c>
      <c r="B454" s="282">
        <v>0.23031798417722946</v>
      </c>
      <c r="C454" s="282">
        <v>0.0447395703552831</v>
      </c>
      <c r="D454" s="282">
        <v>0.2575393965698775</v>
      </c>
      <c r="E454" s="283">
        <v>0.0029600375011907057</v>
      </c>
      <c r="F454" s="228">
        <v>2764.622000000323</v>
      </c>
      <c r="G454" s="228">
        <v>339.47917872897233</v>
      </c>
      <c r="H454" s="228">
        <v>196054.98599999998</v>
      </c>
      <c r="I454" s="228">
        <v>172677.00811206235</v>
      </c>
      <c r="J454" s="230">
        <v>318896.19599999994</v>
      </c>
      <c r="K454" s="228">
        <v>331511.51599999995</v>
      </c>
      <c r="L454" s="281">
        <v>1.1353855857449533</v>
      </c>
    </row>
    <row r="455">
      <c r="A455" s="189">
        <v>44015.98323453704</v>
      </c>
      <c r="B455" s="282">
        <v>0.22728161988320394</v>
      </c>
      <c r="C455" s="282">
        <v>0.04485705388040223</v>
      </c>
      <c r="D455" s="282">
        <v>0.25457451413097976</v>
      </c>
      <c r="E455" s="283">
        <v>-0.0032289536185075678</v>
      </c>
      <c r="F455" s="228">
        <v>-3006.8580000002403</v>
      </c>
      <c r="G455" s="228">
        <v>175.55881395348115</v>
      </c>
      <c r="H455" s="228">
        <v>193290.36399999965</v>
      </c>
      <c r="I455" s="228">
        <v>172337.52893333338</v>
      </c>
      <c r="J455" s="230">
        <v>316131.5739999996</v>
      </c>
      <c r="K455" s="228">
        <v>328746.8939999996</v>
      </c>
      <c r="L455" s="281">
        <v>1.1215802222322198</v>
      </c>
    </row>
    <row r="456">
      <c r="A456" s="189">
        <v>44014.98316203704</v>
      </c>
      <c r="B456" s="282">
        <v>0.23157612135271818</v>
      </c>
      <c r="C456" s="282">
        <v>0.044921901866851084</v>
      </c>
      <c r="D456" s="282">
        <v>0.2589084718082299</v>
      </c>
      <c r="E456" s="283">
        <v>0.00889273786215987</v>
      </c>
      <c r="F456" s="228">
        <v>8307.812000000034</v>
      </c>
      <c r="G456" s="228">
        <v>91.38192171455012</v>
      </c>
      <c r="H456" s="228">
        <v>196297.2219999999</v>
      </c>
      <c r="I456" s="228">
        <v>172161.9701193799</v>
      </c>
      <c r="J456" s="230">
        <v>319138.43199999986</v>
      </c>
      <c r="K456" s="228">
        <v>331753.75199999986</v>
      </c>
      <c r="L456" s="281">
        <v>1.140189217536743</v>
      </c>
    </row>
    <row r="457">
      <c r="A457" s="189">
        <v>44013.983109479166</v>
      </c>
      <c r="B457" s="282">
        <v>0.22094136783787463</v>
      </c>
      <c r="C457" s="282">
        <v>0.04498765633056952</v>
      </c>
      <c r="D457" s="282">
        <v>0.2483137260395342</v>
      </c>
      <c r="E457" s="283">
        <v>0.001863530870618053</v>
      </c>
      <c r="F457" s="228">
        <v>1725.4739999999292</v>
      </c>
      <c r="G457" s="228">
        <v>382.849278285692</v>
      </c>
      <c r="H457" s="228">
        <v>187989.40999999986</v>
      </c>
      <c r="I457" s="228">
        <v>172070.58819766535</v>
      </c>
      <c r="J457" s="230">
        <v>310530.6199999998</v>
      </c>
      <c r="K457" s="228">
        <v>323445.9399999998</v>
      </c>
      <c r="L457" s="281">
        <v>1.0925133224049182</v>
      </c>
    </row>
    <row r="458">
      <c r="A458" s="189">
        <v>44012.98317060185</v>
      </c>
      <c r="B458" s="282">
        <v>0.21813841582296092</v>
      </c>
      <c r="C458" s="282">
        <v>0.04505168539172018</v>
      </c>
      <c r="D458" s="282">
        <v>0.24638473183217757</v>
      </c>
      <c r="E458" s="283">
        <v>0.006370387807249122</v>
      </c>
      <c r="F458" s="228">
        <v>5883.434000000008</v>
      </c>
      <c r="G458" s="228">
        <v>42.297552842850564</v>
      </c>
      <c r="H458" s="228">
        <v>186263.93599999993</v>
      </c>
      <c r="I458" s="228">
        <v>171687.73891937966</v>
      </c>
      <c r="J458" s="230">
        <v>308805.1459999999</v>
      </c>
      <c r="K458" s="228">
        <v>321720.4659999999</v>
      </c>
      <c r="L458" s="281">
        <v>1.0848994644135006</v>
      </c>
    </row>
    <row r="459">
      <c r="A459" s="189">
        <v>44011.983203703705</v>
      </c>
      <c r="B459" s="282">
        <v>0.2106539949885506</v>
      </c>
      <c r="C459" s="282">
        <v>0.04511551225981119</v>
      </c>
      <c r="D459" s="282">
        <v>0.23894032889876926</v>
      </c>
      <c r="E459" s="283">
        <v>0.0012658929234346963</v>
      </c>
      <c r="F459" s="228">
        <v>1161.6800000001676</v>
      </c>
      <c r="G459" s="228">
        <v>404.058540180471</v>
      </c>
      <c r="H459" s="228">
        <v>180380.50199999992</v>
      </c>
      <c r="I459" s="228">
        <v>171645.4413665368</v>
      </c>
      <c r="J459" s="230">
        <v>302921.7119999999</v>
      </c>
      <c r="K459" s="228">
        <v>315837.0319999999</v>
      </c>
      <c r="L459" s="281">
        <v>1.0508901405357454</v>
      </c>
    </row>
    <row r="460">
      <c r="A460" s="189">
        <v>44008.983426886574</v>
      </c>
      <c r="B460" s="282">
        <v>0.20965104398706508</v>
      </c>
      <c r="C460" s="282">
        <v>0.0452311221048384</v>
      </c>
      <c r="D460" s="282">
        <v>0.23800986247112424</v>
      </c>
      <c r="E460" s="283">
        <v>0.0034186926796955924</v>
      </c>
      <c r="F460" s="228">
        <v>3133.2820000000065</v>
      </c>
      <c r="G460" s="228">
        <v>192.68953488371335</v>
      </c>
      <c r="H460" s="228">
        <v>179218.82199999975</v>
      </c>
      <c r="I460" s="228">
        <v>171241.38282635633</v>
      </c>
      <c r="J460" s="230">
        <v>301760.0319999997</v>
      </c>
      <c r="K460" s="228">
        <v>314675.3519999997</v>
      </c>
      <c r="L460" s="281">
        <v>1.0465859305850898</v>
      </c>
    </row>
    <row r="461">
      <c r="A461" s="189">
        <v>44007.98330918982</v>
      </c>
      <c r="B461" s="282">
        <v>0.21034043226791274</v>
      </c>
      <c r="C461" s="282">
        <v>0.040727992369574535</v>
      </c>
      <c r="D461" s="282">
        <v>0.23417274376128233</v>
      </c>
      <c r="E461" s="283">
        <v>0.0027851933383743763</v>
      </c>
      <c r="F461" s="228">
        <v>2553.5060000001686</v>
      </c>
      <c r="G461" s="228">
        <v>194.91327131789876</v>
      </c>
      <c r="H461" s="228">
        <v>176085.53999999975</v>
      </c>
      <c r="I461" s="228">
        <v>171048.69329147262</v>
      </c>
      <c r="J461" s="230">
        <v>301626.7499999997</v>
      </c>
      <c r="K461" s="228">
        <v>311542.0699999997</v>
      </c>
      <c r="L461" s="281">
        <v>1.0294468587371444</v>
      </c>
    </row>
    <row r="462">
      <c r="A462" s="189">
        <v>44006.98320567129</v>
      </c>
      <c r="B462" s="282">
        <v>0.20722840124568317</v>
      </c>
      <c r="C462" s="282">
        <v>0.04078385132048517</v>
      </c>
      <c r="D462" s="282">
        <v>0.23109339905233126</v>
      </c>
      <c r="E462" s="283">
        <v>-0.010325535836740082</v>
      </c>
      <c r="F462" s="228">
        <v>-9440.236000000266</v>
      </c>
      <c r="G462" s="228">
        <v>142.26410077509354</v>
      </c>
      <c r="H462" s="228">
        <v>173532.03399999958</v>
      </c>
      <c r="I462" s="228">
        <v>170853.78002015472</v>
      </c>
      <c r="J462" s="230">
        <v>299073.24399999954</v>
      </c>
      <c r="K462" s="228">
        <v>308988.56399999955</v>
      </c>
      <c r="L462" s="281">
        <v>1.0156757080793233</v>
      </c>
    </row>
    <row r="463">
      <c r="A463" s="189">
        <v>44005.98317166667</v>
      </c>
      <c r="B463" s="282">
        <v>0.22009903207975418</v>
      </c>
      <c r="C463" s="282">
        <v>0.040839335468253794</v>
      </c>
      <c r="D463" s="282">
        <v>0.24399649688061512</v>
      </c>
      <c r="E463" s="283">
        <v>-6.518340516461513E-4</v>
      </c>
      <c r="F463" s="228">
        <v>-602.0999999998603</v>
      </c>
      <c r="G463" s="228">
        <v>21.41141665604664</v>
      </c>
      <c r="H463" s="228">
        <v>182972.26999999984</v>
      </c>
      <c r="I463" s="228">
        <v>170711.51591937963</v>
      </c>
      <c r="J463" s="230">
        <v>308513.4799999998</v>
      </c>
      <c r="K463" s="228">
        <v>318428.7999999998</v>
      </c>
      <c r="L463" s="281">
        <v>1.0718214820751195</v>
      </c>
    </row>
    <row r="464">
      <c r="A464" s="189">
        <v>44004.98319782407</v>
      </c>
      <c r="B464" s="282">
        <v>0.2212138824635682</v>
      </c>
      <c r="C464" s="282">
        <v>0.0408970055465188</v>
      </c>
      <c r="D464" s="282">
        <v>0.24514509337340962</v>
      </c>
      <c r="E464" s="283">
        <v>-0.007838256929169207</v>
      </c>
      <c r="F464" s="228">
        <v>-7244.928000000073</v>
      </c>
      <c r="G464" s="228">
        <v>334.1101957470528</v>
      </c>
      <c r="H464" s="228">
        <v>183574.3699999997</v>
      </c>
      <c r="I464" s="228">
        <v>170690.10450272358</v>
      </c>
      <c r="J464" s="230">
        <v>309115.57999999967</v>
      </c>
      <c r="K464" s="228">
        <v>319030.8999999997</v>
      </c>
      <c r="L464" s="281">
        <v>1.0754833769351317</v>
      </c>
    </row>
    <row r="465">
      <c r="A465" s="189">
        <v>44001.98315118055</v>
      </c>
      <c r="B465" s="282">
        <v>0.23148826323605268</v>
      </c>
      <c r="C465" s="282">
        <v>0.0410031956875171</v>
      </c>
      <c r="D465" s="282">
        <v>0.2554816121588565</v>
      </c>
      <c r="E465" s="283">
        <v>0.007056305485228236</v>
      </c>
      <c r="F465" s="228">
        <v>6573.289999999921</v>
      </c>
      <c r="G465" s="228">
        <v>259.3919961239153</v>
      </c>
      <c r="H465" s="228">
        <v>190819.29799999978</v>
      </c>
      <c r="I465" s="228">
        <v>170355.99430697653</v>
      </c>
      <c r="J465" s="230">
        <v>316360.50799999974</v>
      </c>
      <c r="K465" s="228">
        <v>326275.82799999975</v>
      </c>
      <c r="L465" s="281">
        <v>1.1201208315343982</v>
      </c>
    </row>
    <row r="466">
      <c r="A466" s="189">
        <v>44000.98316282408</v>
      </c>
      <c r="B466" s="282">
        <v>0.2230123802219175</v>
      </c>
      <c r="C466" s="282">
        <v>0.0410630148012677</v>
      </c>
      <c r="D466" s="282">
        <v>0.24704073277905783</v>
      </c>
      <c r="E466" s="283">
        <v>0.0019199868232561439</v>
      </c>
      <c r="F466" s="228">
        <v>1775.9400000000605</v>
      </c>
      <c r="G466" s="228">
        <v>198.75771317849285</v>
      </c>
      <c r="H466" s="228">
        <v>184246.00799999986</v>
      </c>
      <c r="I466" s="228">
        <v>170096.6023108526</v>
      </c>
      <c r="J466" s="230">
        <v>309787.2179999998</v>
      </c>
      <c r="K466" s="228">
        <v>319702.5379999998</v>
      </c>
      <c r="L466" s="281">
        <v>1.0831845286555997</v>
      </c>
    </row>
    <row r="467">
      <c r="A467" s="189">
        <v>43999.98317890047</v>
      </c>
      <c r="B467" s="282">
        <v>0.2209459750327084</v>
      </c>
      <c r="C467" s="282">
        <v>0.04112160614237573</v>
      </c>
      <c r="D467" s="282">
        <v>0.24500861278317299</v>
      </c>
      <c r="E467" s="283">
        <v>0.003577061321366551</v>
      </c>
      <c r="F467" s="228">
        <v>3302.3399999999674</v>
      </c>
      <c r="G467" s="228">
        <v>234.96760852707666</v>
      </c>
      <c r="H467" s="228">
        <v>182470.0679999998</v>
      </c>
      <c r="I467" s="228">
        <v>169897.84459767412</v>
      </c>
      <c r="J467" s="230">
        <v>308011.27799999976</v>
      </c>
      <c r="K467" s="228">
        <v>317926.59799999977</v>
      </c>
      <c r="L467" s="281">
        <v>1.0739987221856597</v>
      </c>
    </row>
    <row r="468">
      <c r="A468" s="189">
        <v>43998.98355042824</v>
      </c>
      <c r="B468" s="282">
        <v>0.21681925290279117</v>
      </c>
      <c r="C468" s="282">
        <v>0.04117999740822518</v>
      </c>
      <c r="D468" s="282">
        <v>0.24091605877093733</v>
      </c>
      <c r="E468" s="283">
        <v>0.014404428562769512</v>
      </c>
      <c r="F468" s="228">
        <v>13250.587999999989</v>
      </c>
      <c r="G468" s="228">
        <v>64.58956813561963</v>
      </c>
      <c r="H468" s="228">
        <v>179167.72799999983</v>
      </c>
      <c r="I468" s="228">
        <v>169662.87698914704</v>
      </c>
      <c r="J468" s="230">
        <v>304708.9379999998</v>
      </c>
      <c r="K468" s="228">
        <v>314624.2579999998</v>
      </c>
      <c r="L468" s="281">
        <v>1.0560219841813763</v>
      </c>
    </row>
    <row r="469">
      <c r="A469" s="189">
        <v>43997.983149039355</v>
      </c>
      <c r="B469" s="282">
        <v>0.19928157633541557</v>
      </c>
      <c r="C469" s="282">
        <v>0.04123785400158118</v>
      </c>
      <c r="D469" s="282">
        <v>0.22341223745334407</v>
      </c>
      <c r="E469" s="283">
        <v>-0.0057259202412389245</v>
      </c>
      <c r="F469" s="228">
        <v>-5191.383999999962</v>
      </c>
      <c r="G469" s="228">
        <v>357.97682721330784</v>
      </c>
      <c r="H469" s="228">
        <v>165917.13999999984</v>
      </c>
      <c r="I469" s="228">
        <v>169598.28742101142</v>
      </c>
      <c r="J469" s="230">
        <v>291458.3499999998</v>
      </c>
      <c r="K469" s="228">
        <v>301373.6699999998</v>
      </c>
      <c r="L469" s="281">
        <v>0.9782949021656481</v>
      </c>
    </row>
    <row r="470">
      <c r="A470" s="189">
        <v>43994.983169178246</v>
      </c>
      <c r="B470" s="282">
        <v>0.2067919143600617</v>
      </c>
      <c r="C470" s="282">
        <v>0.04134181013200238</v>
      </c>
      <c r="D470" s="282">
        <v>0.23098340624174013</v>
      </c>
      <c r="E470" s="283">
        <v>0.00309268443931504</v>
      </c>
      <c r="F470" s="228">
        <v>2820.0259999999544</v>
      </c>
      <c r="G470" s="228">
        <v>225.78829844947904</v>
      </c>
      <c r="H470" s="228">
        <v>171108.5239999998</v>
      </c>
      <c r="I470" s="228">
        <v>169240.31059379812</v>
      </c>
      <c r="J470" s="230">
        <v>296649.73399999976</v>
      </c>
      <c r="K470" s="228">
        <v>306565.05399999977</v>
      </c>
      <c r="L470" s="281">
        <v>1.0110388204775025</v>
      </c>
    </row>
    <row r="471">
      <c r="A471" s="189">
        <v>43993.983202083335</v>
      </c>
      <c r="B471" s="282">
        <v>0.20326270736170343</v>
      </c>
      <c r="C471" s="282">
        <v>0.0413983511806385</v>
      </c>
      <c r="D471" s="282">
        <v>0.2274872846916168</v>
      </c>
      <c r="E471" s="283">
        <v>-0.021322001087618014</v>
      </c>
      <c r="F471" s="228">
        <v>-19382.073999999906</v>
      </c>
      <c r="G471" s="228">
        <v>-102.19462371733971</v>
      </c>
      <c r="H471" s="228">
        <v>168288.49799999985</v>
      </c>
      <c r="I471" s="228">
        <v>169014.52229534864</v>
      </c>
      <c r="J471" s="230">
        <v>293829.7079999998</v>
      </c>
      <c r="K471" s="228">
        <v>303745.0279999998</v>
      </c>
      <c r="L471" s="281">
        <v>0.9957043673792713</v>
      </c>
    </row>
    <row r="472">
      <c r="A472" s="189">
        <v>43992.98337318287</v>
      </c>
      <c r="B472" s="282">
        <v>0.22977371828560453</v>
      </c>
      <c r="C472" s="282">
        <v>0.04145444402659398</v>
      </c>
      <c r="D472" s="282">
        <v>0.2540311187943584</v>
      </c>
      <c r="E472" s="283">
        <v>0.0010997742047864165</v>
      </c>
      <c r="F472" s="228">
        <v>1021.0300000000279</v>
      </c>
      <c r="G472" s="228">
        <v>497.8161237172608</v>
      </c>
      <c r="H472" s="228">
        <v>187670.57199999975</v>
      </c>
      <c r="I472" s="228">
        <v>169116.71691906598</v>
      </c>
      <c r="J472" s="230">
        <v>313211.7819999997</v>
      </c>
      <c r="K472" s="228">
        <v>323127.1019999997</v>
      </c>
      <c r="L472" s="281">
        <v>1.1097103551851297</v>
      </c>
    </row>
    <row r="473">
      <c r="A473" s="189">
        <v>43991.9838824537</v>
      </c>
      <c r="B473" s="282">
        <v>0.22872514761969528</v>
      </c>
      <c r="C473" s="282">
        <v>0.041514975682100184</v>
      </c>
      <c r="D473" s="282">
        <v>0.2530179687123106</v>
      </c>
      <c r="E473" s="283">
        <v>-7.760778339778234E-4</v>
      </c>
      <c r="F473" s="228">
        <v>-719.7179999998771</v>
      </c>
      <c r="G473" s="228">
        <v>43.40468173008412</v>
      </c>
      <c r="H473" s="228">
        <v>186649.54199999972</v>
      </c>
      <c r="I473" s="228">
        <v>168618.90079534872</v>
      </c>
      <c r="J473" s="230">
        <v>312190.7519999997</v>
      </c>
      <c r="K473" s="228">
        <v>322106.0719999997</v>
      </c>
      <c r="L473" s="281">
        <v>1.1069313174241044</v>
      </c>
    </row>
    <row r="474">
      <c r="A474" s="189">
        <v>43990.98435254629</v>
      </c>
      <c r="B474" s="282">
        <v>0.23003553330321375</v>
      </c>
      <c r="C474" s="282">
        <v>0.041575477086038995</v>
      </c>
      <c r="D474" s="282">
        <v>0.2543637572777431</v>
      </c>
      <c r="E474" s="283">
        <v>0.005384498313136543</v>
      </c>
      <c r="F474" s="228">
        <v>4997.343999999808</v>
      </c>
      <c r="G474" s="228">
        <v>548.4489926885581</v>
      </c>
      <c r="H474" s="228">
        <v>187369.2599999996</v>
      </c>
      <c r="I474" s="228">
        <v>168575.49611361863</v>
      </c>
      <c r="J474" s="230">
        <v>312910.46999999956</v>
      </c>
      <c r="K474" s="228">
        <v>322825.7899999996</v>
      </c>
      <c r="L474" s="281">
        <v>1.1114857397406923</v>
      </c>
    </row>
    <row r="475">
      <c r="A475" s="189">
        <v>43987.983116145835</v>
      </c>
      <c r="B475" s="282">
        <v>0.22384353079286734</v>
      </c>
      <c r="C475" s="282">
        <v>0.04166773139080485</v>
      </c>
      <c r="D475" s="282">
        <v>0.24823628364489075</v>
      </c>
      <c r="E475" s="283">
        <v>0.009796574742331197</v>
      </c>
      <c r="F475" s="228">
        <v>9043.22800000012</v>
      </c>
      <c r="G475" s="228">
        <v>318.78492635671864</v>
      </c>
      <c r="H475" s="228">
        <v>182371.9159999998</v>
      </c>
      <c r="I475" s="228">
        <v>168027.04712093007</v>
      </c>
      <c r="J475" s="230">
        <v>307613.12599999976</v>
      </c>
      <c r="K475" s="228">
        <v>317828.44599999976</v>
      </c>
      <c r="L475" s="281">
        <v>1.0853723797737493</v>
      </c>
    </row>
    <row r="476">
      <c r="A476" s="189">
        <v>43986.98314200231</v>
      </c>
      <c r="B476" s="282">
        <v>0.2118389860623154</v>
      </c>
      <c r="C476" s="282">
        <v>0.04172774727650384</v>
      </c>
      <c r="D476" s="282">
        <v>0.23626687288055653</v>
      </c>
      <c r="E476" s="283">
        <v>-0.009203866760378947</v>
      </c>
      <c r="F476" s="228">
        <v>-8412.866000000038</v>
      </c>
      <c r="G476" s="228">
        <v>220.15113953480613</v>
      </c>
      <c r="H476" s="228">
        <v>173328.68799999967</v>
      </c>
      <c r="I476" s="228">
        <v>167708.26219457336</v>
      </c>
      <c r="J476" s="230">
        <v>298569.89799999964</v>
      </c>
      <c r="K476" s="228">
        <v>308785.21799999964</v>
      </c>
      <c r="L476" s="281">
        <v>1.0335131121858836</v>
      </c>
    </row>
    <row r="477">
      <c r="A477" s="189">
        <v>43985.983211956016</v>
      </c>
      <c r="B477" s="282">
        <v>0.22361807909999878</v>
      </c>
      <c r="C477" s="282">
        <v>0.04178593494170056</v>
      </c>
      <c r="D477" s="282">
        <v>0.24808002962386544</v>
      </c>
      <c r="E477" s="283">
        <v>-7.953770721838717E-4</v>
      </c>
      <c r="F477" s="228">
        <v>-733.7120000002906</v>
      </c>
      <c r="G477" s="228">
        <v>287.13526356595685</v>
      </c>
      <c r="H477" s="228">
        <v>181741.5539999997</v>
      </c>
      <c r="I477" s="228">
        <v>167488.11105503855</v>
      </c>
      <c r="J477" s="230">
        <v>306982.7639999997</v>
      </c>
      <c r="K477" s="228">
        <v>317198.0839999997</v>
      </c>
      <c r="L477" s="281">
        <v>1.0851012221415364</v>
      </c>
    </row>
    <row r="478">
      <c r="A478" s="189">
        <v>43984.98322386574</v>
      </c>
      <c r="B478" s="282">
        <v>0.22494348936583863</v>
      </c>
      <c r="C478" s="282">
        <v>0.04184618664610751</v>
      </c>
      <c r="D478" s="282">
        <v>0.24944071190681433</v>
      </c>
      <c r="E478" s="283">
        <v>-0.003682887735421471</v>
      </c>
      <c r="F478" s="228">
        <v>-3400.0580000000773</v>
      </c>
      <c r="G478" s="228">
        <v>22.250280966894934</v>
      </c>
      <c r="H478" s="228">
        <v>182475.266</v>
      </c>
      <c r="I478" s="228">
        <v>167200.9757914726</v>
      </c>
      <c r="J478" s="230">
        <v>407716.476</v>
      </c>
      <c r="K478" s="228">
        <v>417931.79600000003</v>
      </c>
      <c r="L478" s="281">
        <v>1.091352877195986</v>
      </c>
    </row>
    <row r="479">
      <c r="A479" s="189">
        <v>43983.98315565972</v>
      </c>
      <c r="B479" s="282">
        <v>0.23004719910024166</v>
      </c>
      <c r="C479" s="282">
        <v>0.041929278147958896</v>
      </c>
      <c r="D479" s="282">
        <v>0.25459306432948264</v>
      </c>
      <c r="E479" s="283">
        <v>0.007066055267032335</v>
      </c>
      <c r="F479" s="228">
        <v>6547.438000000111</v>
      </c>
      <c r="G479" s="228">
        <v>538.5447950020607</v>
      </c>
      <c r="H479" s="228">
        <v>185875.32400000008</v>
      </c>
      <c r="I479" s="228">
        <v>167178.7255105057</v>
      </c>
      <c r="J479" s="230">
        <v>411116.5340000001</v>
      </c>
      <c r="K479" s="228">
        <v>421331.8540000001</v>
      </c>
      <c r="L479" s="281">
        <v>1.1118359912865796</v>
      </c>
    </row>
    <row r="480">
      <c r="A480" s="189">
        <v>43980.983122164354</v>
      </c>
      <c r="B480" s="282">
        <v>0.22103888864718313</v>
      </c>
      <c r="C480" s="282">
        <v>0.04206357406790135</v>
      </c>
      <c r="D480" s="282">
        <v>0.24641176762364791</v>
      </c>
      <c r="E480" s="283">
        <v>-0.011169712150220775</v>
      </c>
      <c r="F480" s="228">
        <v>-10270.687999999966</v>
      </c>
      <c r="G480" s="228">
        <v>209.42397364330827</v>
      </c>
      <c r="H480" s="228">
        <v>179327.88599999997</v>
      </c>
      <c r="I480" s="228">
        <v>166640.18071550364</v>
      </c>
      <c r="J480" s="230">
        <v>404969.096</v>
      </c>
      <c r="K480" s="228">
        <v>415184.416</v>
      </c>
      <c r="L480" s="281">
        <v>1.076138331283722</v>
      </c>
    </row>
    <row r="481">
      <c r="A481" s="189">
        <v>43979.98316521991</v>
      </c>
      <c r="B481" s="282">
        <v>0.23561750237145931</v>
      </c>
      <c r="C481" s="282">
        <v>0.042146898318419806</v>
      </c>
      <c r="D481" s="282">
        <v>0.2610406427955319</v>
      </c>
      <c r="E481" s="283">
        <v>0.0030843110239911035</v>
      </c>
      <c r="F481" s="228">
        <v>2867.7399999998743</v>
      </c>
      <c r="G481" s="228">
        <v>289.9907705427613</v>
      </c>
      <c r="H481" s="228">
        <v>189598.57399999994</v>
      </c>
      <c r="I481" s="228">
        <v>166430.75674186033</v>
      </c>
      <c r="J481" s="230">
        <v>415239.784</v>
      </c>
      <c r="K481" s="228">
        <v>425455.104</v>
      </c>
      <c r="L481" s="281">
        <v>1.1392039410964985</v>
      </c>
    </row>
    <row r="482">
      <c r="A482" s="189">
        <v>43978.983182372685</v>
      </c>
      <c r="B482" s="282">
        <v>0.2332369122698586</v>
      </c>
      <c r="C482" s="282">
        <v>0.041138061949741594</v>
      </c>
      <c r="D482" s="282">
        <v>0.2576170807284789</v>
      </c>
      <c r="E482" s="283">
        <v>-0.004108709215602466</v>
      </c>
      <c r="F482" s="228">
        <v>-3811.685999999987</v>
      </c>
      <c r="G482" s="228">
        <v>265.93609612391447</v>
      </c>
      <c r="H482" s="228">
        <v>186730.83400000006</v>
      </c>
      <c r="I482" s="228">
        <v>166140.76597131757</v>
      </c>
      <c r="J482" s="230">
        <v>412372.0440000001</v>
      </c>
      <c r="K482" s="228">
        <v>422587.3640000001</v>
      </c>
      <c r="L482" s="281">
        <v>1.1239314620244205</v>
      </c>
    </row>
    <row r="483">
      <c r="A483" s="189">
        <v>43977.983150995366</v>
      </c>
      <c r="B483" s="282">
        <v>0.23897984672674227</v>
      </c>
      <c r="C483" s="282">
        <v>0.04122159302658229</v>
      </c>
      <c r="D483" s="282">
        <v>0.2634095192608679</v>
      </c>
      <c r="E483" s="283">
        <v>-0.008077322523079815</v>
      </c>
      <c r="F483" s="228">
        <v>-7524.191999999923</v>
      </c>
      <c r="G483" s="228">
        <v>43.721938229049556</v>
      </c>
      <c r="H483" s="228">
        <v>190542.52000000005</v>
      </c>
      <c r="I483" s="228">
        <v>165874.82987519365</v>
      </c>
      <c r="J483" s="230">
        <v>416183.7300000001</v>
      </c>
      <c r="K483" s="228">
        <v>426399.0500000001</v>
      </c>
      <c r="L483" s="281">
        <v>1.1487126777665224</v>
      </c>
    </row>
    <row r="484">
      <c r="A484" s="189">
        <v>43976.98317258102</v>
      </c>
      <c r="B484" s="282">
        <v>0.24989418340089053</v>
      </c>
      <c r="C484" s="282">
        <v>0.04130634886350756</v>
      </c>
      <c r="D484" s="282">
        <v>0.27437408585553635</v>
      </c>
      <c r="E484" s="283">
        <v>0.00895073848408035</v>
      </c>
      <c r="F484" s="228">
        <v>8405.144000000088</v>
      </c>
      <c r="G484" s="228">
        <v>598.8645175849379</v>
      </c>
      <c r="H484" s="228">
        <v>198066.71199999997</v>
      </c>
      <c r="I484" s="228">
        <v>165831.1079369646</v>
      </c>
      <c r="J484" s="230">
        <v>423707.922</v>
      </c>
      <c r="K484" s="228">
        <v>433923.242</v>
      </c>
      <c r="L484" s="281">
        <v>1.1943881607260847</v>
      </c>
    </row>
    <row r="485">
      <c r="A485" s="189">
        <v>43973.983142453704</v>
      </c>
      <c r="B485" s="282">
        <v>0.23903745240566224</v>
      </c>
      <c r="C485" s="282">
        <v>0.04144272207147067</v>
      </c>
      <c r="D485" s="282">
        <v>0.2635981754343896</v>
      </c>
      <c r="E485" s="283">
        <v>0.00469320880226266</v>
      </c>
      <c r="F485" s="228">
        <v>4367.685999999871</v>
      </c>
      <c r="G485" s="228">
        <v>293.09888682173914</v>
      </c>
      <c r="H485" s="228">
        <v>189661.56799999988</v>
      </c>
      <c r="I485" s="228">
        <v>165232.24341937967</v>
      </c>
      <c r="J485" s="230">
        <v>415302.77799999993</v>
      </c>
      <c r="K485" s="228">
        <v>425518.09799999994</v>
      </c>
      <c r="L485" s="281">
        <v>1.1478484106677387</v>
      </c>
    </row>
    <row r="486">
      <c r="A486" s="189">
        <v>43972.98317396991</v>
      </c>
      <c r="B486" s="282">
        <v>0.2334474952691644</v>
      </c>
      <c r="C486" s="282">
        <v>0.04152818142232483</v>
      </c>
      <c r="D486" s="282">
        <v>0.2580588651507439</v>
      </c>
      <c r="E486" s="283">
        <v>-0.0014654443989503838</v>
      </c>
      <c r="F486" s="228">
        <v>-1357.3999999999069</v>
      </c>
      <c r="G486" s="228">
        <v>250.21567751950352</v>
      </c>
      <c r="H486" s="228">
        <v>185293.882</v>
      </c>
      <c r="I486" s="228">
        <v>164939.14453255793</v>
      </c>
      <c r="J486" s="230">
        <v>410935.09200000006</v>
      </c>
      <c r="K486" s="228">
        <v>421150.41200000007</v>
      </c>
      <c r="L486" s="281">
        <v>1.1234075605589442</v>
      </c>
    </row>
    <row r="487">
      <c r="A487" s="189">
        <v>43971.98361809028</v>
      </c>
      <c r="B487" s="282">
        <v>0.23581879146245577</v>
      </c>
      <c r="C487" s="282">
        <v>0.041613032184807164</v>
      </c>
      <c r="D487" s="282">
        <v>0.2604804475214855</v>
      </c>
      <c r="E487" s="283">
        <v>-0.001027759663681827</v>
      </c>
      <c r="F487" s="228">
        <v>-953.3800000001211</v>
      </c>
      <c r="G487" s="228">
        <v>266.3101193799812</v>
      </c>
      <c r="H487" s="228">
        <v>186651.28199999992</v>
      </c>
      <c r="I487" s="228">
        <v>164688.92885503842</v>
      </c>
      <c r="J487" s="230">
        <v>412292.49199999997</v>
      </c>
      <c r="K487" s="228">
        <v>422507.812</v>
      </c>
      <c r="L487" s="281">
        <v>1.1333565850336733</v>
      </c>
    </row>
    <row r="488">
      <c r="A488" s="189">
        <v>43970.98323745371</v>
      </c>
      <c r="B488" s="282">
        <v>0.23763675872643295</v>
      </c>
      <c r="C488" s="282">
        <v>0.04169857150861688</v>
      </c>
      <c r="D488" s="282">
        <v>0.26234910903369596</v>
      </c>
      <c r="E488" s="283">
        <v>-0.00543432479318355</v>
      </c>
      <c r="F488" s="228">
        <v>-5046.219999999972</v>
      </c>
      <c r="G488" s="228">
        <v>47.5831255420926</v>
      </c>
      <c r="H488" s="228">
        <v>187604.66200000004</v>
      </c>
      <c r="I488" s="228">
        <v>164422.61873565844</v>
      </c>
      <c r="J488" s="230">
        <v>413245.8720000001</v>
      </c>
      <c r="K488" s="228">
        <v>423461.1920000001</v>
      </c>
      <c r="L488" s="281">
        <v>1.1409905975382333</v>
      </c>
    </row>
    <row r="489">
      <c r="A489" s="189">
        <v>43969.98433399305</v>
      </c>
      <c r="B489" s="282">
        <v>0.24519896024586238</v>
      </c>
      <c r="C489" s="282">
        <v>0.04178471339685256</v>
      </c>
      <c r="D489" s="282">
        <v>0.2699623619067136</v>
      </c>
      <c r="E489" s="283">
        <v>0.014666694312197075</v>
      </c>
      <c r="F489" s="228">
        <v>13693.250000000087</v>
      </c>
      <c r="G489" s="228">
        <v>504.55084965151036</v>
      </c>
      <c r="H489" s="228">
        <v>192650.882</v>
      </c>
      <c r="I489" s="228">
        <v>164375.03561011635</v>
      </c>
      <c r="J489" s="230">
        <v>418292.09200000006</v>
      </c>
      <c r="K489" s="228">
        <v>428507.41200000007</v>
      </c>
      <c r="L489" s="281">
        <v>1.1720203209990572</v>
      </c>
    </row>
    <row r="490">
      <c r="A490" s="189">
        <v>43966.98318451389</v>
      </c>
      <c r="B490" s="282">
        <v>0.22816303554461728</v>
      </c>
      <c r="C490" s="282">
        <v>0.04186660900355012</v>
      </c>
      <c r="D490" s="282">
        <v>0.2516023017631222</v>
      </c>
      <c r="E490" s="283">
        <v>0.0023911507252376467</v>
      </c>
      <c r="F490" s="228">
        <v>2202.0960000000196</v>
      </c>
      <c r="G490" s="228">
        <v>255.49394883718924</v>
      </c>
      <c r="H490" s="228">
        <v>178957.63199999993</v>
      </c>
      <c r="I490" s="228">
        <v>163870.48476046484</v>
      </c>
      <c r="J490" s="230">
        <v>405398.84199999995</v>
      </c>
      <c r="K490" s="228">
        <v>415614.16199999995</v>
      </c>
      <c r="L490" s="281">
        <v>1.0920675084447848</v>
      </c>
    </row>
    <row r="491">
      <c r="A491" s="189">
        <v>43965.98317482639</v>
      </c>
      <c r="B491" s="282">
        <v>0.2255246763119253</v>
      </c>
      <c r="C491" s="282">
        <v>0.04195173818188828</v>
      </c>
      <c r="D491" s="282">
        <v>0.24901160259943317</v>
      </c>
      <c r="E491" s="283">
        <v>0.00173420242997643</v>
      </c>
      <c r="F491" s="228">
        <v>1593.270000000135</v>
      </c>
      <c r="G491" s="228">
        <v>257.15595658909297</v>
      </c>
      <c r="H491" s="228">
        <v>176755.5359999999</v>
      </c>
      <c r="I491" s="228">
        <v>163614.99081162765</v>
      </c>
      <c r="J491" s="230">
        <v>403196.7459999999</v>
      </c>
      <c r="K491" s="228">
        <v>413412.06599999993</v>
      </c>
      <c r="L491" s="281">
        <v>1.0803138216320358</v>
      </c>
    </row>
    <row r="492">
      <c r="A492" s="189">
        <v>43964.98316293981</v>
      </c>
      <c r="B492" s="282">
        <v>0.22373246449520856</v>
      </c>
      <c r="C492" s="282">
        <v>0.042036733737841656</v>
      </c>
      <c r="D492" s="282">
        <v>0.24726697604244482</v>
      </c>
      <c r="E492" s="283">
        <v>-0.009506569434317293</v>
      </c>
      <c r="F492" s="228">
        <v>-8718.858000000007</v>
      </c>
      <c r="G492" s="228">
        <v>241.85455038768123</v>
      </c>
      <c r="H492" s="228">
        <v>175162.26599999977</v>
      </c>
      <c r="I492" s="228">
        <v>163357.83485503856</v>
      </c>
      <c r="J492" s="230">
        <v>401603.4759999998</v>
      </c>
      <c r="K492" s="228">
        <v>411818.7959999998</v>
      </c>
      <c r="L492" s="281">
        <v>1.072261187566769</v>
      </c>
    </row>
    <row r="493">
      <c r="A493" s="189">
        <v>43963.98321686343</v>
      </c>
      <c r="B493" s="282">
        <v>0.23651768191638137</v>
      </c>
      <c r="C493" s="282">
        <v>0.04212173370345987</v>
      </c>
      <c r="D493" s="282">
        <v>0.2600997811921227</v>
      </c>
      <c r="E493" s="283">
        <v>-0.005106774533151582</v>
      </c>
      <c r="F493" s="228">
        <v>-4728.154000000213</v>
      </c>
      <c r="G493" s="228">
        <v>43.307508542056894</v>
      </c>
      <c r="H493" s="228">
        <v>183881.12399999978</v>
      </c>
      <c r="I493" s="228">
        <v>163115.98030465088</v>
      </c>
      <c r="J493" s="230">
        <v>410322.3339999998</v>
      </c>
      <c r="K493" s="228">
        <v>420537.6539999998</v>
      </c>
      <c r="L493" s="281">
        <v>1.1273029390288183</v>
      </c>
    </row>
    <row r="494">
      <c r="A494" s="189">
        <v>43962.98321101852</v>
      </c>
      <c r="B494" s="282">
        <v>0.24371040167726488</v>
      </c>
      <c r="C494" s="282">
        <v>0.04220915292101515</v>
      </c>
      <c r="D494" s="282">
        <v>0.2673414431138752</v>
      </c>
      <c r="E494" s="283">
        <v>0.0013233535168380181</v>
      </c>
      <c r="F494" s="228">
        <v>1231.4960000001593</v>
      </c>
      <c r="G494" s="228">
        <v>566.9734604500991</v>
      </c>
      <c r="H494" s="228">
        <v>188609.278</v>
      </c>
      <c r="I494" s="228">
        <v>163072.67279610882</v>
      </c>
      <c r="J494" s="230">
        <v>415050.488</v>
      </c>
      <c r="K494" s="228">
        <v>425265.808</v>
      </c>
      <c r="L494" s="281">
        <v>1.1565964717817547</v>
      </c>
    </row>
    <row r="495">
      <c r="A495" s="189">
        <v>43959.98385730324</v>
      </c>
      <c r="B495" s="282">
        <v>0.24276728731536898</v>
      </c>
      <c r="C495" s="282">
        <v>0.04234913523772904</v>
      </c>
      <c r="D495" s="282">
        <v>0.266476698671718</v>
      </c>
      <c r="E495" s="283">
        <v>-0.0013535310913455614</v>
      </c>
      <c r="F495" s="228">
        <v>-1257.9120000000112</v>
      </c>
      <c r="G495" s="228">
        <v>270.37996434111847</v>
      </c>
      <c r="H495" s="228">
        <v>187377.78199999983</v>
      </c>
      <c r="I495" s="228">
        <v>162505.69933565872</v>
      </c>
      <c r="J495" s="230">
        <v>413818.99199999985</v>
      </c>
      <c r="K495" s="228">
        <v>424034.31199999986</v>
      </c>
      <c r="L495" s="281">
        <v>1.1530536022183895</v>
      </c>
    </row>
    <row r="496">
      <c r="A496" s="189">
        <v>43958.9835503588</v>
      </c>
      <c r="B496" s="282">
        <v>0.24507122785095733</v>
      </c>
      <c r="C496" s="282">
        <v>0.04243831959977423</v>
      </c>
      <c r="D496" s="282">
        <v>0.2688305695946547</v>
      </c>
      <c r="E496" s="283">
        <v>0.012064107362507353</v>
      </c>
      <c r="F496" s="228">
        <v>11227.02399999986</v>
      </c>
      <c r="G496" s="228">
        <v>316.0317782945931</v>
      </c>
      <c r="H496" s="228">
        <v>188635.69399999984</v>
      </c>
      <c r="I496" s="228">
        <v>162235.3193713176</v>
      </c>
      <c r="J496" s="230">
        <v>414776.90399999986</v>
      </c>
      <c r="K496" s="228">
        <v>425292.2239999999</v>
      </c>
      <c r="L496" s="281">
        <v>1.162728897326347</v>
      </c>
    </row>
    <row r="497">
      <c r="A497" s="189">
        <v>43957.98321369213</v>
      </c>
      <c r="B497" s="282">
        <v>0.22955646913866826</v>
      </c>
      <c r="C497" s="282">
        <v>0.04252821285123435</v>
      </c>
      <c r="D497" s="282">
        <v>0.25336613814560394</v>
      </c>
      <c r="E497" s="283">
        <v>-0.007512062035353843</v>
      </c>
      <c r="F497" s="228">
        <v>-6906.489999999874</v>
      </c>
      <c r="G497" s="228">
        <v>191.70449922481203</v>
      </c>
      <c r="H497" s="228">
        <v>177408.66999999998</v>
      </c>
      <c r="I497" s="228">
        <v>161919.287593023</v>
      </c>
      <c r="J497" s="230">
        <v>403549.88</v>
      </c>
      <c r="K497" s="228">
        <v>414065.2</v>
      </c>
      <c r="L497" s="281">
        <v>1.095661132390286</v>
      </c>
    </row>
    <row r="498">
      <c r="A498" s="189">
        <v>43956.98385945601</v>
      </c>
      <c r="B498" s="282">
        <v>0.23991327744491106</v>
      </c>
      <c r="C498" s="282">
        <v>0.04261583901194832</v>
      </c>
      <c r="D498" s="282">
        <v>0.26377200447105503</v>
      </c>
      <c r="E498" s="283">
        <v>0.019885513571728686</v>
      </c>
      <c r="F498" s="228">
        <v>18419.81599999999</v>
      </c>
      <c r="G498" s="228">
        <v>140.46861052981694</v>
      </c>
      <c r="H498" s="228">
        <v>184315.15999999986</v>
      </c>
      <c r="I498" s="228">
        <v>161727.5830937982</v>
      </c>
      <c r="J498" s="230">
        <v>410456.3699999999</v>
      </c>
      <c r="K498" s="228">
        <v>420971.6899999999</v>
      </c>
      <c r="L498" s="281">
        <v>1.1396643446597567</v>
      </c>
    </row>
    <row r="499">
      <c r="A499" s="189">
        <v>43955.98329002315</v>
      </c>
      <c r="B499" s="282">
        <v>0.21400220633375738</v>
      </c>
      <c r="C499" s="282">
        <v>0.0427055167902406</v>
      </c>
      <c r="D499" s="282">
        <v>0.23791113998922495</v>
      </c>
      <c r="E499" s="283">
        <v>-0.016952855179197514</v>
      </c>
      <c r="F499" s="228">
        <v>-15391.045999999973</v>
      </c>
      <c r="G499" s="228">
        <v>283.50723753200145</v>
      </c>
      <c r="H499" s="228">
        <v>165895.34399999987</v>
      </c>
      <c r="I499" s="228">
        <v>161587.11448326838</v>
      </c>
      <c r="J499" s="230">
        <v>392036.5539999999</v>
      </c>
      <c r="K499" s="228">
        <v>402551.8739999999</v>
      </c>
      <c r="L499" s="281">
        <v>1.0266619620661497</v>
      </c>
    </row>
    <row r="500">
      <c r="A500" s="189">
        <v>43951.98312075232</v>
      </c>
      <c r="B500" s="282">
        <v>0.23596466218173867</v>
      </c>
      <c r="C500" s="282">
        <v>0.04286901598918263</v>
      </c>
      <c r="D500" s="282">
        <v>0.26097885092859463</v>
      </c>
      <c r="E500" s="283">
        <v>-0.0111760179221246</v>
      </c>
      <c r="F500" s="228">
        <v>-10310.54999999993</v>
      </c>
      <c r="G500" s="228">
        <v>181.39612713173847</v>
      </c>
      <c r="H500" s="228">
        <v>181286.38999999984</v>
      </c>
      <c r="I500" s="228">
        <v>161303.60724573638</v>
      </c>
      <c r="J500" s="230">
        <v>407827.59999999986</v>
      </c>
      <c r="K500" s="228">
        <v>418342.91999999987</v>
      </c>
      <c r="L500" s="281">
        <v>1.1238830494585337</v>
      </c>
    </row>
    <row r="501">
      <c r="A501" s="189">
        <v>43950.98315702546</v>
      </c>
      <c r="B501" s="282">
        <v>0.2513345646631049</v>
      </c>
      <c r="C501" s="282">
        <v>0.04295907468374588</v>
      </c>
      <c r="D501" s="282">
        <v>0.2764013029059574</v>
      </c>
      <c r="E501" s="283">
        <v>0.008451704046779944</v>
      </c>
      <c r="F501" s="228">
        <v>7884.347999999882</v>
      </c>
      <c r="G501" s="228">
        <v>274.65298759692814</v>
      </c>
      <c r="H501" s="228">
        <v>191596.93999999977</v>
      </c>
      <c r="I501" s="228">
        <v>161122.21111860464</v>
      </c>
      <c r="J501" s="230">
        <v>418138.1499999998</v>
      </c>
      <c r="K501" s="228">
        <v>428653.4699999998</v>
      </c>
      <c r="L501" s="281">
        <v>1.1891404584744818</v>
      </c>
    </row>
    <row r="502">
      <c r="A502" s="189">
        <v>43949.98333368056</v>
      </c>
      <c r="B502" s="282">
        <v>0.2404798432729574</v>
      </c>
      <c r="C502" s="282">
        <v>0.043052057991000446</v>
      </c>
      <c r="D502" s="282">
        <v>0.26560083753135644</v>
      </c>
      <c r="E502" s="283">
        <v>0.0030019271784757964</v>
      </c>
      <c r="F502" s="228">
        <v>2776.7419999999693</v>
      </c>
      <c r="G502" s="228">
        <v>77.9402562995383</v>
      </c>
      <c r="H502" s="228">
        <v>183712.5919999999</v>
      </c>
      <c r="I502" s="228">
        <v>160847.5581310077</v>
      </c>
      <c r="J502" s="230">
        <v>410253.8019999999</v>
      </c>
      <c r="K502" s="228">
        <v>420769.1219999999</v>
      </c>
      <c r="L502" s="281">
        <v>1.142153441026248</v>
      </c>
    </row>
    <row r="503">
      <c r="A503" s="189">
        <v>43948.98325770833</v>
      </c>
      <c r="B503" s="282">
        <v>0.23696791840764234</v>
      </c>
      <c r="C503" s="282">
        <v>0.04314355018619601</v>
      </c>
      <c r="D503" s="282">
        <v>0.26214229861359994</v>
      </c>
      <c r="E503" s="283">
        <v>0.005604100551011407</v>
      </c>
      <c r="F503" s="228">
        <v>5168.156000000075</v>
      </c>
      <c r="G503" s="228">
        <v>1778.0867111422995</v>
      </c>
      <c r="H503" s="228">
        <v>180935.84999999992</v>
      </c>
      <c r="I503" s="228">
        <v>160769.61787470817</v>
      </c>
      <c r="J503" s="230">
        <v>407477.05999999994</v>
      </c>
      <c r="K503" s="228">
        <v>417992.37999999995</v>
      </c>
      <c r="L503" s="281">
        <v>1.1254355915743222</v>
      </c>
    </row>
    <row r="504">
      <c r="A504" s="189">
        <v>43945.98317368056</v>
      </c>
      <c r="B504" s="282">
        <v>0.2302454290094722</v>
      </c>
      <c r="C504" s="282">
        <v>0.04328741289513534</v>
      </c>
      <c r="D504" s="282">
        <v>0.2555037535018102</v>
      </c>
      <c r="E504" s="283">
        <v>-0.007087307986729836</v>
      </c>
      <c r="F504" s="228">
        <v>-6456.477999999945</v>
      </c>
      <c r="G504" s="228">
        <v>395.87576279079076</v>
      </c>
      <c r="H504" s="228">
        <v>175767.69399999984</v>
      </c>
      <c r="I504" s="228">
        <v>158991.53116356587</v>
      </c>
      <c r="J504" s="230">
        <v>402308.90399999986</v>
      </c>
      <c r="K504" s="228">
        <v>412824.2239999999</v>
      </c>
      <c r="L504" s="281">
        <v>1.10551607820655</v>
      </c>
    </row>
    <row r="505">
      <c r="A505" s="189">
        <v>43944.9836240625</v>
      </c>
      <c r="B505" s="282">
        <v>0.2401319573484522</v>
      </c>
      <c r="C505" s="282">
        <v>0.043377933388721555</v>
      </c>
      <c r="D505" s="282">
        <v>0.26544310079778694</v>
      </c>
      <c r="E505" s="283">
        <v>0.009639900652008532</v>
      </c>
      <c r="F505" s="228">
        <v>8834.430000000168</v>
      </c>
      <c r="G505" s="228">
        <v>268.96420465115807</v>
      </c>
      <c r="H505" s="228">
        <v>182224.1719999998</v>
      </c>
      <c r="I505" s="228">
        <v>158595.65540077508</v>
      </c>
      <c r="J505" s="230">
        <v>408765.3819999998</v>
      </c>
      <c r="K505" s="228">
        <v>419280.7019999998</v>
      </c>
      <c r="L505" s="281">
        <v>1.1489859009032428</v>
      </c>
    </row>
    <row r="506">
      <c r="A506" s="189">
        <v>43943.98326761574</v>
      </c>
      <c r="B506" s="282">
        <v>0.227747795583184</v>
      </c>
      <c r="C506" s="282">
        <v>0.04347047040779157</v>
      </c>
      <c r="D506" s="282">
        <v>0.253112934637682</v>
      </c>
      <c r="E506" s="283">
        <v>0.011228787469651277</v>
      </c>
      <c r="F506" s="228">
        <v>10191.356000000029</v>
      </c>
      <c r="G506" s="228">
        <v>76.43298367262469</v>
      </c>
      <c r="H506" s="228">
        <v>173389.74199999962</v>
      </c>
      <c r="I506" s="228">
        <v>158326.69119612392</v>
      </c>
      <c r="J506" s="230">
        <v>399930.95199999964</v>
      </c>
      <c r="K506" s="228">
        <v>410446.27199999965</v>
      </c>
      <c r="L506" s="281">
        <v>1.0951390488241597</v>
      </c>
    </row>
    <row r="507">
      <c r="A507" s="189">
        <v>43942.98318570602</v>
      </c>
      <c r="B507" s="282">
        <v>0.21331499740042967</v>
      </c>
      <c r="C507" s="282">
        <v>0.04356123403519021</v>
      </c>
      <c r="D507" s="282">
        <v>0.23873309728117265</v>
      </c>
      <c r="E507" s="283">
        <v>-0.022451529978039148</v>
      </c>
      <c r="F507" s="228">
        <v>-20148.414000000106</v>
      </c>
      <c r="G507" s="228">
        <v>-5966.594297704636</v>
      </c>
      <c r="H507" s="228">
        <v>163198.3859999996</v>
      </c>
      <c r="I507" s="228">
        <v>158250.2582124513</v>
      </c>
      <c r="J507" s="230">
        <v>389739.5959999996</v>
      </c>
      <c r="K507" s="228">
        <v>400254.9159999996</v>
      </c>
      <c r="L507" s="281">
        <v>1.0312677391079226</v>
      </c>
    </row>
    <row r="508">
      <c r="A508" s="189">
        <v>43941.98316886574</v>
      </c>
      <c r="B508" s="282">
        <v>0.2432828457758698</v>
      </c>
      <c r="C508" s="282">
        <v>0.043649857946521146</v>
      </c>
      <c r="D508" s="282">
        <v>0.2687526579526468</v>
      </c>
      <c r="E508" s="283">
        <v>0.0013710855631675397</v>
      </c>
      <c r="F508" s="228">
        <v>1414.0080000001471</v>
      </c>
      <c r="G508" s="228">
        <v>270.48638437484624</v>
      </c>
      <c r="H508" s="228">
        <v>183346.7999999997</v>
      </c>
      <c r="I508" s="228">
        <v>164216.85251015594</v>
      </c>
      <c r="J508" s="230">
        <v>409888.0099999997</v>
      </c>
      <c r="K508" s="228">
        <v>420403.3299999997</v>
      </c>
      <c r="L508" s="281">
        <v>1.1164919872560624</v>
      </c>
    </row>
    <row r="509">
      <c r="A509" s="189">
        <v>43938.983139814816</v>
      </c>
      <c r="B509" s="282">
        <v>0.24202561879336343</v>
      </c>
      <c r="C509" s="282">
        <v>0.04379742307217386</v>
      </c>
      <c r="D509" s="282">
        <v>0.26758153562685705</v>
      </c>
      <c r="E509" s="283">
        <v>0.00573219838185808</v>
      </c>
      <c r="F509" s="228">
        <v>5903.541999999899</v>
      </c>
      <c r="G509" s="228">
        <v>301.9427921875031</v>
      </c>
      <c r="H509" s="228">
        <v>181932.79199999955</v>
      </c>
      <c r="I509" s="228">
        <v>163946.3661257811</v>
      </c>
      <c r="J509" s="230">
        <v>408474.0019999996</v>
      </c>
      <c r="K509" s="228">
        <v>418989.3219999996</v>
      </c>
      <c r="L509" s="281">
        <v>1.109709207341742</v>
      </c>
    </row>
    <row r="510">
      <c r="A510" s="189">
        <v>43937.983162986115</v>
      </c>
      <c r="B510" s="282">
        <v>0.2338453796114005</v>
      </c>
      <c r="C510" s="282">
        <v>0.043891744075391585</v>
      </c>
      <c r="D510" s="282">
        <v>0.2594563330097147</v>
      </c>
      <c r="E510" s="283">
        <v>0.013316921160073296</v>
      </c>
      <c r="F510" s="228">
        <v>13636.365999999805</v>
      </c>
      <c r="G510" s="228">
        <v>300.4166046876053</v>
      </c>
      <c r="H510" s="228">
        <v>176029.24999999965</v>
      </c>
      <c r="I510" s="228">
        <v>163644.4233335936</v>
      </c>
      <c r="J510" s="230">
        <v>402570.4599999997</v>
      </c>
      <c r="K510" s="228">
        <v>413085.7799999997</v>
      </c>
      <c r="L510" s="281">
        <v>1.0756813242646177</v>
      </c>
    </row>
    <row r="511">
      <c r="A511" s="189">
        <v>43936.98324774306</v>
      </c>
      <c r="B511" s="282">
        <v>0.2142003861760218</v>
      </c>
      <c r="C511" s="282">
        <v>0.04398500666899715</v>
      </c>
      <c r="D511" s="282">
        <v>0.2398657585542365</v>
      </c>
      <c r="E511" s="283">
        <v>-0.001973540844582298</v>
      </c>
      <c r="F511" s="228">
        <v>-1993.969999999972</v>
      </c>
      <c r="G511" s="228">
        <v>188.14098749979166</v>
      </c>
      <c r="H511" s="228">
        <v>162392.88399999985</v>
      </c>
      <c r="I511" s="228">
        <v>163344.00672890598</v>
      </c>
      <c r="J511" s="230">
        <v>388934.09399999987</v>
      </c>
      <c r="K511" s="228">
        <v>399449.4139999999</v>
      </c>
      <c r="L511" s="281">
        <v>0.9941771801246148</v>
      </c>
    </row>
    <row r="512">
      <c r="A512" s="189">
        <v>43935.98327053241</v>
      </c>
      <c r="B512" s="282">
        <v>0.21759097998947466</v>
      </c>
      <c r="C512" s="282">
        <v>0.04407521862790602</v>
      </c>
      <c r="D512" s="282">
        <v>0.24330899129385322</v>
      </c>
      <c r="E512" s="283">
        <v>0.0015488862342880611</v>
      </c>
      <c r="F512" s="228">
        <v>1568.0080000001471</v>
      </c>
      <c r="G512" s="228">
        <v>1173.7785576854076</v>
      </c>
      <c r="H512" s="228">
        <v>164386.85399999982</v>
      </c>
      <c r="I512" s="228">
        <v>163155.8657414062</v>
      </c>
      <c r="J512" s="230">
        <v>390928.06399999984</v>
      </c>
      <c r="K512" s="228">
        <v>401443.38399999985</v>
      </c>
      <c r="L512" s="281">
        <v>1.0075448605724338</v>
      </c>
    </row>
    <row r="513">
      <c r="A513" s="189">
        <v>43930.98317361111</v>
      </c>
      <c r="B513" s="282">
        <v>0.2158344028407546</v>
      </c>
      <c r="C513" s="282">
        <v>0.04468572675606596</v>
      </c>
      <c r="D513" s="282">
        <v>0.24207977084233798</v>
      </c>
      <c r="E513" s="283">
        <v>0.013724760784636247</v>
      </c>
      <c r="F513" s="228">
        <v>13918.16800000018</v>
      </c>
      <c r="G513" s="228">
        <v>234.36766201537102</v>
      </c>
      <c r="H513" s="228">
        <v>162818.84599999967</v>
      </c>
      <c r="I513" s="228">
        <v>161982.08718372078</v>
      </c>
      <c r="J513" s="230">
        <v>389060.0559999997</v>
      </c>
      <c r="K513" s="228">
        <v>399875.3759999997</v>
      </c>
      <c r="L513" s="281">
        <v>1.0051657490703267</v>
      </c>
    </row>
    <row r="514">
      <c r="A514" s="189">
        <v>43929.98318899305</v>
      </c>
      <c r="B514" s="282">
        <v>0.20033577222969184</v>
      </c>
      <c r="C514" s="282">
        <v>0.03998599859441791</v>
      </c>
      <c r="D514" s="282">
        <v>0.2218433333165361</v>
      </c>
      <c r="E514" s="283">
        <v>5.436749105201156E-4</v>
      </c>
      <c r="F514" s="228">
        <v>545.5179999999236</v>
      </c>
      <c r="G514" s="228">
        <v>145.0745302325522</v>
      </c>
      <c r="H514" s="228">
        <v>148900.6779999995</v>
      </c>
      <c r="I514" s="228">
        <v>161747.7195217054</v>
      </c>
      <c r="J514" s="230">
        <v>375441.8879999995</v>
      </c>
      <c r="K514" s="228">
        <v>386257.2079999995</v>
      </c>
      <c r="L514" s="281">
        <v>0.9205735848412877</v>
      </c>
    </row>
    <row r="515">
      <c r="A515" s="189">
        <v>43928.98328827546</v>
      </c>
      <c r="B515" s="282">
        <v>0.1999201461342099</v>
      </c>
      <c r="C515" s="282">
        <v>0.0400655860611545</v>
      </c>
      <c r="D515" s="282">
        <v>0.22147051551302524</v>
      </c>
      <c r="E515" s="283">
        <v>0.013560440783772892</v>
      </c>
      <c r="F515" s="228">
        <v>13599.013999999966</v>
      </c>
      <c r="G515" s="228">
        <v>416.95610509166727</v>
      </c>
      <c r="H515" s="228">
        <v>148355.15999999957</v>
      </c>
      <c r="I515" s="228">
        <v>161602.64499147286</v>
      </c>
      <c r="J515" s="230">
        <v>374896.3699999996</v>
      </c>
      <c r="K515" s="228">
        <v>385711.6899999996</v>
      </c>
      <c r="L515" s="281">
        <v>0.9180243306526802</v>
      </c>
    </row>
    <row r="516">
      <c r="A516" s="189">
        <v>43927.983243043986</v>
      </c>
      <c r="B516" s="282">
        <v>0.17997677420480107</v>
      </c>
      <c r="C516" s="282">
        <v>0.040145392013778036</v>
      </c>
      <c r="D516" s="282">
        <v>0.20157006939418712</v>
      </c>
      <c r="E516" s="283">
        <v>0.02061870416525139</v>
      </c>
      <c r="F516" s="228">
        <v>20462.984000000055</v>
      </c>
      <c r="G516" s="228">
        <v>368.08097087743226</v>
      </c>
      <c r="H516" s="228">
        <v>134756.1459999996</v>
      </c>
      <c r="I516" s="228">
        <v>161185.6888863812</v>
      </c>
      <c r="J516" s="230">
        <v>361297.3559999996</v>
      </c>
      <c r="K516" s="228">
        <v>372112.6759999996</v>
      </c>
      <c r="L516" s="281">
        <v>0.8360304623258978</v>
      </c>
    </row>
    <row r="517">
      <c r="A517" s="189">
        <v>43924.983165983795</v>
      </c>
      <c r="B517" s="282">
        <v>0.14988604543811865</v>
      </c>
      <c r="C517" s="282">
        <v>0.040271935810511486</v>
      </c>
      <c r="D517" s="282">
        <v>0.17150015401920274</v>
      </c>
      <c r="E517" s="283">
        <v>0.006330250905753216</v>
      </c>
      <c r="F517" s="228">
        <v>6153.105999999738</v>
      </c>
      <c r="G517" s="228">
        <v>938.6196767440997</v>
      </c>
      <c r="H517" s="228">
        <v>114293.16199999955</v>
      </c>
      <c r="I517" s="228">
        <v>160817.60791550376</v>
      </c>
      <c r="J517" s="230">
        <v>341065.86199999956</v>
      </c>
      <c r="K517" s="228">
        <v>351881.18199999956</v>
      </c>
      <c r="L517" s="281">
        <v>0.7107005475423505</v>
      </c>
    </row>
    <row r="518">
      <c r="A518" s="189">
        <v>43923.98313918982</v>
      </c>
      <c r="B518" s="282">
        <v>0.14089985124844162</v>
      </c>
      <c r="C518" s="282">
        <v>0.04034453873892178</v>
      </c>
      <c r="D518" s="282">
        <v>0.16255978085664857</v>
      </c>
      <c r="E518" s="283">
        <v>0.008708569649761782</v>
      </c>
      <c r="F518" s="228">
        <v>8462.728000000177</v>
      </c>
      <c r="G518" s="228">
        <v>2348.314938954165</v>
      </c>
      <c r="H518" s="228">
        <v>108140.05599999981</v>
      </c>
      <c r="I518" s="228">
        <v>159878.98823875966</v>
      </c>
      <c r="J518" s="230">
        <v>334908.1959999998</v>
      </c>
      <c r="K518" s="228">
        <v>345723.5159999998</v>
      </c>
      <c r="L518" s="281">
        <v>0.6763869173259084</v>
      </c>
    </row>
    <row r="519">
      <c r="A519" s="189">
        <v>43922.9835022801</v>
      </c>
      <c r="B519" s="282">
        <v>0.12839453762950545</v>
      </c>
      <c r="C519" s="282">
        <v>0.04041596465595434</v>
      </c>
      <c r="D519" s="282">
        <v>0.15010359615656435</v>
      </c>
      <c r="E519" s="283">
        <v>-0.0206254619684986</v>
      </c>
      <c r="F519" s="228">
        <v>-20058.90399999966</v>
      </c>
      <c r="G519" s="228">
        <v>8314.311571400845</v>
      </c>
      <c r="H519" s="228">
        <v>99677.32799999963</v>
      </c>
      <c r="I519" s="228">
        <v>157530.6732998055</v>
      </c>
      <c r="J519" s="230">
        <v>326438.29799999966</v>
      </c>
      <c r="K519" s="228">
        <v>337253.61799999967</v>
      </c>
      <c r="L519" s="281">
        <v>0.6327486952988394</v>
      </c>
    </row>
    <row r="520">
      <c r="A520" s="189">
        <v>43921.9831868287</v>
      </c>
      <c r="B520" s="282">
        <v>0.1576420311782398</v>
      </c>
      <c r="C520" s="282">
        <v>0.040485646577048194</v>
      </c>
      <c r="D520" s="282">
        <v>0.18062107685673265</v>
      </c>
      <c r="E520" s="283">
        <v>0.00343205993014727</v>
      </c>
      <c r="F520" s="228">
        <v>3549.978000000003</v>
      </c>
      <c r="G520" s="228">
        <v>-114.83813175157411</v>
      </c>
      <c r="H520" s="228">
        <v>119736.23199999929</v>
      </c>
      <c r="I520" s="228">
        <v>149216.36172840465</v>
      </c>
      <c r="J520" s="230">
        <v>346486.4819999993</v>
      </c>
      <c r="K520" s="228">
        <v>357301.8019999993</v>
      </c>
      <c r="L520" s="281">
        <v>0.8024336648680427</v>
      </c>
    </row>
    <row r="521">
      <c r="A521" s="189">
        <v>43920.98325709491</v>
      </c>
      <c r="B521" s="282">
        <v>0.1525680947398839</v>
      </c>
      <c r="C521" s="282">
        <v>0.040560397226304785</v>
      </c>
      <c r="D521" s="282">
        <v>0.17558956776557239</v>
      </c>
      <c r="E521" s="283">
        <v>0.018549707684895233</v>
      </c>
      <c r="F521" s="228">
        <v>19121.18400000001</v>
      </c>
      <c r="G521" s="228">
        <v>459.2519589889562</v>
      </c>
      <c r="H521" s="228">
        <v>116186.25399999929</v>
      </c>
      <c r="I521" s="228">
        <v>149331.19986015622</v>
      </c>
      <c r="J521" s="230">
        <v>342936.5039999993</v>
      </c>
      <c r="K521" s="228">
        <v>353751.8239999993</v>
      </c>
      <c r="L521" s="281">
        <v>0.778044066536691</v>
      </c>
    </row>
    <row r="522">
      <c r="A522" s="189">
        <v>43917.98329224537</v>
      </c>
      <c r="B522" s="282">
        <v>0.12405036738710716</v>
      </c>
      <c r="C522" s="282">
        <v>0.040684918200874935</v>
      </c>
      <c r="D522" s="282">
        <v>0.14714251665004266</v>
      </c>
      <c r="E522" s="283">
        <v>-0.008662862161915407</v>
      </c>
      <c r="F522" s="228">
        <v>-8764.101999999955</v>
      </c>
      <c r="G522" s="228">
        <v>240.71361089494894</v>
      </c>
      <c r="H522" s="228">
        <v>97065.06999999928</v>
      </c>
      <c r="I522" s="228">
        <v>148871.94790116727</v>
      </c>
      <c r="J522" s="230">
        <v>323815.3199999993</v>
      </c>
      <c r="K522" s="228">
        <v>334630.6399999993</v>
      </c>
      <c r="L522" s="281">
        <v>0.6520037614100314</v>
      </c>
    </row>
    <row r="523">
      <c r="A523" s="189">
        <v>43916.983238437504</v>
      </c>
      <c r="B523" s="282">
        <v>0.13757229438247087</v>
      </c>
      <c r="C523" s="282">
        <v>0.04075491535031934</v>
      </c>
      <c r="D523" s="282">
        <v>0.16070417297741507</v>
      </c>
      <c r="E523" s="283">
        <v>-0.007461903528447707</v>
      </c>
      <c r="F523" s="228">
        <v>-7607.03600000008</v>
      </c>
      <c r="G523" s="228">
        <v>66.80764202339924</v>
      </c>
      <c r="H523" s="228">
        <v>105829.17199999923</v>
      </c>
      <c r="I523" s="228">
        <v>148631.23429027232</v>
      </c>
      <c r="J523" s="230">
        <v>332579.42199999926</v>
      </c>
      <c r="K523" s="228">
        <v>343394.74199999927</v>
      </c>
      <c r="L523" s="281">
        <v>0.7120251170983217</v>
      </c>
    </row>
    <row r="524">
      <c r="A524" s="189">
        <v>43915.98423446759</v>
      </c>
      <c r="B524" s="282">
        <v>0.14938863911735376</v>
      </c>
      <c r="C524" s="282">
        <v>0.040827304730215556</v>
      </c>
      <c r="D524" s="282">
        <v>0.17256160483842567</v>
      </c>
      <c r="E524" s="283">
        <v>0.01993306255493773</v>
      </c>
      <c r="F524" s="228">
        <v>20472.38799999992</v>
      </c>
      <c r="G524" s="228">
        <v>226.72072529178695</v>
      </c>
      <c r="H524" s="228">
        <v>113436.20799999931</v>
      </c>
      <c r="I524" s="228">
        <v>148564.42664824892</v>
      </c>
      <c r="J524" s="230">
        <v>340186.45799999934</v>
      </c>
      <c r="K524" s="228">
        <v>351001.77799999935</v>
      </c>
      <c r="L524" s="281">
        <v>0.7635489232464678</v>
      </c>
    </row>
    <row r="525">
      <c r="A525" s="189">
        <v>43914.98395212963</v>
      </c>
      <c r="B525" s="282">
        <v>0.11846144525043567</v>
      </c>
      <c r="C525" s="282">
        <v>0.04090183038840697</v>
      </c>
      <c r="D525" s="282">
        <v>0.14167671061714968</v>
      </c>
      <c r="E525" s="283">
        <v>0.03646130273978803</v>
      </c>
      <c r="F525" s="228">
        <v>36701.380000000005</v>
      </c>
      <c r="G525" s="228">
        <v>-86.48795282424544</v>
      </c>
      <c r="H525" s="228">
        <v>92963.8199999994</v>
      </c>
      <c r="I525" s="228">
        <v>148337.70592295713</v>
      </c>
      <c r="J525" s="230">
        <v>319714.0699999994</v>
      </c>
      <c r="K525" s="228">
        <v>330529.38999999943</v>
      </c>
      <c r="L525" s="281">
        <v>0.626703907961759</v>
      </c>
    </row>
    <row r="526">
      <c r="A526" s="189">
        <v>43913.98316733797</v>
      </c>
      <c r="B526" s="282">
        <v>0.0626353342841489</v>
      </c>
      <c r="C526" s="282">
        <v>0.04097164732200359</v>
      </c>
      <c r="D526" s="282">
        <v>0.08589022669505983</v>
      </c>
      <c r="E526" s="283">
        <v>-0.015720227137486525</v>
      </c>
      <c r="F526" s="228">
        <v>-15246.782000000472</v>
      </c>
      <c r="G526" s="228">
        <v>6898.295474225044</v>
      </c>
      <c r="H526" s="228">
        <v>56262.43999999939</v>
      </c>
      <c r="I526" s="228">
        <v>148424.19387578138</v>
      </c>
      <c r="J526" s="230">
        <v>283012.6899999994</v>
      </c>
      <c r="K526" s="228">
        <v>293828.0099999994</v>
      </c>
      <c r="L526" s="281">
        <v>0.3790651546141213</v>
      </c>
    </row>
    <row r="527">
      <c r="A527" s="189">
        <v>43910.98327734954</v>
      </c>
      <c r="B527" s="282">
        <v>0.08614614040379552</v>
      </c>
      <c r="C527" s="282">
        <v>0.04108375523352389</v>
      </c>
      <c r="D527" s="282">
        <v>0.10946466358357271</v>
      </c>
      <c r="E527" s="283">
        <v>0.013930638002420705</v>
      </c>
      <c r="F527" s="228">
        <v>13412.032000000123</v>
      </c>
      <c r="G527" s="228">
        <v>76.9489143967221</v>
      </c>
      <c r="H527" s="228">
        <v>71509.22199999986</v>
      </c>
      <c r="I527" s="228">
        <v>141525.89840155633</v>
      </c>
      <c r="J527" s="230">
        <v>298259.4719999999</v>
      </c>
      <c r="K527" s="228">
        <v>309074.7919999999</v>
      </c>
      <c r="L527" s="281">
        <v>0.5052730476022436</v>
      </c>
    </row>
    <row r="528">
      <c r="A528" s="189">
        <v>43909.98352311343</v>
      </c>
      <c r="B528" s="282">
        <v>0.06571934747738066</v>
      </c>
      <c r="C528" s="282">
        <v>0.041148895071341625</v>
      </c>
      <c r="D528" s="282">
        <v>0.08907484305195103</v>
      </c>
      <c r="E528" s="283">
        <v>0.013575971961918162</v>
      </c>
      <c r="F528" s="228">
        <v>12888.487999999896</v>
      </c>
      <c r="G528" s="228">
        <v>2.894256809435319</v>
      </c>
      <c r="H528" s="228">
        <v>58097.18999999974</v>
      </c>
      <c r="I528" s="228">
        <v>141448.9494871596</v>
      </c>
      <c r="J528" s="230">
        <v>284847.43999999977</v>
      </c>
      <c r="K528" s="228">
        <v>295662.7599999998</v>
      </c>
      <c r="L528" s="281">
        <v>0.4107290312910642</v>
      </c>
    </row>
    <row r="529">
      <c r="A529" s="189">
        <v>43908.983183460645</v>
      </c>
      <c r="B529" s="282">
        <v>0.04602796971058877</v>
      </c>
      <c r="C529" s="282">
        <v>0.04121094553517255</v>
      </c>
      <c r="D529" s="282">
        <v>0.06941868419762058</v>
      </c>
      <c r="E529" s="283">
        <v>-0.03928257090663429</v>
      </c>
      <c r="F529" s="228">
        <v>-36787.01800000004</v>
      </c>
      <c r="G529" s="228">
        <v>-230.16021789895603</v>
      </c>
      <c r="H529" s="228">
        <v>45208.701999999845</v>
      </c>
      <c r="I529" s="228">
        <v>141446.05523035018</v>
      </c>
      <c r="J529" s="230">
        <v>271958.9519999999</v>
      </c>
      <c r="K529" s="228">
        <v>282774.2719999999</v>
      </c>
      <c r="L529" s="281">
        <v>0.3196179768066051</v>
      </c>
    </row>
    <row r="530">
      <c r="A530" s="189">
        <v>43907.9834725463</v>
      </c>
      <c r="B530" s="282">
        <v>0.10266193802528685</v>
      </c>
      <c r="C530" s="282">
        <v>0.04127000500866827</v>
      </c>
      <c r="D530" s="282">
        <v>0.1260861737835332</v>
      </c>
      <c r="E530" s="283">
        <v>0.015726366380443734</v>
      </c>
      <c r="F530" s="228">
        <v>15305.824000000022</v>
      </c>
      <c r="G530" s="228">
        <v>-186.88703690716648</v>
      </c>
      <c r="H530" s="228">
        <v>81995.71999999988</v>
      </c>
      <c r="I530" s="228">
        <v>141676.21544824913</v>
      </c>
      <c r="J530" s="230">
        <v>308745.9699999999</v>
      </c>
      <c r="K530" s="228">
        <v>319561.2899999999</v>
      </c>
      <c r="L530" s="281">
        <v>0.5787543077754708</v>
      </c>
    </row>
    <row r="531">
      <c r="A531" s="189">
        <v>43906.98317771991</v>
      </c>
      <c r="B531" s="282">
        <v>0.07925706965954543</v>
      </c>
      <c r="C531" s="282">
        <v>0.04133840949230498</v>
      </c>
      <c r="D531" s="282">
        <v>0.10272013077657939</v>
      </c>
      <c r="E531" s="283">
        <v>-0.01144561332138713</v>
      </c>
      <c r="F531" s="228">
        <v>-10964.358999999647</v>
      </c>
      <c r="G531" s="228">
        <v>5129.5087760123715</v>
      </c>
      <c r="H531" s="228">
        <v>66689.89599999986</v>
      </c>
      <c r="I531" s="228">
        <v>141863.1024851563</v>
      </c>
      <c r="J531" s="230">
        <v>293440.1459999999</v>
      </c>
      <c r="K531" s="228">
        <v>304255.4659999999</v>
      </c>
      <c r="L531" s="281">
        <v>0.47010036317919873</v>
      </c>
    </row>
    <row r="532">
      <c r="A532" s="189">
        <v>43903.983156828705</v>
      </c>
      <c r="B532" s="282">
        <v>0.09640220482824725</v>
      </c>
      <c r="C532" s="282">
        <v>0.04145496139542421</v>
      </c>
      <c r="D532" s="282">
        <v>0.11994538231329646</v>
      </c>
      <c r="E532" s="283">
        <v>0.006281563424537967</v>
      </c>
      <c r="F532" s="228">
        <v>6314.819999999949</v>
      </c>
      <c r="G532" s="228">
        <v>100.15038910502335</v>
      </c>
      <c r="H532" s="228">
        <v>77654.25499999951</v>
      </c>
      <c r="I532" s="228">
        <v>136733.59370914393</v>
      </c>
      <c r="J532" s="230">
        <v>304395.46499999956</v>
      </c>
      <c r="K532" s="228">
        <v>315210.78499999957</v>
      </c>
      <c r="L532" s="281">
        <v>0.5679237478770841</v>
      </c>
    </row>
    <row r="533">
      <c r="A533" s="189">
        <v>43902.98317790509</v>
      </c>
      <c r="B533" s="282">
        <v>0.08679024525058565</v>
      </c>
      <c r="C533" s="282">
        <v>0.041522879897226035</v>
      </c>
      <c r="D533" s="282">
        <v>0.11037199513538182</v>
      </c>
      <c r="E533" s="283">
        <v>-0.0549817241243773</v>
      </c>
      <c r="F533" s="228">
        <v>-54925.61499999976</v>
      </c>
      <c r="G533" s="228">
        <v>1798.7786653696967</v>
      </c>
      <c r="H533" s="228">
        <v>71339.43499999956</v>
      </c>
      <c r="I533" s="228">
        <v>136633.4433200389</v>
      </c>
      <c r="J533" s="230">
        <v>298080.6449999996</v>
      </c>
      <c r="K533" s="228">
        <v>308895.9649999996</v>
      </c>
      <c r="L533" s="281">
        <v>0.5221227926818762</v>
      </c>
    </row>
    <row r="534">
      <c r="A534" s="189">
        <v>43901.9831352662</v>
      </c>
      <c r="B534" s="282">
        <v>0.1720431787625625</v>
      </c>
      <c r="C534" s="282">
        <v>0.04158945303183508</v>
      </c>
      <c r="D534" s="282">
        <v>0.19566273698370923</v>
      </c>
      <c r="E534" s="283">
        <v>-0.005412471075391539</v>
      </c>
      <c r="F534" s="228">
        <v>-5670.376999999979</v>
      </c>
      <c r="G534" s="228">
        <v>645.0197354085685</v>
      </c>
      <c r="H534" s="228">
        <v>126265.04999999932</v>
      </c>
      <c r="I534" s="228">
        <v>134834.6646546692</v>
      </c>
      <c r="J534" s="230">
        <v>353006.25999999937</v>
      </c>
      <c r="K534" s="228">
        <v>363821.5799999994</v>
      </c>
      <c r="L534" s="281">
        <v>0.9364435349276249</v>
      </c>
    </row>
    <row r="535">
      <c r="A535" s="189">
        <v>43900.98314306713</v>
      </c>
      <c r="B535" s="282">
        <v>0.1811809768118709</v>
      </c>
      <c r="C535" s="282">
        <v>0.04167015105393302</v>
      </c>
      <c r="D535" s="282">
        <v>0.20484636520130126</v>
      </c>
      <c r="E535" s="283">
        <v>-0.00228228400035518</v>
      </c>
      <c r="F535" s="228">
        <v>-2416.9660000002477</v>
      </c>
      <c r="G535" s="228">
        <v>-31.83060124714393</v>
      </c>
      <c r="H535" s="228">
        <v>131935.4269999993</v>
      </c>
      <c r="I535" s="228">
        <v>134189.64491926064</v>
      </c>
      <c r="J535" s="230">
        <v>358676.63699999935</v>
      </c>
      <c r="K535" s="228">
        <v>369491.95699999935</v>
      </c>
      <c r="L535" s="281">
        <v>0.9832012528193389</v>
      </c>
    </row>
    <row r="536">
      <c r="A536" s="189">
        <v>43899.98321179398</v>
      </c>
      <c r="B536" s="282">
        <v>0.18529967742116113</v>
      </c>
      <c r="C536" s="282">
        <v>0.04175263270616035</v>
      </c>
      <c r="D536" s="282">
        <v>0.20901190894135996</v>
      </c>
      <c r="E536" s="283">
        <v>-0.02185166800569041</v>
      </c>
      <c r="F536" s="228">
        <v>-23193.992000000173</v>
      </c>
      <c r="G536" s="228">
        <v>10136.354609029164</v>
      </c>
      <c r="H536" s="228">
        <v>134352.39299999955</v>
      </c>
      <c r="I536" s="228">
        <v>134221.47552050778</v>
      </c>
      <c r="J536" s="230">
        <v>361093.6029999996</v>
      </c>
      <c r="K536" s="228">
        <v>371908.9229999996</v>
      </c>
      <c r="L536" s="281">
        <v>1.0009753839986044</v>
      </c>
    </row>
    <row r="537">
      <c r="A537" s="189">
        <v>43896.983179097224</v>
      </c>
      <c r="B537" s="282">
        <v>0.22365653549471257</v>
      </c>
      <c r="C537" s="282">
        <v>0.042158307178609224</v>
      </c>
      <c r="D537" s="282">
        <v>0.24760836565341698</v>
      </c>
      <c r="E537" s="283">
        <v>-0.014770964903814446</v>
      </c>
      <c r="F537" s="228">
        <v>-14905.735999999917</v>
      </c>
      <c r="G537" s="228">
        <v>1219.86335408561</v>
      </c>
      <c r="H537" s="228">
        <v>157546.38499999972</v>
      </c>
      <c r="I537" s="228">
        <v>124085.12091147862</v>
      </c>
      <c r="J537" s="230">
        <v>383989.8749999997</v>
      </c>
      <c r="K537" s="228">
        <v>395105.1949999997</v>
      </c>
      <c r="L537" s="281">
        <v>1.269663790813341</v>
      </c>
    </row>
    <row r="538">
      <c r="A538" s="189">
        <v>43895.98312953704</v>
      </c>
      <c r="B538" s="282">
        <v>0.24761770888379553</v>
      </c>
      <c r="C538" s="282">
        <v>0.04224950867919087</v>
      </c>
      <c r="D538" s="282">
        <v>0.2716213542836314</v>
      </c>
      <c r="E538" s="283">
        <v>-0.003109868947087218</v>
      </c>
      <c r="F538" s="228">
        <v>-3160.8620000001974</v>
      </c>
      <c r="G538" s="228">
        <v>494.8774319066142</v>
      </c>
      <c r="H538" s="228">
        <v>172452.12099999964</v>
      </c>
      <c r="I538" s="228">
        <v>122865.25755739301</v>
      </c>
      <c r="J538" s="230">
        <v>398895.6109999996</v>
      </c>
      <c r="K538" s="228">
        <v>410010.93099999963</v>
      </c>
      <c r="L538" s="281">
        <v>1.4035873478671832</v>
      </c>
    </row>
    <row r="539">
      <c r="A539" s="189">
        <v>43894.98317175926</v>
      </c>
      <c r="B539" s="282">
        <v>0.2531673591175454</v>
      </c>
      <c r="C539" s="282">
        <v>0.04234503526985102</v>
      </c>
      <c r="D539" s="282">
        <v>0.27722527701616634</v>
      </c>
      <c r="E539" s="283">
        <v>0.007362420536193176</v>
      </c>
      <c r="F539" s="228">
        <v>7506.414999999921</v>
      </c>
      <c r="G539" s="228">
        <v>554.6826186770777</v>
      </c>
      <c r="H539" s="228">
        <v>175612.98299999983</v>
      </c>
      <c r="I539" s="228">
        <v>122370.3801254864</v>
      </c>
      <c r="J539" s="230">
        <v>402756.4729999998</v>
      </c>
      <c r="K539" s="228">
        <v>413871.79299999983</v>
      </c>
      <c r="L539" s="281">
        <v>1.4350938750040254</v>
      </c>
    </row>
    <row r="540">
      <c r="A540" s="189">
        <v>43893.983186666665</v>
      </c>
      <c r="B540" s="282">
        <v>0.24187046853868355</v>
      </c>
      <c r="C540" s="282">
        <v>0.04244204591180626</v>
      </c>
      <c r="D540" s="282">
        <v>0.2659835020853274</v>
      </c>
      <c r="E540" s="283">
        <v>0.008414569818908353</v>
      </c>
      <c r="F540" s="228">
        <v>8515.979000000167</v>
      </c>
      <c r="G540" s="228">
        <v>200.51437302021077</v>
      </c>
      <c r="H540" s="228">
        <v>168106.5679999999</v>
      </c>
      <c r="I540" s="228">
        <v>121815.69750680932</v>
      </c>
      <c r="J540" s="230">
        <v>395250.0579999999</v>
      </c>
      <c r="K540" s="228">
        <v>406365.3779999999</v>
      </c>
      <c r="L540" s="281">
        <v>1.3800074328729515</v>
      </c>
    </row>
    <row r="541">
      <c r="A541" s="189">
        <v>43892.983147604165</v>
      </c>
      <c r="B541" s="282">
        <v>0.2289102132662498</v>
      </c>
      <c r="C541" s="282">
        <v>0.042537559692663166</v>
      </c>
      <c r="D541" s="282">
        <v>0.25307751203391426</v>
      </c>
      <c r="E541" s="283">
        <v>0.004287332539866032</v>
      </c>
      <c r="F541" s="228">
        <v>4302.490999999951</v>
      </c>
      <c r="G541" s="228">
        <v>741.5925686140399</v>
      </c>
      <c r="H541" s="228">
        <v>159590.58899999975</v>
      </c>
      <c r="I541" s="228">
        <v>121615.1831337891</v>
      </c>
      <c r="J541" s="230">
        <v>386734.07899999974</v>
      </c>
      <c r="K541" s="228">
        <v>397849.39899999974</v>
      </c>
      <c r="L541" s="281">
        <v>1.3122587565767494</v>
      </c>
    </row>
    <row r="542">
      <c r="A542" s="189">
        <v>43889.97557229167</v>
      </c>
      <c r="B542" s="282">
        <v>0.22213479220159044</v>
      </c>
      <c r="C542" s="282">
        <v>0.04268500988507955</v>
      </c>
      <c r="D542" s="282">
        <v>0.24710826087685817</v>
      </c>
      <c r="E542" s="283">
        <v>-0.00744207751533863</v>
      </c>
      <c r="F542" s="228">
        <v>-7429.862000000023</v>
      </c>
      <c r="G542" s="228">
        <v>4807.087346303437</v>
      </c>
      <c r="H542" s="228">
        <v>155288.0979999998</v>
      </c>
      <c r="I542" s="228">
        <v>120873.59056517507</v>
      </c>
      <c r="J542" s="230">
        <v>382431.5879999998</v>
      </c>
      <c r="K542" s="228">
        <v>393546.9079999998</v>
      </c>
      <c r="L542" s="281">
        <v>1.284714860160197</v>
      </c>
    </row>
    <row r="543">
      <c r="A543" s="189">
        <v>43888.975518148145</v>
      </c>
      <c r="B543" s="282">
        <v>0.23446857484190942</v>
      </c>
      <c r="C543" s="282">
        <v>0.04277819018254226</v>
      </c>
      <c r="D543" s="282">
        <v>0.2594965599679429</v>
      </c>
      <c r="E543" s="283">
        <v>-0.017135880205715905</v>
      </c>
      <c r="F543" s="228">
        <v>-12366.68799999985</v>
      </c>
      <c r="G543" s="228">
        <v>609.1256536965957</v>
      </c>
      <c r="H543" s="228">
        <v>162717.95999999982</v>
      </c>
      <c r="I543" s="228">
        <v>116066.50321887163</v>
      </c>
      <c r="J543" s="230">
        <v>389861.44999999984</v>
      </c>
      <c r="K543" s="228">
        <v>400976.76999999984</v>
      </c>
      <c r="L543" s="281">
        <v>1.401937298767031</v>
      </c>
    </row>
    <row r="544">
      <c r="A544" s="189">
        <v>43887.975519224536</v>
      </c>
      <c r="B544" s="282">
        <v>0.25475865569812456</v>
      </c>
      <c r="C544" s="282">
        <v>0.042873804535165344</v>
      </c>
      <c r="D544" s="282">
        <v>0.27984258135331724</v>
      </c>
      <c r="E544" s="283">
        <v>-0.004577171968746254</v>
      </c>
      <c r="F544" s="228">
        <v>-3339.462000000174</v>
      </c>
      <c r="G544" s="228">
        <v>457.34151750960154</v>
      </c>
      <c r="H544" s="228">
        <v>175084.64799999967</v>
      </c>
      <c r="I544" s="228">
        <v>115457.37756517503</v>
      </c>
      <c r="J544" s="230">
        <v>402228.1379999997</v>
      </c>
      <c r="K544" s="228">
        <v>413343.4579999997</v>
      </c>
      <c r="L544" s="281">
        <v>1.5164440046385548</v>
      </c>
    </row>
    <row r="545">
      <c r="A545" s="189">
        <v>43886.97634311343</v>
      </c>
      <c r="B545" s="282">
        <v>0.2606992797901145</v>
      </c>
      <c r="C545" s="282">
        <v>0.04297321364631102</v>
      </c>
      <c r="D545" s="282">
        <v>0.28584136615160477</v>
      </c>
      <c r="E545" s="283">
        <v>-0.00584547364903837</v>
      </c>
      <c r="F545" s="228">
        <v>-4278.439999999828</v>
      </c>
      <c r="G545" s="228">
        <v>452.94537743197</v>
      </c>
      <c r="H545" s="228">
        <v>178424.10999999984</v>
      </c>
      <c r="I545" s="228">
        <v>115000.03604766543</v>
      </c>
      <c r="J545" s="230">
        <v>405567.59999999986</v>
      </c>
      <c r="K545" s="228">
        <v>416682.91999999987</v>
      </c>
      <c r="L545" s="281">
        <v>1.5515135136657372</v>
      </c>
    </row>
    <row r="546">
      <c r="A546" s="189">
        <v>43885.975562164356</v>
      </c>
      <c r="B546" s="282">
        <v>0.2681811568244691</v>
      </c>
      <c r="C546" s="282">
        <v>0.043074027713505415</v>
      </c>
      <c r="D546" s="282">
        <v>0.29338222588166174</v>
      </c>
      <c r="E546" s="283">
        <v>-0.0029553629999721073</v>
      </c>
      <c r="F546" s="228">
        <v>-2172.06700000001</v>
      </c>
      <c r="G546" s="228">
        <v>1218.1226249027968</v>
      </c>
      <c r="H546" s="228">
        <v>182702.54999999967</v>
      </c>
      <c r="I546" s="228">
        <v>114547.09067023346</v>
      </c>
      <c r="J546" s="230">
        <v>409846.0399999997</v>
      </c>
      <c r="K546" s="228">
        <v>420961.3599999997</v>
      </c>
      <c r="L546" s="281">
        <v>1.5949994795239029</v>
      </c>
    </row>
    <row r="547">
      <c r="A547" s="189">
        <v>43882.975535474536</v>
      </c>
      <c r="B547" s="282">
        <v>0.2726564905331333</v>
      </c>
      <c r="C547" s="282">
        <v>0.0432311732754526</v>
      </c>
      <c r="D547" s="282">
        <v>0.29795317438563507</v>
      </c>
      <c r="E547" s="283">
        <v>-0.0027085861736125816</v>
      </c>
      <c r="F547" s="228">
        <v>-1977.439000000013</v>
      </c>
      <c r="G547" s="228">
        <v>488.7167665369343</v>
      </c>
      <c r="H547" s="228">
        <v>184874.61699999968</v>
      </c>
      <c r="I547" s="228">
        <v>113328.96804533066</v>
      </c>
      <c r="J547" s="230">
        <v>412015.8269999997</v>
      </c>
      <c r="K547" s="228">
        <v>423131.1469999997</v>
      </c>
      <c r="L547" s="281">
        <v>1.6313094541375452</v>
      </c>
    </row>
    <row r="548">
      <c r="A548" s="189">
        <v>43881.97554706018</v>
      </c>
      <c r="B548" s="282">
        <v>0.276453422413606</v>
      </c>
      <c r="C548" s="282">
        <v>0.04332677346603896</v>
      </c>
      <c r="D548" s="282">
        <v>0.30180604663538935</v>
      </c>
      <c r="E548" s="283">
        <v>0.0025213217880738826</v>
      </c>
      <c r="F548" s="228">
        <v>1846.0730000000913</v>
      </c>
      <c r="G548" s="228">
        <v>486.6214435796428</v>
      </c>
      <c r="H548" s="228">
        <v>186852.0559999997</v>
      </c>
      <c r="I548" s="228">
        <v>112840.25127879373</v>
      </c>
      <c r="J548" s="230">
        <v>413993.2659999997</v>
      </c>
      <c r="K548" s="228">
        <v>425108.5859999997</v>
      </c>
      <c r="L548" s="281">
        <v>1.6558989711778065</v>
      </c>
    </row>
    <row r="549">
      <c r="A549" s="189">
        <v>43880.975503587964</v>
      </c>
      <c r="B549" s="282">
        <v>0.27408137237547997</v>
      </c>
      <c r="C549" s="282">
        <v>0.043423378086962124</v>
      </c>
      <c r="D549" s="282">
        <v>0.29949052470809234</v>
      </c>
      <c r="E549" s="283">
        <v>0.0036661053456971374</v>
      </c>
      <c r="F549" s="228">
        <v>2677.497999999905</v>
      </c>
      <c r="G549" s="228">
        <v>477.6893696498446</v>
      </c>
      <c r="H549" s="228">
        <v>185005.9829999996</v>
      </c>
      <c r="I549" s="228">
        <v>112353.62983521409</v>
      </c>
      <c r="J549" s="230">
        <v>412147.1929999996</v>
      </c>
      <c r="K549" s="228">
        <v>423262.5129999996</v>
      </c>
      <c r="L549" s="281">
        <v>1.646640017517393</v>
      </c>
    </row>
    <row r="550">
      <c r="A550" s="189">
        <v>43879.97565519676</v>
      </c>
      <c r="B550" s="282">
        <v>0.27034685761994515</v>
      </c>
      <c r="C550" s="282">
        <v>0.04351994246833182</v>
      </c>
      <c r="D550" s="282">
        <v>0.2958125145172464</v>
      </c>
      <c r="E550" s="283">
        <v>0.004132589015158621</v>
      </c>
      <c r="F550" s="228">
        <v>3007.1239999999525</v>
      </c>
      <c r="G550" s="228">
        <v>467.512673151723</v>
      </c>
      <c r="H550" s="228">
        <v>182328.4849999997</v>
      </c>
      <c r="I550" s="228">
        <v>111875.94046556424</v>
      </c>
      <c r="J550" s="230">
        <v>409469.6949999997</v>
      </c>
      <c r="K550" s="228">
        <v>420585.0149999997</v>
      </c>
      <c r="L550" s="281">
        <v>1.629738121004855</v>
      </c>
    </row>
    <row r="551">
      <c r="A551" s="189">
        <v>43878.975490972225</v>
      </c>
      <c r="B551" s="282">
        <v>0.2660554132576888</v>
      </c>
      <c r="C551" s="282">
        <v>0.04361623221058636</v>
      </c>
      <c r="D551" s="282">
        <v>0.29157741401483706</v>
      </c>
      <c r="E551" s="283">
        <v>0.002082101506797954</v>
      </c>
      <c r="F551" s="228">
        <v>1508.8030000001309</v>
      </c>
      <c r="G551" s="228">
        <v>447.5712645914318</v>
      </c>
      <c r="H551" s="228">
        <v>179321.36099999974</v>
      </c>
      <c r="I551" s="228">
        <v>111408.42779241252</v>
      </c>
      <c r="J551" s="230">
        <v>406462.57099999976</v>
      </c>
      <c r="K551" s="228">
        <v>417577.89099999977</v>
      </c>
      <c r="L551" s="281">
        <v>1.6095852401232111</v>
      </c>
    </row>
    <row r="552">
      <c r="A552" s="189">
        <v>43875.975535879625</v>
      </c>
      <c r="B552" s="282">
        <v>0.26458395124093864</v>
      </c>
      <c r="C552" s="282">
        <v>0.04376772648843443</v>
      </c>
      <c r="D552" s="282">
        <v>0.2901283210161904</v>
      </c>
      <c r="E552" s="283">
        <v>0.004592497986907084</v>
      </c>
      <c r="F552" s="228">
        <v>3321.228999999934</v>
      </c>
      <c r="G552" s="228">
        <v>463.2046614786814</v>
      </c>
      <c r="H552" s="228">
        <v>177812.5579999996</v>
      </c>
      <c r="I552" s="228">
        <v>110960.85652782109</v>
      </c>
      <c r="J552" s="230">
        <v>404960.1579999997</v>
      </c>
      <c r="K552" s="228">
        <v>416075.4779999997</v>
      </c>
      <c r="L552" s="281">
        <v>1.602480041738114</v>
      </c>
    </row>
    <row r="553">
      <c r="A553" s="189">
        <v>43874.97632726852</v>
      </c>
      <c r="B553" s="282">
        <v>0.25973398074748655</v>
      </c>
      <c r="C553" s="282">
        <v>0.04386383963547743</v>
      </c>
      <c r="D553" s="282">
        <v>0.2853344455033396</v>
      </c>
      <c r="E553" s="283">
        <v>0.006069543651714472</v>
      </c>
      <c r="F553" s="228">
        <v>4369.249000000069</v>
      </c>
      <c r="G553" s="228">
        <v>456.13983657574863</v>
      </c>
      <c r="H553" s="228">
        <v>174491.32899999968</v>
      </c>
      <c r="I553" s="228">
        <v>110497.6518663424</v>
      </c>
      <c r="J553" s="230">
        <v>401638.92899999977</v>
      </c>
      <c r="K553" s="228">
        <v>412754.2489999998</v>
      </c>
      <c r="L553" s="281">
        <v>1.5791406066353681</v>
      </c>
    </row>
    <row r="554">
      <c r="A554" s="189">
        <v>43873.97553956018</v>
      </c>
      <c r="B554" s="282">
        <v>0.2531399590537857</v>
      </c>
      <c r="C554" s="282">
        <v>0.04395947767239594</v>
      </c>
      <c r="D554" s="282">
        <v>0.27879624149942156</v>
      </c>
      <c r="E554" s="283">
        <v>0.0014037353846863949</v>
      </c>
      <c r="F554" s="228">
        <v>1004.3660000000382</v>
      </c>
      <c r="G554" s="228">
        <v>433.9707937742205</v>
      </c>
      <c r="H554" s="228">
        <v>170122.0799999996</v>
      </c>
      <c r="I554" s="228">
        <v>110041.51202976666</v>
      </c>
      <c r="J554" s="230">
        <v>397269.6799999997</v>
      </c>
      <c r="K554" s="228">
        <v>408384.9999999997</v>
      </c>
      <c r="L554" s="281">
        <v>1.545980938120706</v>
      </c>
    </row>
    <row r="555">
      <c r="A555" s="189">
        <v>43872.9755089699</v>
      </c>
      <c r="B555" s="282">
        <v>0.2520366821172934</v>
      </c>
      <c r="C555" s="282">
        <v>0.04405433436817839</v>
      </c>
      <c r="D555" s="282">
        <v>0.2777483262348078</v>
      </c>
      <c r="E555" s="283">
        <v>-4.514977128805676E-4</v>
      </c>
      <c r="F555" s="228">
        <v>-322.5910000000149</v>
      </c>
      <c r="G555" s="228">
        <v>422.15190272372274</v>
      </c>
      <c r="H555" s="228">
        <v>169117.71399999957</v>
      </c>
      <c r="I555" s="228">
        <v>109607.54123599244</v>
      </c>
      <c r="J555" s="230">
        <v>396265.31399999966</v>
      </c>
      <c r="K555" s="228">
        <v>407380.63399999967</v>
      </c>
      <c r="L555" s="281">
        <v>1.5429386709430668</v>
      </c>
    </row>
    <row r="556">
      <c r="A556" s="189">
        <v>43871.97556304398</v>
      </c>
      <c r="B556" s="282">
        <v>0.2531112309479183</v>
      </c>
      <c r="C556" s="282">
        <v>0.04414935253741937</v>
      </c>
      <c r="D556" s="282">
        <v>0.2788783309788464</v>
      </c>
      <c r="E556" s="283">
        <v>0.004968363250287211</v>
      </c>
      <c r="F556" s="228">
        <v>3551.453000000096</v>
      </c>
      <c r="G556" s="228">
        <v>448.58654863820993</v>
      </c>
      <c r="H556" s="228">
        <v>169440.3049999996</v>
      </c>
      <c r="I556" s="228">
        <v>109185.38933326871</v>
      </c>
      <c r="J556" s="230">
        <v>396587.9049999997</v>
      </c>
      <c r="K556" s="228">
        <v>407703.2249999997</v>
      </c>
      <c r="L556" s="281">
        <v>1.5518587792256124</v>
      </c>
    </row>
    <row r="557">
      <c r="A557" s="189">
        <v>43868.975528634255</v>
      </c>
      <c r="B557" s="282">
        <v>0.24811763206343398</v>
      </c>
      <c r="C557" s="282">
        <v>0.044301417361008996</v>
      </c>
      <c r="D557" s="282">
        <v>0.27397348242240593</v>
      </c>
      <c r="E557" s="283">
        <v>0.007131360656284199</v>
      </c>
      <c r="F557" s="228">
        <v>5072.265999999945</v>
      </c>
      <c r="G557" s="228">
        <v>451.90905058367935</v>
      </c>
      <c r="H557" s="228">
        <v>165888.8519999995</v>
      </c>
      <c r="I557" s="228">
        <v>108736.8027846305</v>
      </c>
      <c r="J557" s="230">
        <v>393136.4519999996</v>
      </c>
      <c r="K557" s="228">
        <v>404151.7719999996</v>
      </c>
      <c r="L557" s="281">
        <v>1.5255998682301444</v>
      </c>
    </row>
    <row r="558">
      <c r="A558" s="189">
        <v>43867.97553763889</v>
      </c>
      <c r="B558" s="282">
        <v>0.24025544061620016</v>
      </c>
      <c r="C558" s="282">
        <v>0.04439656555369936</v>
      </c>
      <c r="D558" s="282">
        <v>0.26616682277480014</v>
      </c>
      <c r="E558" s="283">
        <v>0.004083648871281568</v>
      </c>
      <c r="F558" s="228">
        <v>2883.8310000000056</v>
      </c>
      <c r="G558" s="228">
        <v>417.25628015566326</v>
      </c>
      <c r="H558" s="228">
        <v>160816.58599999954</v>
      </c>
      <c r="I558" s="228">
        <v>108284.89373404683</v>
      </c>
      <c r="J558" s="230">
        <v>388064.18599999964</v>
      </c>
      <c r="K558" s="228">
        <v>399079.50599999964</v>
      </c>
      <c r="L558" s="281">
        <v>1.485124844791123</v>
      </c>
    </row>
    <row r="559">
      <c r="A559" s="189">
        <v>43866.97552116898</v>
      </c>
      <c r="B559" s="282">
        <v>0.23598170111422367</v>
      </c>
      <c r="C559" s="282">
        <v>0.044490696403940856</v>
      </c>
      <c r="D559" s="282">
        <v>0.2619480213159606</v>
      </c>
      <c r="E559" s="283">
        <v>0.0025798175950246275</v>
      </c>
      <c r="F559" s="228">
        <v>1814.4010000000708</v>
      </c>
      <c r="G559" s="228">
        <v>407.7232256808493</v>
      </c>
      <c r="H559" s="228">
        <v>157932.75499999954</v>
      </c>
      <c r="I559" s="228">
        <v>107867.63745389116</v>
      </c>
      <c r="J559" s="230">
        <v>385180.35499999963</v>
      </c>
      <c r="K559" s="228">
        <v>396195.67499999964</v>
      </c>
      <c r="L559" s="281">
        <v>1.4641347370522424</v>
      </c>
    </row>
    <row r="560">
      <c r="A560" s="189">
        <v>43865.975517638886</v>
      </c>
      <c r="B560" s="282">
        <v>0.23346314350466305</v>
      </c>
      <c r="C560" s="282">
        <v>0.0445844275796365</v>
      </c>
      <c r="D560" s="282">
        <v>0.2594841684855497</v>
      </c>
      <c r="E560" s="283">
        <v>0.00188303059239789</v>
      </c>
      <c r="F560" s="228">
        <v>1320.9299999998184</v>
      </c>
      <c r="G560" s="228">
        <v>415.51096498062543</v>
      </c>
      <c r="H560" s="228">
        <v>156118.35399999947</v>
      </c>
      <c r="I560" s="228">
        <v>107459.91422821031</v>
      </c>
      <c r="J560" s="230">
        <v>383365.95399999956</v>
      </c>
      <c r="K560" s="228">
        <v>394381.27399999957</v>
      </c>
      <c r="L560" s="281">
        <v>1.4528054960890278</v>
      </c>
    </row>
    <row r="561">
      <c r="A561" s="189">
        <v>43864.97551770833</v>
      </c>
      <c r="B561" s="282">
        <v>0.23174499945666405</v>
      </c>
      <c r="C561" s="282">
        <v>0.04467806227796676</v>
      </c>
      <c r="D561" s="282">
        <v>0.25782900085783866</v>
      </c>
      <c r="E561" s="283">
        <v>-9.454049237389907E-4</v>
      </c>
      <c r="F561" s="228">
        <v>-661.9400000002352</v>
      </c>
      <c r="G561" s="228">
        <v>496.3710350192996</v>
      </c>
      <c r="H561" s="228">
        <v>154797.42399999965</v>
      </c>
      <c r="I561" s="228">
        <v>107044.40326322969</v>
      </c>
      <c r="J561" s="230">
        <v>382345.02399999974</v>
      </c>
      <c r="K561" s="228">
        <v>393360.34399999975</v>
      </c>
      <c r="L561" s="281">
        <v>1.4461047871820252</v>
      </c>
    </row>
    <row r="562">
      <c r="A562" s="189">
        <v>43861.97552847222</v>
      </c>
      <c r="B562" s="282">
        <v>0.2330060556848576</v>
      </c>
      <c r="C562" s="282">
        <v>0.044829265109776896</v>
      </c>
      <c r="D562" s="282">
        <v>0.25980781670237324</v>
      </c>
      <c r="E562" s="283">
        <v>-0.00455685221890436</v>
      </c>
      <c r="F562" s="228">
        <v>-3183.043999999878</v>
      </c>
      <c r="G562" s="228">
        <v>469.593451362045</v>
      </c>
      <c r="H562" s="228">
        <v>155459.36399999988</v>
      </c>
      <c r="I562" s="228">
        <v>106548.03222821039</v>
      </c>
      <c r="J562" s="230">
        <v>383006.9639999999</v>
      </c>
      <c r="K562" s="228">
        <v>394022.2839999999</v>
      </c>
      <c r="L562" s="281">
        <v>1.4590542945648075</v>
      </c>
    </row>
    <row r="563">
      <c r="A563" s="189">
        <v>43860.97550706018</v>
      </c>
      <c r="B563" s="282">
        <v>0.23882117727889993</v>
      </c>
      <c r="C563" s="282">
        <v>0.04492381432986639</v>
      </c>
      <c r="D563" s="282">
        <v>0.26568658347434043</v>
      </c>
      <c r="E563" s="283">
        <v>-0.0017376387874653613</v>
      </c>
      <c r="F563" s="228">
        <v>-1215.4049999999115</v>
      </c>
      <c r="G563" s="228">
        <v>496.9272607002931</v>
      </c>
      <c r="H563" s="228">
        <v>158642.40799999976</v>
      </c>
      <c r="I563" s="228">
        <v>106078.43877684834</v>
      </c>
      <c r="J563" s="230">
        <v>386185.7579999998</v>
      </c>
      <c r="K563" s="228">
        <v>397201.0779999998</v>
      </c>
      <c r="L563" s="281">
        <v>1.495519823153954</v>
      </c>
    </row>
    <row r="564">
      <c r="A564" s="189">
        <v>43859.97553355324</v>
      </c>
      <c r="B564" s="282">
        <v>0.24136738137244168</v>
      </c>
      <c r="C564" s="282">
        <v>0.045019738902976565</v>
      </c>
      <c r="D564" s="282">
        <v>0.2682937441442116</v>
      </c>
      <c r="E564" s="283">
        <v>0.0023037659135186593</v>
      </c>
      <c r="F564" s="228">
        <v>1607.6490000000922</v>
      </c>
      <c r="G564" s="228">
        <v>449.78868093393976</v>
      </c>
      <c r="H564" s="228">
        <v>159857.81299999967</v>
      </c>
      <c r="I564" s="228">
        <v>105581.51151614805</v>
      </c>
      <c r="J564" s="230">
        <v>387399.0229999997</v>
      </c>
      <c r="K564" s="228">
        <v>398414.3429999997</v>
      </c>
      <c r="L564" s="281">
        <v>1.5140701312611005</v>
      </c>
    </row>
    <row r="565">
      <c r="A565" s="189">
        <v>43858.97552258102</v>
      </c>
      <c r="B565" s="282">
        <v>0.23918204064401413</v>
      </c>
      <c r="C565" s="282">
        <v>0.045116471316245466</v>
      </c>
      <c r="D565" s="282">
        <v>0.26616625919449216</v>
      </c>
      <c r="E565" s="283">
        <v>0.0015474767737365567</v>
      </c>
      <c r="F565" s="228">
        <v>1077.3959999999497</v>
      </c>
      <c r="G565" s="228">
        <v>447.2882217898732</v>
      </c>
      <c r="H565" s="228">
        <v>158250.16399999958</v>
      </c>
      <c r="I565" s="228">
        <v>105131.72283521411</v>
      </c>
      <c r="J565" s="230">
        <v>385791.3739999996</v>
      </c>
      <c r="K565" s="228">
        <v>396806.6939999996</v>
      </c>
      <c r="L565" s="281">
        <v>1.5052560705016178</v>
      </c>
    </row>
    <row r="566">
      <c r="A566" s="189">
        <v>43857.976126435184</v>
      </c>
      <c r="B566" s="282">
        <v>0.23787873489749528</v>
      </c>
      <c r="C566" s="282">
        <v>0.04521317852508001</v>
      </c>
      <c r="D566" s="282">
        <v>0.26492079415187736</v>
      </c>
      <c r="E566" s="283">
        <v>-6.891604363513256E-4</v>
      </c>
      <c r="F566" s="228">
        <v>-479.0700000001816</v>
      </c>
      <c r="G566" s="228">
        <v>813.7999260700599</v>
      </c>
      <c r="H566" s="228">
        <v>157172.76799999963</v>
      </c>
      <c r="I566" s="228">
        <v>104684.43461342424</v>
      </c>
      <c r="J566" s="230">
        <v>384713.97799999965</v>
      </c>
      <c r="K566" s="228">
        <v>395729.29799999966</v>
      </c>
      <c r="L566" s="281">
        <v>1.5013957765584047</v>
      </c>
    </row>
    <row r="567">
      <c r="A567" s="189">
        <v>43854.97551575232</v>
      </c>
      <c r="B567" s="282">
        <v>0.23950568806471784</v>
      </c>
      <c r="C567" s="282">
        <v>0.0453684052728826</v>
      </c>
      <c r="D567" s="282">
        <v>0.26664058863326706</v>
      </c>
      <c r="E567" s="283">
        <v>0.0027515427487206957</v>
      </c>
      <c r="F567" s="228">
        <v>1880.2590000000782</v>
      </c>
      <c r="G567" s="228">
        <v>426.97342412456055</v>
      </c>
      <c r="H567" s="228">
        <v>157651.8379999998</v>
      </c>
      <c r="I567" s="228">
        <v>103870.63468735418</v>
      </c>
      <c r="J567" s="230">
        <v>385193.04799999984</v>
      </c>
      <c r="K567" s="228">
        <v>396208.36799999984</v>
      </c>
      <c r="L567" s="281">
        <v>1.5177710088565894</v>
      </c>
    </row>
    <row r="568">
      <c r="A568" s="189">
        <v>43853.97554241898</v>
      </c>
      <c r="B568" s="282">
        <v>0.23683395137903487</v>
      </c>
      <c r="C568" s="282">
        <v>0.04546600369552951</v>
      </c>
      <c r="D568" s="282">
        <v>0.2640272256875964</v>
      </c>
      <c r="E568" s="283">
        <v>0.0065525116626753655</v>
      </c>
      <c r="F568" s="228">
        <v>4465.320000000065</v>
      </c>
      <c r="G568" s="228">
        <v>446.08577042794786</v>
      </c>
      <c r="H568" s="228">
        <v>155771.57899999974</v>
      </c>
      <c r="I568" s="228">
        <v>103443.66126322962</v>
      </c>
      <c r="J568" s="230">
        <v>383312.78899999976</v>
      </c>
      <c r="K568" s="228">
        <v>394328.10899999976</v>
      </c>
      <c r="L568" s="281">
        <v>1.5058591033781472</v>
      </c>
    </row>
    <row r="569">
      <c r="A569" s="189">
        <v>43852.975547951384</v>
      </c>
      <c r="B569" s="282">
        <v>0.22975698467792094</v>
      </c>
      <c r="C569" s="282">
        <v>0.04556349176000755</v>
      </c>
      <c r="D569" s="282">
        <v>0.25700856672113437</v>
      </c>
      <c r="E569" s="283">
        <v>0.001759413839147805</v>
      </c>
      <c r="F569" s="228">
        <v>1191.125999999931</v>
      </c>
      <c r="G569" s="228">
        <v>408.07128793775337</v>
      </c>
      <c r="H569" s="228">
        <v>151306.25899999967</v>
      </c>
      <c r="I569" s="228">
        <v>102997.57549280167</v>
      </c>
      <c r="J569" s="230">
        <v>378847.4689999997</v>
      </c>
      <c r="K569" s="228">
        <v>389862.7889999997</v>
      </c>
      <c r="L569" s="281">
        <v>1.4690273851210625</v>
      </c>
    </row>
    <row r="570">
      <c r="A570" s="189">
        <v>43851.97553408565</v>
      </c>
      <c r="B570" s="282">
        <v>0.22821649824335927</v>
      </c>
      <c r="C570" s="282">
        <v>0.04566007890640154</v>
      </c>
      <c r="D570" s="282">
        <v>0.25552584918097926</v>
      </c>
      <c r="E570" s="283">
        <v>0.0022161789994016154</v>
      </c>
      <c r="F570" s="228">
        <v>1497.7170000000624</v>
      </c>
      <c r="G570" s="228">
        <v>405.2156381322711</v>
      </c>
      <c r="H570" s="228">
        <v>150115.13299999974</v>
      </c>
      <c r="I570" s="228">
        <v>102589.50420486392</v>
      </c>
      <c r="J570" s="230">
        <v>377656.34299999976</v>
      </c>
      <c r="K570" s="228">
        <v>388671.66299999977</v>
      </c>
      <c r="L570" s="281">
        <v>1.4632601469662094</v>
      </c>
    </row>
    <row r="571">
      <c r="A571" s="189">
        <v>43850.97556121528</v>
      </c>
      <c r="B571" s="282">
        <v>0.22614486613158208</v>
      </c>
      <c r="C571" s="282">
        <v>0.045756750043600726</v>
      </c>
      <c r="D571" s="282">
        <v>0.25351203619861534</v>
      </c>
      <c r="E571" s="283">
        <v>0.0016906902219318265</v>
      </c>
      <c r="F571" s="228">
        <v>1140.0540000000037</v>
      </c>
      <c r="G571" s="228">
        <v>395.1518754864228</v>
      </c>
      <c r="H571" s="228">
        <v>148617.41599999968</v>
      </c>
      <c r="I571" s="228">
        <v>102184.28856673164</v>
      </c>
      <c r="J571" s="230">
        <v>376158.6259999997</v>
      </c>
      <c r="K571" s="228">
        <v>387173.9459999997</v>
      </c>
      <c r="L571" s="281">
        <v>1.4544057416707932</v>
      </c>
    </row>
    <row r="572">
      <c r="A572" s="189">
        <v>43847.975520798616</v>
      </c>
      <c r="B572" s="282">
        <v>0.22496461236040358</v>
      </c>
      <c r="C572" s="282">
        <v>0.045912766527649015</v>
      </c>
      <c r="D572" s="282">
        <v>0.2524250960838513</v>
      </c>
      <c r="E572" s="283">
        <v>0.002468736433273517</v>
      </c>
      <c r="F572" s="228">
        <v>1661.8859999999404</v>
      </c>
      <c r="G572" s="228">
        <v>526.6177120623033</v>
      </c>
      <c r="H572" s="228">
        <v>147477.36199999967</v>
      </c>
      <c r="I572" s="228">
        <v>101789.13669124522</v>
      </c>
      <c r="J572" s="230">
        <v>374018.5719999997</v>
      </c>
      <c r="K572" s="228">
        <v>386033.8919999997</v>
      </c>
      <c r="L572" s="281">
        <v>1.4488516829388145</v>
      </c>
    </row>
    <row r="573">
      <c r="A573" s="189">
        <v>43846.9755346875</v>
      </c>
      <c r="B573" s="282">
        <v>0.2225889754607139</v>
      </c>
      <c r="C573" s="282">
        <v>0.04600968500750873</v>
      </c>
      <c r="D573" s="282">
        <v>0.25010742624953297</v>
      </c>
      <c r="E573" s="283">
        <v>6.429312013699427E-4</v>
      </c>
      <c r="F573" s="228">
        <v>432.39300000004005</v>
      </c>
      <c r="G573" s="228">
        <v>396.6186303501163</v>
      </c>
      <c r="H573" s="228">
        <v>145815.47599999973</v>
      </c>
      <c r="I573" s="228">
        <v>101262.51897918292</v>
      </c>
      <c r="J573" s="230">
        <v>372356.68599999975</v>
      </c>
      <c r="K573" s="228">
        <v>384372.00599999976</v>
      </c>
      <c r="L573" s="281">
        <v>1.4399748047940206</v>
      </c>
    </row>
    <row r="574">
      <c r="A574" s="189">
        <v>43845.975559976854</v>
      </c>
      <c r="B574" s="282">
        <v>0.22231431189569323</v>
      </c>
      <c r="C574" s="282">
        <v>0.04610653587139387</v>
      </c>
      <c r="D574" s="282">
        <v>0.2498906893086838</v>
      </c>
      <c r="E574" s="283">
        <v>8.389536863721491E-4</v>
      </c>
      <c r="F574" s="228">
        <v>563.8619999999646</v>
      </c>
      <c r="G574" s="228">
        <v>401.0419027238386</v>
      </c>
      <c r="H574" s="228">
        <v>145383.0829999997</v>
      </c>
      <c r="I574" s="228">
        <v>100865.9003488328</v>
      </c>
      <c r="J574" s="230">
        <v>371924.2929999997</v>
      </c>
      <c r="K574" s="228">
        <v>383939.6129999997</v>
      </c>
      <c r="L574" s="281">
        <v>1.4413501738170131</v>
      </c>
    </row>
    <row r="575">
      <c r="A575" s="189">
        <v>43844.97557841435</v>
      </c>
      <c r="B575" s="282">
        <v>0.22181157192800563</v>
      </c>
      <c r="C575" s="282">
        <v>0.046203698192634764</v>
      </c>
      <c r="D575" s="282">
        <v>0.24944606224820604</v>
      </c>
      <c r="E575" s="283">
        <v>0.004109707328212549</v>
      </c>
      <c r="F575" s="228">
        <v>2759.822999999975</v>
      </c>
      <c r="G575" s="228">
        <v>422.7921712061943</v>
      </c>
      <c r="H575" s="228">
        <v>144819.22099999973</v>
      </c>
      <c r="I575" s="228">
        <v>100464.85844610896</v>
      </c>
      <c r="J575" s="230">
        <v>371360.43099999975</v>
      </c>
      <c r="K575" s="228">
        <v>383375.75099999976</v>
      </c>
      <c r="L575" s="281">
        <v>1.4414913158682565</v>
      </c>
    </row>
    <row r="576">
      <c r="A576" s="189">
        <v>43843.97552636574</v>
      </c>
      <c r="B576" s="282">
        <v>0.21751560296283887</v>
      </c>
      <c r="C576" s="282">
        <v>0.0463011322000575</v>
      </c>
      <c r="D576" s="282">
        <v>0.24520836868609808</v>
      </c>
      <c r="E576" s="283">
        <v>-0.005143547099138234</v>
      </c>
      <c r="F576" s="228">
        <v>-3439.890000000014</v>
      </c>
      <c r="G576" s="228">
        <v>384.70228015563043</v>
      </c>
      <c r="H576" s="228">
        <v>142059.39799999975</v>
      </c>
      <c r="I576" s="228">
        <v>100042.06627490277</v>
      </c>
      <c r="J576" s="230">
        <v>369465.9279999998</v>
      </c>
      <c r="K576" s="228">
        <v>381915.9279999998</v>
      </c>
      <c r="L576" s="281">
        <v>1.4199966403096749</v>
      </c>
    </row>
    <row r="577">
      <c r="A577" s="189">
        <v>43840.97553277778</v>
      </c>
      <c r="B577" s="282">
        <v>0.22421455740870525</v>
      </c>
      <c r="C577" s="282">
        <v>0.04645889341408529</v>
      </c>
      <c r="D577" s="282">
        <v>0.2520016803135861</v>
      </c>
      <c r="E577" s="283">
        <v>0.0064388786639271965</v>
      </c>
      <c r="F577" s="228">
        <v>4328.328000000096</v>
      </c>
      <c r="G577" s="228">
        <v>438.18228793768503</v>
      </c>
      <c r="H577" s="228">
        <v>145499.28799999977</v>
      </c>
      <c r="I577" s="228">
        <v>99657.36399474714</v>
      </c>
      <c r="J577" s="230">
        <v>372905.8179999998</v>
      </c>
      <c r="K577" s="228">
        <v>385355.8179999998</v>
      </c>
      <c r="L577" s="281">
        <v>1.4599953497432354</v>
      </c>
    </row>
    <row r="578">
      <c r="A578" s="189">
        <v>43839.975477245374</v>
      </c>
      <c r="B578" s="282">
        <v>0.21718038731241163</v>
      </c>
      <c r="C578" s="282">
        <v>0.04655802082928438</v>
      </c>
      <c r="D578" s="282">
        <v>0.24502679844968386</v>
      </c>
      <c r="E578" s="283">
        <v>-0.0032044410231192757</v>
      </c>
      <c r="F578" s="228">
        <v>-2140.2120000000577</v>
      </c>
      <c r="G578" s="228">
        <v>823.9181789883733</v>
      </c>
      <c r="H578" s="228">
        <v>141170.95999999967</v>
      </c>
      <c r="I578" s="228">
        <v>99219.18170680945</v>
      </c>
      <c r="J578" s="230">
        <v>368577.4899999997</v>
      </c>
      <c r="K578" s="228">
        <v>381027.4899999997</v>
      </c>
      <c r="L578" s="281">
        <v>1.422819232849116</v>
      </c>
    </row>
    <row r="579">
      <c r="A579" s="189">
        <v>43838.97552744213</v>
      </c>
      <c r="B579" s="282">
        <v>0.22136108466503412</v>
      </c>
      <c r="C579" s="282">
        <v>0.04665623672581874</v>
      </c>
      <c r="D579" s="282">
        <v>0.24926623885423155</v>
      </c>
      <c r="E579" s="283">
        <v>0.0012506484356518772</v>
      </c>
      <c r="F579" s="228">
        <v>842.7960000000894</v>
      </c>
      <c r="G579" s="228">
        <v>410.76898832684674</v>
      </c>
      <c r="H579" s="228">
        <v>143311.17199999973</v>
      </c>
      <c r="I579" s="228">
        <v>98395.26352782108</v>
      </c>
      <c r="J579" s="230">
        <v>370717.70199999976</v>
      </c>
      <c r="K579" s="228">
        <v>383167.70199999976</v>
      </c>
      <c r="L579" s="281">
        <v>1.4564844572978735</v>
      </c>
    </row>
    <row r="580">
      <c r="A580" s="189">
        <v>43837.97553430556</v>
      </c>
      <c r="B580" s="282">
        <v>0.22036343387092475</v>
      </c>
      <c r="C580" s="282">
        <v>0.046755588550695205</v>
      </c>
      <c r="D580" s="282">
        <v>0.2483280105122254</v>
      </c>
      <c r="E580" s="283">
        <v>0.004222401806206985</v>
      </c>
      <c r="F580" s="228">
        <v>2841.863999999943</v>
      </c>
      <c r="G580" s="228">
        <v>416.0291556420125</v>
      </c>
      <c r="H580" s="228">
        <v>142468.37599999964</v>
      </c>
      <c r="I580" s="228">
        <v>97984.49453949423</v>
      </c>
      <c r="J580" s="230">
        <v>369874.90599999967</v>
      </c>
      <c r="K580" s="228">
        <v>382324.90599999967</v>
      </c>
      <c r="L580" s="281">
        <v>1.4539889874369405</v>
      </c>
    </row>
    <row r="581">
      <c r="A581" s="189">
        <v>43836.97554234954</v>
      </c>
      <c r="B581" s="282">
        <v>0.21578034728276346</v>
      </c>
      <c r="C581" s="282">
        <v>0.04683598419409615</v>
      </c>
      <c r="D581" s="282">
        <v>0.24379300866005404</v>
      </c>
      <c r="E581" s="283">
        <v>-8.86706547683905E-4</v>
      </c>
      <c r="F581" s="228">
        <v>-594.2729999999283</v>
      </c>
      <c r="G581" s="228">
        <v>467.65983268487616</v>
      </c>
      <c r="H581" s="228">
        <v>139626.5119999997</v>
      </c>
      <c r="I581" s="228">
        <v>97568.46538385222</v>
      </c>
      <c r="J581" s="230">
        <v>367033.0419999997</v>
      </c>
      <c r="K581" s="228">
        <v>379483.0419999997</v>
      </c>
      <c r="L581" s="281">
        <v>1.4310618851150667</v>
      </c>
    </row>
    <row r="582">
      <c r="A582" s="189">
        <v>43833.97552361111</v>
      </c>
      <c r="B582" s="282">
        <v>0.217560140970315</v>
      </c>
      <c r="C582" s="282">
        <v>0.046996304487998984</v>
      </c>
      <c r="D582" s="282">
        <v>0.24566869011813683</v>
      </c>
      <c r="E582" s="283">
        <v>0.0077729230763409225</v>
      </c>
      <c r="F582" s="228">
        <v>5219.2619999998715</v>
      </c>
      <c r="G582" s="228">
        <v>421.5080544746306</v>
      </c>
      <c r="H582" s="228">
        <v>140220.78499999963</v>
      </c>
      <c r="I582" s="228">
        <v>97100.80555116734</v>
      </c>
      <c r="J582" s="230">
        <v>367627.31499999965</v>
      </c>
      <c r="K582" s="228">
        <v>380077.31499999965</v>
      </c>
      <c r="L582" s="281">
        <v>1.4440743740906472</v>
      </c>
    </row>
    <row r="583">
      <c r="A583" s="189">
        <v>43832.97551805555</v>
      </c>
      <c r="B583" s="282">
        <v>0.20885863378039612</v>
      </c>
      <c r="C583" s="282">
        <v>0.04709613234932768</v>
      </c>
      <c r="D583" s="282">
        <v>0.2370268900983252</v>
      </c>
      <c r="E583" s="283">
        <v>0.005846870887261459</v>
      </c>
      <c r="F583" s="228">
        <v>3895.4650000000256</v>
      </c>
      <c r="G583" s="228">
        <v>391.770389105106</v>
      </c>
      <c r="H583" s="228">
        <v>135001.52299999975</v>
      </c>
      <c r="I583" s="228">
        <v>96679.29749669271</v>
      </c>
      <c r="J583" s="230">
        <v>362408.053</v>
      </c>
      <c r="K583" s="228">
        <v>374858.053</v>
      </c>
      <c r="L583" s="281">
        <v>1.3963850223944583</v>
      </c>
    </row>
    <row r="584">
      <c r="A584" s="189">
        <v>43830.975504375005</v>
      </c>
      <c r="B584" s="282">
        <v>0.2020434479816019</v>
      </c>
      <c r="C584" s="282">
        <v>0.047245062465907775</v>
      </c>
      <c r="D584" s="282">
        <v>0.23091539830939461</v>
      </c>
      <c r="E584" s="283">
        <v>5.634110053342113E-5</v>
      </c>
      <c r="F584" s="228">
        <v>37.2980000001844</v>
      </c>
      <c r="G584" s="228">
        <v>118.07819879846647</v>
      </c>
      <c r="H584" s="228">
        <v>131106.05799999973</v>
      </c>
      <c r="I584" s="228">
        <v>96287.52710758761</v>
      </c>
      <c r="J584" s="230">
        <v>358112.588</v>
      </c>
      <c r="K584" s="228">
        <v>370562.588</v>
      </c>
      <c r="L584" s="281">
        <v>1.3616099814621614</v>
      </c>
    </row>
    <row r="585">
      <c r="A585" s="189">
        <v>43829.975571724535</v>
      </c>
      <c r="B585" s="282">
        <v>0.2023959331159585</v>
      </c>
      <c r="C585" s="282">
        <v>0.04734287931519133</v>
      </c>
      <c r="D585" s="282">
        <v>0.23132766034034807</v>
      </c>
      <c r="E585" s="283">
        <v>-0.009498776447918092</v>
      </c>
      <c r="F585" s="228">
        <v>-6287.868000000191</v>
      </c>
      <c r="G585" s="228">
        <v>632.4200035361573</v>
      </c>
      <c r="H585" s="228">
        <v>131068.75999999954</v>
      </c>
      <c r="I585" s="228">
        <v>96169.44890878914</v>
      </c>
      <c r="J585" s="230">
        <v>328575.28999999963</v>
      </c>
      <c r="K585" s="228">
        <v>341025.28999999963</v>
      </c>
      <c r="L585" s="281">
        <v>1.362893949036874</v>
      </c>
    </row>
    <row r="586">
      <c r="A586" s="189">
        <v>43826.975597199074</v>
      </c>
      <c r="B586" s="282">
        <v>0.2139090877066315</v>
      </c>
      <c r="C586" s="279">
        <v>0.0474242282043736</v>
      </c>
      <c r="D586" s="279">
        <v>0.2428418874341774</v>
      </c>
      <c r="E586" s="283">
        <v>0.004566832594240918</v>
      </c>
      <c r="F586" s="228">
        <v>3051.7990000000573</v>
      </c>
      <c r="G586" s="228">
        <v>562.4866995887423</v>
      </c>
      <c r="H586" s="230">
        <v>137356.62799999974</v>
      </c>
      <c r="I586" s="230">
        <v>95537.02890525298</v>
      </c>
      <c r="J586" s="230">
        <v>331201.27799999976</v>
      </c>
      <c r="K586" s="228">
        <v>343651.27799999976</v>
      </c>
      <c r="L586" s="281">
        <v>1.4377318362728293</v>
      </c>
    </row>
    <row r="587">
      <c r="A587" s="189">
        <v>43823.975529143514</v>
      </c>
      <c r="B587" s="282">
        <v>0.21603472117527964</v>
      </c>
      <c r="C587" s="282">
        <v>0.04115889494866326</v>
      </c>
      <c r="D587" s="282">
        <v>0.23865681449930765</v>
      </c>
      <c r="E587" s="283">
        <v>0.0011920494175043002</v>
      </c>
      <c r="F587" s="228">
        <v>797.3190000000177</v>
      </c>
      <c r="G587" s="228">
        <v>434.0209453125135</v>
      </c>
      <c r="H587" s="228">
        <v>134304.82899999968</v>
      </c>
      <c r="I587" s="228">
        <v>94974.54220566424</v>
      </c>
      <c r="J587" s="230">
        <v>331811.35899999976</v>
      </c>
      <c r="K587" s="228">
        <v>344261.35899999976</v>
      </c>
      <c r="L587" s="281">
        <v>1.4141139918228507</v>
      </c>
    </row>
    <row r="588">
      <c r="A588" s="189">
        <v>43822.97559078704</v>
      </c>
      <c r="B588" s="282">
        <v>0.2150713092993525</v>
      </c>
      <c r="C588" s="282">
        <v>0.04124584822515931</v>
      </c>
      <c r="D588" s="282">
        <v>0.23774119460463208</v>
      </c>
      <c r="E588" s="283">
        <v>-4.435425185746161E-4</v>
      </c>
      <c r="F588" s="228">
        <v>-296.31600000010803</v>
      </c>
      <c r="G588" s="228">
        <v>407.79076562494447</v>
      </c>
      <c r="H588" s="228">
        <v>133507.50999999966</v>
      </c>
      <c r="I588" s="228">
        <v>94540.52126035173</v>
      </c>
      <c r="J588" s="230">
        <v>331014.03999999975</v>
      </c>
      <c r="K588" s="228">
        <v>343464.03999999975</v>
      </c>
      <c r="L588" s="281">
        <v>1.4121723491701315</v>
      </c>
    </row>
    <row r="589">
      <c r="A589" s="189">
        <v>43819.975599247686</v>
      </c>
      <c r="B589" s="282">
        <v>0.2163392332138586</v>
      </c>
      <c r="C589" s="282">
        <v>0.04138746684961032</v>
      </c>
      <c r="D589" s="282">
        <v>0.23908695612247388</v>
      </c>
      <c r="E589" s="283">
        <v>0.006150925046804717</v>
      </c>
      <c r="F589" s="228">
        <v>4111.051000000094</v>
      </c>
      <c r="G589" s="228">
        <v>1003.4039648437902</v>
      </c>
      <c r="H589" s="228">
        <v>133803.82599999977</v>
      </c>
      <c r="I589" s="228">
        <v>94132.73049472678</v>
      </c>
      <c r="J589" s="230">
        <v>331310.35599999985</v>
      </c>
      <c r="K589" s="228">
        <v>343760.35599999985</v>
      </c>
      <c r="L589" s="281">
        <v>1.4214378494788835</v>
      </c>
    </row>
    <row r="590">
      <c r="A590" s="189">
        <v>43818.97548230324</v>
      </c>
      <c r="B590" s="282">
        <v>0.20943660236815057</v>
      </c>
      <c r="C590" s="282">
        <v>0.04147523243670381</v>
      </c>
      <c r="D590" s="282">
        <v>0.23223256372690756</v>
      </c>
      <c r="E590" s="283">
        <v>0.0014632600709655987</v>
      </c>
      <c r="F590" s="228">
        <v>981.5039999999572</v>
      </c>
      <c r="G590" s="228">
        <v>383.06102734376327</v>
      </c>
      <c r="H590" s="228">
        <v>129692.77499999967</v>
      </c>
      <c r="I590" s="228">
        <v>93129.326529883</v>
      </c>
      <c r="J590" s="230">
        <v>327199.30499999976</v>
      </c>
      <c r="K590" s="228">
        <v>339649.30499999976</v>
      </c>
      <c r="L590" s="281">
        <v>1.39260939418889</v>
      </c>
    </row>
    <row r="591">
      <c r="A591" s="189">
        <v>43817.97549996528</v>
      </c>
      <c r="B591" s="282">
        <v>0.2081146028156298</v>
      </c>
      <c r="C591" s="282">
        <v>0.04156220877322641</v>
      </c>
      <c r="D591" s="282">
        <v>0.23095836883008153</v>
      </c>
      <c r="E591" s="283">
        <v>-8.694537719450301E-4</v>
      </c>
      <c r="F591" s="228">
        <v>-582.3459999999031</v>
      </c>
      <c r="G591" s="228">
        <v>500.37110546865733</v>
      </c>
      <c r="H591" s="228">
        <v>128711.27099999972</v>
      </c>
      <c r="I591" s="228">
        <v>92746.26550253923</v>
      </c>
      <c r="J591" s="230">
        <v>326217.8009999998</v>
      </c>
      <c r="K591" s="228">
        <v>338667.8009999998</v>
      </c>
      <c r="L591" s="281">
        <v>1.3877784760667893</v>
      </c>
    </row>
    <row r="592">
      <c r="A592" s="189">
        <v>43816.97597165509</v>
      </c>
      <c r="B592" s="282">
        <v>0.20959782831018975</v>
      </c>
      <c r="C592" s="282">
        <v>0.04164929743673085</v>
      </c>
      <c r="D592" s="282">
        <v>0.2324894607184239</v>
      </c>
      <c r="E592" s="283">
        <v>-8.596613028473832E-4</v>
      </c>
      <c r="F592" s="228">
        <v>-577.4110000001965</v>
      </c>
      <c r="G592" s="228">
        <v>464.9000585938338</v>
      </c>
      <c r="H592" s="228">
        <v>129293.61699999962</v>
      </c>
      <c r="I592" s="228">
        <v>92245.89439707057</v>
      </c>
      <c r="J592" s="230">
        <v>326800.1469999997</v>
      </c>
      <c r="K592" s="228">
        <v>339250.1469999997</v>
      </c>
      <c r="L592" s="281">
        <v>1.4016192031642936</v>
      </c>
    </row>
    <row r="593">
      <c r="A593" s="189">
        <v>43815.9755720949</v>
      </c>
      <c r="B593" s="282">
        <v>0.21107942564836454</v>
      </c>
      <c r="C593" s="282">
        <v>0.04173695657615913</v>
      </c>
      <c r="D593" s="282">
        <v>0.23401923800009147</v>
      </c>
      <c r="E593" s="283">
        <v>-0.0021445043907476103</v>
      </c>
      <c r="F593" s="228">
        <v>-1443.854999999865</v>
      </c>
      <c r="G593" s="228">
        <v>347.1834687500668</v>
      </c>
      <c r="H593" s="228">
        <v>129871.02799999982</v>
      </c>
      <c r="I593" s="228">
        <v>91780.99433847674</v>
      </c>
      <c r="J593" s="230">
        <v>327377.5579999999</v>
      </c>
      <c r="K593" s="228">
        <v>339827.5579999999</v>
      </c>
      <c r="L593" s="281">
        <v>1.4150100348777204</v>
      </c>
    </row>
    <row r="594">
      <c r="A594" s="189">
        <v>43812.97556849537</v>
      </c>
      <c r="B594" s="282">
        <v>0.21441650821819405</v>
      </c>
      <c r="C594" s="282">
        <v>0.041880587481956465</v>
      </c>
      <c r="D594" s="282">
        <v>0.23743526418002553</v>
      </c>
      <c r="E594" s="283">
        <v>0.0073607585954243914</v>
      </c>
      <c r="F594" s="228">
        <v>4966.489999999991</v>
      </c>
      <c r="G594" s="228">
        <v>382.8357109374192</v>
      </c>
      <c r="H594" s="228">
        <v>131314.88299999968</v>
      </c>
      <c r="I594" s="228">
        <v>91433.81086972667</v>
      </c>
      <c r="J594" s="230">
        <v>328821.41299999977</v>
      </c>
      <c r="K594" s="228">
        <v>341271.41299999977</v>
      </c>
      <c r="L594" s="281">
        <v>1.436174230855311</v>
      </c>
    </row>
    <row r="595">
      <c r="A595" s="189">
        <v>43811.97554490741</v>
      </c>
      <c r="B595" s="282">
        <v>0.20587408542741567</v>
      </c>
      <c r="C595" s="282">
        <v>0.04196981161784379</v>
      </c>
      <c r="D595" s="282">
        <v>0.228941881499078</v>
      </c>
      <c r="E595" s="283">
        <v>-0.01242632864655314</v>
      </c>
      <c r="F595" s="228">
        <v>-8322.64300000004</v>
      </c>
      <c r="G595" s="228">
        <v>291.48374609375605</v>
      </c>
      <c r="H595" s="228">
        <v>126348.39299999969</v>
      </c>
      <c r="I595" s="228">
        <v>91050.97515878925</v>
      </c>
      <c r="J595" s="230">
        <v>323854.9229999998</v>
      </c>
      <c r="K595" s="228">
        <v>336304.9229999998</v>
      </c>
      <c r="L595" s="281">
        <v>1.3876665546926121</v>
      </c>
    </row>
    <row r="596">
      <c r="A596" s="189">
        <v>43810.975510000004</v>
      </c>
      <c r="B596" s="282">
        <v>0.22141874883493146</v>
      </c>
      <c r="C596" s="282">
        <v>0.04205797144148664</v>
      </c>
      <c r="D596" s="282">
        <v>0.24453500004029852</v>
      </c>
      <c r="E596" s="283">
        <v>0.0030314853947501184</v>
      </c>
      <c r="F596" s="228">
        <v>2055.594000000041</v>
      </c>
      <c r="G596" s="228">
        <v>176.4753277934651</v>
      </c>
      <c r="H596" s="228">
        <v>134671.03599999973</v>
      </c>
      <c r="I596" s="228">
        <v>90759.4914126955</v>
      </c>
      <c r="J596" s="230">
        <v>332277.5659999998</v>
      </c>
      <c r="K596" s="228">
        <v>344727.5659999998</v>
      </c>
      <c r="L596" s="281">
        <v>1.4838231671840534</v>
      </c>
    </row>
    <row r="597">
      <c r="A597" s="189">
        <v>43809.97550876158</v>
      </c>
      <c r="B597" s="282">
        <v>0.2181576638431393</v>
      </c>
      <c r="C597" s="282">
        <v>0.04214905820295639</v>
      </c>
      <c r="D597" s="282">
        <v>0.24132397891006346</v>
      </c>
      <c r="E597" s="283">
        <v>-0.0030491762909682987</v>
      </c>
      <c r="F597" s="228">
        <v>-2061.3220000000438</v>
      </c>
      <c r="G597" s="228">
        <v>534.473722987881</v>
      </c>
      <c r="H597" s="228">
        <v>132615.4419999997</v>
      </c>
      <c r="I597" s="228">
        <v>90583.01608490203</v>
      </c>
      <c r="J597" s="230">
        <v>330221.9719999998</v>
      </c>
      <c r="K597" s="228">
        <v>342671.9719999998</v>
      </c>
      <c r="L597" s="281">
        <v>1.4640210464586576</v>
      </c>
    </row>
    <row r="598">
      <c r="A598" s="189">
        <v>43808.975557638885</v>
      </c>
      <c r="B598" s="282">
        <v>0.22238728282444162</v>
      </c>
      <c r="C598" s="282">
        <v>0.04223995802844319</v>
      </c>
      <c r="D598" s="282">
        <v>0.245603559007617</v>
      </c>
      <c r="E598" s="283">
        <v>-6.988024816998613E-4</v>
      </c>
      <c r="F598" s="228">
        <v>-473.84900000004563</v>
      </c>
      <c r="G598" s="228">
        <v>451.47872812498827</v>
      </c>
      <c r="H598" s="228">
        <v>134676.76399999973</v>
      </c>
      <c r="I598" s="228">
        <v>90048.54236191415</v>
      </c>
      <c r="J598" s="230">
        <v>332283.2939999998</v>
      </c>
      <c r="K598" s="228">
        <v>344733.2939999998</v>
      </c>
      <c r="L598" s="281">
        <v>1.4956018217232243</v>
      </c>
    </row>
    <row r="599">
      <c r="A599" s="189">
        <v>43805.975519803236</v>
      </c>
      <c r="B599" s="282">
        <v>0.22489112127600042</v>
      </c>
      <c r="C599" s="282">
        <v>0.04238823936207761</v>
      </c>
      <c r="D599" s="282">
        <v>0.2473329076604907</v>
      </c>
      <c r="E599" s="283">
        <v>0.005956321997635396</v>
      </c>
      <c r="F599" s="228">
        <v>4049.9930000000168</v>
      </c>
      <c r="G599" s="228">
        <v>388.52253124988056</v>
      </c>
      <c r="H599" s="228">
        <v>135150.61299999978</v>
      </c>
      <c r="I599" s="228">
        <v>89597.06363378916</v>
      </c>
      <c r="J599" s="230">
        <v>333324.88299999986</v>
      </c>
      <c r="K599" s="228">
        <v>345774.88299999986</v>
      </c>
      <c r="L599" s="281">
        <v>1.5084268113116075</v>
      </c>
    </row>
    <row r="600">
      <c r="A600" s="189">
        <v>43804.97555787037</v>
      </c>
      <c r="B600" s="282">
        <v>0.21795588047593997</v>
      </c>
      <c r="C600" s="282">
        <v>0.042481105625386685</v>
      </c>
      <c r="D600" s="282">
        <v>0.24044683344236134</v>
      </c>
      <c r="E600" s="283">
        <v>-0.002121576986750759</v>
      </c>
      <c r="F600" s="228">
        <v>-1433.971000000136</v>
      </c>
      <c r="G600" s="228">
        <v>334.8030429688224</v>
      </c>
      <c r="H600" s="228">
        <v>131100.61999999976</v>
      </c>
      <c r="I600" s="228">
        <v>89208.54110253928</v>
      </c>
      <c r="J600" s="230">
        <v>329274.88999999984</v>
      </c>
      <c r="K600" s="228">
        <v>341724.88999999984</v>
      </c>
      <c r="L600" s="281">
        <v>1.4695971751102657</v>
      </c>
    </row>
    <row r="601">
      <c r="A601" s="189">
        <v>43803.97555159722</v>
      </c>
      <c r="B601" s="282">
        <v>0.2210639744667804</v>
      </c>
      <c r="C601" s="282">
        <v>0.04257317967603836</v>
      </c>
      <c r="D601" s="282">
        <v>0.24360367459060617</v>
      </c>
      <c r="E601" s="283">
        <v>-0.0021439496289067635</v>
      </c>
      <c r="F601" s="228">
        <v>-1452.1669999998994</v>
      </c>
      <c r="G601" s="228">
        <v>329.67222656245576</v>
      </c>
      <c r="H601" s="228">
        <v>132534.5909999999</v>
      </c>
      <c r="I601" s="228">
        <v>88873.73805957046</v>
      </c>
      <c r="J601" s="230">
        <v>330008.861</v>
      </c>
      <c r="K601" s="228">
        <v>343158.861</v>
      </c>
      <c r="L601" s="281">
        <v>1.4912683307093977</v>
      </c>
    </row>
    <row r="602">
      <c r="A602" s="189">
        <v>43802.97553322917</v>
      </c>
      <c r="B602" s="282">
        <v>0.2242215917044538</v>
      </c>
      <c r="C602" s="282">
        <v>0.04266613006943523</v>
      </c>
      <c r="D602" s="282">
        <v>0.24681050295156187</v>
      </c>
      <c r="E602" s="283">
        <v>0.006188634654385493</v>
      </c>
      <c r="F602" s="228">
        <v>4200.751000000164</v>
      </c>
      <c r="G602" s="228">
        <v>370.2599999999802</v>
      </c>
      <c r="H602" s="228">
        <v>133986.7579999998</v>
      </c>
      <c r="I602" s="228">
        <v>88544.065833008</v>
      </c>
      <c r="J602" s="230">
        <v>331461.0279999999</v>
      </c>
      <c r="K602" s="228">
        <v>344611.0279999999</v>
      </c>
      <c r="L602" s="281">
        <v>1.5132212050516816</v>
      </c>
    </row>
    <row r="603">
      <c r="A603" s="189">
        <v>43801.97558643519</v>
      </c>
      <c r="B603" s="282">
        <v>0.21695973540805566</v>
      </c>
      <c r="C603" s="282">
        <v>0.042759971768312664</v>
      </c>
      <c r="D603" s="282">
        <v>0.23959832966610867</v>
      </c>
      <c r="E603" s="283">
        <v>-0.01190332216389714</v>
      </c>
      <c r="F603" s="228">
        <v>-8029.791000000085</v>
      </c>
      <c r="G603" s="228">
        <v>316.4172265625093</v>
      </c>
      <c r="H603" s="228">
        <v>129786.00699999963</v>
      </c>
      <c r="I603" s="228">
        <v>88173.80583300802</v>
      </c>
      <c r="J603" s="230">
        <v>327260.2769999997</v>
      </c>
      <c r="K603" s="228">
        <v>340410.2769999997</v>
      </c>
      <c r="L603" s="281">
        <v>1.4719338217724294</v>
      </c>
    </row>
    <row r="604">
      <c r="A604" s="189">
        <v>43798.97552765046</v>
      </c>
      <c r="B604" s="282">
        <v>0.23414695542095798</v>
      </c>
      <c r="C604" s="282">
        <v>0.0406535568754653</v>
      </c>
      <c r="D604" s="282">
        <v>0.25531632937103194</v>
      </c>
      <c r="E604" s="283">
        <v>-0.003326492899490551</v>
      </c>
      <c r="F604" s="228">
        <v>-2273.491000000038</v>
      </c>
      <c r="G604" s="228">
        <v>390.2665820312395</v>
      </c>
      <c r="H604" s="228">
        <v>137815.79799999972</v>
      </c>
      <c r="I604" s="228">
        <v>87857.38860644551</v>
      </c>
      <c r="J604" s="230">
        <v>335290.0679999998</v>
      </c>
      <c r="K604" s="228">
        <v>348440.0679999998</v>
      </c>
      <c r="L604" s="281">
        <v>1.5686307114970304</v>
      </c>
    </row>
    <row r="605">
      <c r="A605" s="189">
        <v>43797.975504525464</v>
      </c>
      <c r="B605" s="282">
        <v>0.23889261903694226</v>
      </c>
      <c r="C605" s="282">
        <v>0.04074460217714222</v>
      </c>
      <c r="D605" s="282">
        <v>0.260109402664932</v>
      </c>
      <c r="E605" s="283">
        <v>-0.0011073052045353219</v>
      </c>
      <c r="F605" s="228">
        <v>-759.3049999999348</v>
      </c>
      <c r="G605" s="228">
        <v>400.71557421883335</v>
      </c>
      <c r="H605" s="228">
        <v>140089.28899999976</v>
      </c>
      <c r="I605" s="228">
        <v>87467.12202441428</v>
      </c>
      <c r="J605" s="230">
        <v>337563.55899999983</v>
      </c>
      <c r="K605" s="228">
        <v>350713.55899999983</v>
      </c>
      <c r="L605" s="281">
        <v>1.6016222525407582</v>
      </c>
    </row>
    <row r="606">
      <c r="A606" s="189">
        <v>43796.97553082176</v>
      </c>
      <c r="B606" s="282">
        <v>0.2408460189167272</v>
      </c>
      <c r="C606" s="282">
        <v>0.040836767091548834</v>
      </c>
      <c r="D606" s="282">
        <v>0.2621107952343634</v>
      </c>
      <c r="E606" s="283">
        <v>1.3955196628552476E-4</v>
      </c>
      <c r="F606" s="228">
        <v>95.80000000004657</v>
      </c>
      <c r="G606" s="228">
        <v>415.0710625000356</v>
      </c>
      <c r="H606" s="228">
        <v>140848.5939999997</v>
      </c>
      <c r="I606" s="228">
        <v>87066.40645019544</v>
      </c>
      <c r="J606" s="230">
        <v>338322.86399999977</v>
      </c>
      <c r="K606" s="228">
        <v>351472.86399999977</v>
      </c>
      <c r="L606" s="281">
        <v>1.6177145668756785</v>
      </c>
    </row>
    <row r="607">
      <c r="A607" s="189">
        <v>43795.975543831024</v>
      </c>
      <c r="B607" s="282">
        <v>0.2412149223236665</v>
      </c>
      <c r="C607" s="282">
        <v>0.04092961344507023</v>
      </c>
      <c r="D607" s="282">
        <v>0.26252804617417946</v>
      </c>
      <c r="E607" s="283">
        <v>0.002785857672582564</v>
      </c>
      <c r="F607" s="228">
        <v>1912.1759999999776</v>
      </c>
      <c r="G607" s="228">
        <v>560.309328125004</v>
      </c>
      <c r="H607" s="228">
        <v>140752.79399999965</v>
      </c>
      <c r="I607" s="228">
        <v>86651.3353876954</v>
      </c>
      <c r="J607" s="230">
        <v>338227.0639999997</v>
      </c>
      <c r="K607" s="228">
        <v>351377.0639999997</v>
      </c>
      <c r="L607" s="281">
        <v>1.6243580479197868</v>
      </c>
    </row>
    <row r="608">
      <c r="A608" s="189">
        <v>43794.97557513889</v>
      </c>
      <c r="B608" s="282">
        <v>0.2381899867704554</v>
      </c>
      <c r="C608" s="282">
        <v>0.04102289189998186</v>
      </c>
      <c r="D608" s="282">
        <v>0.25955168316037885</v>
      </c>
      <c r="E608" s="283">
        <v>0.004462081081831123</v>
      </c>
      <c r="F608" s="228">
        <v>3059.5000000001164</v>
      </c>
      <c r="G608" s="228">
        <v>428.0516210937931</v>
      </c>
      <c r="H608" s="228">
        <v>138840.61799999967</v>
      </c>
      <c r="I608" s="228">
        <v>86091.0260595704</v>
      </c>
      <c r="J608" s="230">
        <v>336314.88799999974</v>
      </c>
      <c r="K608" s="228">
        <v>349464.88799999974</v>
      </c>
      <c r="L608" s="281">
        <v>1.6127188204718266</v>
      </c>
    </row>
    <row r="609">
      <c r="A609" s="189">
        <v>43791.975754733794</v>
      </c>
      <c r="B609" s="282">
        <v>0.23331141375705167</v>
      </c>
      <c r="C609" s="282">
        <v>0.04117128534643645</v>
      </c>
      <c r="D609" s="282">
        <v>0.2547503825088834</v>
      </c>
      <c r="E609" s="283">
        <v>0.0049754199160783824</v>
      </c>
      <c r="F609" s="228">
        <v>3396.256999999867</v>
      </c>
      <c r="G609" s="228">
        <v>433.8119843749446</v>
      </c>
      <c r="H609" s="228">
        <v>135781.11799999955</v>
      </c>
      <c r="I609" s="228">
        <v>85662.97443847661</v>
      </c>
      <c r="J609" s="230">
        <v>333255.3879999996</v>
      </c>
      <c r="K609" s="228">
        <v>346405.3879999996</v>
      </c>
      <c r="L609" s="281">
        <v>1.5850619114039513</v>
      </c>
    </row>
    <row r="610">
      <c r="A610" s="189">
        <v>43790.975520567124</v>
      </c>
      <c r="B610" s="282">
        <v>0.22745129277476905</v>
      </c>
      <c r="C610" s="282">
        <v>0.041264150946264636</v>
      </c>
      <c r="D610" s="282">
        <v>0.24893861908153456</v>
      </c>
      <c r="E610" s="283">
        <v>-0.00252461661570241</v>
      </c>
      <c r="F610" s="228">
        <v>-1714.746999999974</v>
      </c>
      <c r="G610" s="228">
        <v>388.62203515629517</v>
      </c>
      <c r="H610" s="228">
        <v>132384.86099999968</v>
      </c>
      <c r="I610" s="228">
        <v>85229.16245410166</v>
      </c>
      <c r="J610" s="230">
        <v>329859.13099999976</v>
      </c>
      <c r="K610" s="228">
        <v>343009.13099999976</v>
      </c>
      <c r="L610" s="281">
        <v>1.5532812618133225</v>
      </c>
    </row>
    <row r="611">
      <c r="A611" s="189">
        <v>43789.97557613426</v>
      </c>
      <c r="B611" s="282">
        <v>0.23119165063194774</v>
      </c>
      <c r="C611" s="282">
        <v>0.041356440685499325</v>
      </c>
      <c r="D611" s="282">
        <v>0.2527270346279235</v>
      </c>
      <c r="E611" s="283">
        <v>0.0045482017552231375</v>
      </c>
      <c r="F611" s="228">
        <v>3096.9869999999646</v>
      </c>
      <c r="G611" s="228">
        <v>416.1104609374597</v>
      </c>
      <c r="H611" s="228">
        <v>134099.60799999966</v>
      </c>
      <c r="I611" s="228">
        <v>84840.54041894537</v>
      </c>
      <c r="J611" s="230">
        <v>331573.87799999974</v>
      </c>
      <c r="K611" s="228">
        <v>344723.87799999974</v>
      </c>
      <c r="L611" s="281">
        <v>1.5806076592370981</v>
      </c>
    </row>
    <row r="612">
      <c r="A612" s="189">
        <v>43788.975492638885</v>
      </c>
      <c r="B612" s="282">
        <v>0.22586321044222302</v>
      </c>
      <c r="C612" s="282">
        <v>0.04144970556404027</v>
      </c>
      <c r="D612" s="282">
        <v>0.24744715990803678</v>
      </c>
      <c r="E612" s="283">
        <v>0.00198193905981351</v>
      </c>
      <c r="F612" s="228">
        <v>1343.4150000000373</v>
      </c>
      <c r="G612" s="228">
        <v>189.25269036072132</v>
      </c>
      <c r="H612" s="228">
        <v>131002.6209999997</v>
      </c>
      <c r="I612" s="228">
        <v>84424.42995800791</v>
      </c>
      <c r="J612" s="230">
        <v>328476.89099999977</v>
      </c>
      <c r="K612" s="228">
        <v>341626.89099999977</v>
      </c>
      <c r="L612" s="281">
        <v>1.5517146051819293</v>
      </c>
    </row>
    <row r="613">
      <c r="A613" s="189">
        <v>43787.97557761574</v>
      </c>
      <c r="B613" s="282">
        <v>0.223825520719652</v>
      </c>
      <c r="C613" s="282">
        <v>0.04154247857396417</v>
      </c>
      <c r="D613" s="282">
        <v>0.24545777952640657</v>
      </c>
      <c r="E613" s="283">
        <v>-0.0019154447246766042</v>
      </c>
      <c r="F613" s="228">
        <v>-1295.7700000000186</v>
      </c>
      <c r="G613" s="228">
        <v>380.1507843136933</v>
      </c>
      <c r="H613" s="228">
        <v>129659.20599999966</v>
      </c>
      <c r="I613" s="228">
        <v>84235.17726764719</v>
      </c>
      <c r="J613" s="230">
        <v>327133.47599999973</v>
      </c>
      <c r="K613" s="228">
        <v>340283.47599999973</v>
      </c>
      <c r="L613" s="281">
        <v>1.5392524857877732</v>
      </c>
    </row>
    <row r="614">
      <c r="A614" s="189">
        <v>43784.975760625</v>
      </c>
      <c r="B614" s="279">
        <v>0.22709384831314572</v>
      </c>
      <c r="C614" s="279">
        <v>0.04169216061337267</v>
      </c>
      <c r="D614" s="279">
        <v>0.2488040504859766</v>
      </c>
      <c r="E614" s="283">
        <v>-0.0023817797798707584</v>
      </c>
      <c r="F614" s="228">
        <v>-1614.3250000000698</v>
      </c>
      <c r="G614" s="228">
        <v>376.01590980391484</v>
      </c>
      <c r="H614" s="228">
        <v>130954.97599999967</v>
      </c>
      <c r="I614" s="228">
        <v>83855.0264833335</v>
      </c>
      <c r="J614" s="230">
        <v>328429.24599999975</v>
      </c>
      <c r="K614" s="228">
        <v>341579.24599999975</v>
      </c>
      <c r="L614" s="281">
        <v>1.5616830796186973</v>
      </c>
    </row>
    <row r="615">
      <c r="A615" s="189">
        <v>43783.97552518519</v>
      </c>
      <c r="B615" s="279">
        <v>0.2306789810902999</v>
      </c>
      <c r="C615" s="279">
        <v>0.04178600083782827</v>
      </c>
      <c r="D615" s="279">
        <v>0.2524380483306855</v>
      </c>
      <c r="E615" s="283">
        <v>0.001954552846613695</v>
      </c>
      <c r="F615" s="228">
        <v>1327.9139999999898</v>
      </c>
      <c r="G615" s="228">
        <v>385.3144156863127</v>
      </c>
      <c r="H615" s="228">
        <v>132569.30099999974</v>
      </c>
      <c r="I615" s="228">
        <v>83479.01057352958</v>
      </c>
      <c r="J615" s="230">
        <v>330043.5709999998</v>
      </c>
      <c r="K615" s="228">
        <v>343193.5709999998</v>
      </c>
      <c r="L615" s="281">
        <v>1.5880554895081165</v>
      </c>
    </row>
    <row r="616">
      <c r="A616" s="189">
        <v>43782.0</v>
      </c>
      <c r="B616" s="279">
        <v>0.22881879492221538</v>
      </c>
      <c r="C616" s="279">
        <v>0.04190842336770422</v>
      </c>
      <c r="D616" s="279">
        <v>0.2506416107866832</v>
      </c>
      <c r="E616" s="283">
        <v>0.005596194609433431</v>
      </c>
      <c r="F616" s="228">
        <v>3794.597000000067</v>
      </c>
      <c r="G616" s="228">
        <v>419.27903137261455</v>
      </c>
      <c r="H616" s="228">
        <v>131241.38699999976</v>
      </c>
      <c r="I616" s="228">
        <v>83093.69615784327</v>
      </c>
      <c r="J616" s="230">
        <v>328715.65699999983</v>
      </c>
      <c r="K616" s="228">
        <v>341865.65699999983</v>
      </c>
      <c r="L616" s="281">
        <v>1.5794385503166932</v>
      </c>
    </row>
    <row r="617">
      <c r="A617" s="189">
        <v>43781.0</v>
      </c>
      <c r="B617" s="279">
        <v>0.22207388437045883</v>
      </c>
      <c r="C617" s="279">
        <v>0.042003356626558026</v>
      </c>
      <c r="D617" s="279">
        <v>0.24394613447417737</v>
      </c>
      <c r="E617" s="283">
        <v>0.003969230468042444</v>
      </c>
      <c r="F617" s="228">
        <v>2679.3040000000037</v>
      </c>
      <c r="G617" s="228">
        <v>568.6763725489291</v>
      </c>
      <c r="H617" s="230">
        <v>127446.7908333338</v>
      </c>
      <c r="I617" s="230">
        <v>82674.41712647065</v>
      </c>
      <c r="J617" s="230">
        <v>324921.05999999976</v>
      </c>
      <c r="K617" s="228">
        <v>338071.05999999976</v>
      </c>
      <c r="L617" s="281">
        <v>1.5415505214675163</v>
      </c>
    </row>
    <row r="618">
      <c r="A618" s="189">
        <v>43780.0</v>
      </c>
      <c r="B618" s="279">
        <v>0.21743199711140537</v>
      </c>
      <c r="C618" s="279">
        <v>0.042097563344616</v>
      </c>
      <c r="D618" s="279">
        <v>0.23935330312551542</v>
      </c>
      <c r="E618" s="283">
        <v>-0.005627712669354343</v>
      </c>
      <c r="F618" s="228">
        <v>-3795.7570000000997</v>
      </c>
      <c r="G618" s="228">
        <v>308.9961529411812</v>
      </c>
      <c r="H618" s="230">
        <v>124767.4868333338</v>
      </c>
      <c r="I618" s="230">
        <v>82105.74075392172</v>
      </c>
      <c r="J618" s="230">
        <v>322241.75599999976</v>
      </c>
      <c r="K618" s="228">
        <v>335391.75599999976</v>
      </c>
      <c r="L618" s="281">
        <v>1.519595167008762</v>
      </c>
    </row>
    <row r="619">
      <c r="A619" s="189">
        <v>43777.0</v>
      </c>
      <c r="B619" s="279">
        <v>0.22552014394685016</v>
      </c>
      <c r="C619" s="279">
        <v>0.042248630613177816</v>
      </c>
      <c r="D619" s="279">
        <v>0.24752011465220966</v>
      </c>
      <c r="E619" s="283">
        <v>9.118513556575518E-4</v>
      </c>
      <c r="F619" s="228">
        <v>618.4830000001239</v>
      </c>
      <c r="G619" s="228">
        <v>357.8567725489702</v>
      </c>
      <c r="H619" s="230">
        <v>128563.2438333339</v>
      </c>
      <c r="I619" s="230">
        <v>81796.74460098054</v>
      </c>
      <c r="J619" s="230">
        <v>326037.51299999986</v>
      </c>
      <c r="K619" s="228">
        <v>339187.51299999986</v>
      </c>
      <c r="L619" s="281">
        <v>1.5717403481090706</v>
      </c>
    </row>
    <row r="620">
      <c r="A620" s="189">
        <v>43776.0</v>
      </c>
      <c r="B620" s="279">
        <v>0.22483728646340298</v>
      </c>
      <c r="C620" s="279">
        <v>0.04234428398214514</v>
      </c>
      <c r="D620" s="279">
        <v>0.24688706638824745</v>
      </c>
      <c r="E620" s="283">
        <v>-0.0036974927766062816</v>
      </c>
      <c r="F620" s="228">
        <v>-2505.6180000000168</v>
      </c>
      <c r="G620" s="228">
        <v>354.24736862753343</v>
      </c>
      <c r="H620" s="230">
        <v>127944.76083333377</v>
      </c>
      <c r="I620" s="230">
        <v>81438.88782843157</v>
      </c>
      <c r="J620" s="230">
        <v>325419.02999999974</v>
      </c>
      <c r="K620" s="228">
        <v>338569.02999999974</v>
      </c>
      <c r="L620" s="281">
        <v>1.5710524080691863</v>
      </c>
    </row>
    <row r="621">
      <c r="A621" s="189">
        <v>43775.0</v>
      </c>
      <c r="B621" s="279">
        <v>0.23019253000669246</v>
      </c>
      <c r="C621" s="279">
        <v>0.04244021229076165</v>
      </c>
      <c r="D621" s="279">
        <v>0.2522922623193125</v>
      </c>
      <c r="E621" s="283">
        <v>0.0015549029035143774</v>
      </c>
      <c r="F621" s="228">
        <v>1057.5810000000056</v>
      </c>
      <c r="G621" s="228">
        <v>386.6849490196619</v>
      </c>
      <c r="H621" s="230">
        <v>130450.37883333379</v>
      </c>
      <c r="I621" s="230">
        <v>81084.64045980404</v>
      </c>
      <c r="J621" s="230">
        <v>327624.64799999975</v>
      </c>
      <c r="K621" s="228">
        <v>341074.64799999975</v>
      </c>
      <c r="L621" s="281">
        <v>1.608817380130109</v>
      </c>
    </row>
    <row r="622">
      <c r="A622" s="189">
        <v>43774.0</v>
      </c>
      <c r="B622" s="279">
        <v>0.22866972912693187</v>
      </c>
      <c r="C622" s="279">
        <v>0.042537421536922526</v>
      </c>
      <c r="D622" s="279">
        <v>0.250820080845123</v>
      </c>
      <c r="E622" s="283">
        <v>-7.118378490197473E-5</v>
      </c>
      <c r="F622" s="228">
        <v>-48.34099999978207</v>
      </c>
      <c r="G622" s="228">
        <v>1039.04764652648</v>
      </c>
      <c r="H622" s="230">
        <v>129392.79783333378</v>
      </c>
      <c r="I622" s="230">
        <v>80697.95551078438</v>
      </c>
      <c r="J622" s="230">
        <v>326567.06699999975</v>
      </c>
      <c r="K622" s="228">
        <v>340017.06699999975</v>
      </c>
      <c r="L622" s="281">
        <v>1.6034210162367977</v>
      </c>
    </row>
    <row r="623">
      <c r="A623" s="189">
        <v>43773.0</v>
      </c>
      <c r="B623" s="279">
        <v>0.2292869955108192</v>
      </c>
      <c r="C623" s="279">
        <v>0.042634774965709735</v>
      </c>
      <c r="D623" s="279">
        <v>0.2514880417142587</v>
      </c>
      <c r="E623" s="283">
        <v>0.001312365820243272</v>
      </c>
      <c r="F623" s="228">
        <v>899.6034999996773</v>
      </c>
      <c r="G623" s="228">
        <v>902.1403730468301</v>
      </c>
      <c r="H623" s="230">
        <v>129441.13883333356</v>
      </c>
      <c r="I623" s="230">
        <v>79658.9078642579</v>
      </c>
      <c r="J623" s="230">
        <v>326615.40799999953</v>
      </c>
      <c r="K623" s="228">
        <v>340065.40799999953</v>
      </c>
      <c r="L623" s="281">
        <v>1.6249424239396637</v>
      </c>
    </row>
    <row r="624">
      <c r="A624" s="189">
        <v>43770.0</v>
      </c>
      <c r="B624" s="279">
        <v>0.2283723497723648</v>
      </c>
      <c r="C624" s="279">
        <v>0.04279088918918703</v>
      </c>
      <c r="D624" s="279">
        <v>0.2506546887489272</v>
      </c>
      <c r="E624" s="283">
        <v>-2.6204116700928775E-5</v>
      </c>
      <c r="F624" s="228">
        <v>-18.178499999805354</v>
      </c>
      <c r="G624" s="228">
        <v>375.16026953121764</v>
      </c>
      <c r="H624" s="230">
        <v>128541.53533333389</v>
      </c>
      <c r="I624" s="230">
        <v>78756.76749121107</v>
      </c>
      <c r="J624" s="230">
        <v>339415.80449999985</v>
      </c>
      <c r="K624" s="228">
        <v>352865.80449999985</v>
      </c>
      <c r="L624" s="281">
        <v>1.63213320490431</v>
      </c>
    </row>
    <row r="625">
      <c r="A625" s="189">
        <v>43769.0</v>
      </c>
      <c r="B625" s="279">
        <v>0.22895601748647848</v>
      </c>
      <c r="C625" s="279">
        <v>0.04289359502483225</v>
      </c>
      <c r="D625" s="279">
        <v>0.2512918380870053</v>
      </c>
      <c r="E625" s="283">
        <v>0.004275463995902609</v>
      </c>
      <c r="F625" s="228">
        <v>2966.0819999999367</v>
      </c>
      <c r="G625" s="228">
        <v>374.2793632812536</v>
      </c>
      <c r="H625" s="230">
        <v>128559.71383333369</v>
      </c>
      <c r="I625" s="230">
        <v>78381.60722167985</v>
      </c>
      <c r="J625" s="230">
        <v>339433.98299999966</v>
      </c>
      <c r="K625" s="228">
        <v>352883.98299999966</v>
      </c>
      <c r="L625" s="281">
        <v>1.6401770567135665</v>
      </c>
    </row>
    <row r="626">
      <c r="A626" s="189">
        <v>43768.0</v>
      </c>
      <c r="B626" s="279">
        <v>0.2229711071647154</v>
      </c>
      <c r="C626" s="279">
        <v>0.042996843961601264</v>
      </c>
      <c r="D626" s="279">
        <v>0.2460850536319753</v>
      </c>
      <c r="E626" s="283">
        <v>0.0010121474585980143</v>
      </c>
      <c r="F626" s="228">
        <v>698.7960000000894</v>
      </c>
      <c r="G626" s="228">
        <v>373.1829023437749</v>
      </c>
      <c r="H626" s="230">
        <v>125593.63183333375</v>
      </c>
      <c r="I626" s="230">
        <v>78007.3278583986</v>
      </c>
      <c r="J626" s="230">
        <v>336467.9009999997</v>
      </c>
      <c r="K626" s="228">
        <v>349917.9009999997</v>
      </c>
      <c r="L626" s="281">
        <v>1.6100235103721967</v>
      </c>
    </row>
    <row r="627">
      <c r="A627" s="189">
        <v>43767.0</v>
      </c>
      <c r="B627" s="279">
        <v>0.22213177974551385</v>
      </c>
      <c r="C627" s="279">
        <v>0.04309965446328476</v>
      </c>
      <c r="D627" s="279">
        <v>0.245300994372323</v>
      </c>
      <c r="E627" s="283">
        <v>0.0011889118939657128</v>
      </c>
      <c r="F627" s="228">
        <v>820.0050000001211</v>
      </c>
      <c r="G627" s="228">
        <v>364.02444140626176</v>
      </c>
      <c r="H627" s="230">
        <v>124894.83583333367</v>
      </c>
      <c r="I627" s="230">
        <v>77634.14495605482</v>
      </c>
      <c r="J627" s="230">
        <v>335769.10499999963</v>
      </c>
      <c r="K627" s="228">
        <v>349219.10499999963</v>
      </c>
      <c r="L627" s="281">
        <v>1.6087616589843423</v>
      </c>
    </row>
    <row r="628">
      <c r="A628" s="189">
        <v>43766.0</v>
      </c>
      <c r="B628" s="279">
        <v>0.22104882928067843</v>
      </c>
      <c r="C628" s="279">
        <v>0.04320276877822077</v>
      </c>
      <c r="D628" s="279">
        <v>0.24427347538886718</v>
      </c>
      <c r="E628" s="283">
        <v>-0.006709821268554398</v>
      </c>
      <c r="F628" s="228">
        <v>-4622.3320000001695</v>
      </c>
      <c r="G628" s="228">
        <v>524.7042539062095</v>
      </c>
      <c r="H628" s="230">
        <v>124074.83083333354</v>
      </c>
      <c r="I628" s="230">
        <v>77270.12051464856</v>
      </c>
      <c r="J628" s="230">
        <v>334949.0999999995</v>
      </c>
      <c r="K628" s="228">
        <v>348399.0999999995</v>
      </c>
      <c r="L628" s="281">
        <v>1.605728449845137</v>
      </c>
    </row>
    <row r="629">
      <c r="A629" s="189">
        <v>43763.0</v>
      </c>
      <c r="B629" s="279">
        <v>0.23101583133699635</v>
      </c>
      <c r="C629" s="279">
        <v>0.043365470694652845</v>
      </c>
      <c r="D629" s="279">
        <v>0.25432794161790184</v>
      </c>
      <c r="E629" s="283">
        <v>5.957944411274104E-4</v>
      </c>
      <c r="F629" s="228">
        <v>414.64300000004005</v>
      </c>
      <c r="G629" s="228">
        <v>370.0838750000403</v>
      </c>
      <c r="H629" s="230">
        <v>128697.16283333371</v>
      </c>
      <c r="I629" s="230">
        <v>76745.41626074235</v>
      </c>
      <c r="J629" s="230">
        <v>339571.4319999997</v>
      </c>
      <c r="K629" s="228">
        <v>353021.4319999997</v>
      </c>
      <c r="L629" s="281">
        <v>1.6769361494644246</v>
      </c>
    </row>
    <row r="630">
      <c r="A630" s="189">
        <v>43762.0</v>
      </c>
      <c r="B630" s="279">
        <v>0.23075726438326244</v>
      </c>
      <c r="C630" s="279">
        <v>0.043471124263967216</v>
      </c>
      <c r="D630" s="279">
        <v>0.2541261711803817</v>
      </c>
      <c r="E630" s="283">
        <v>0.003928628364093013</v>
      </c>
      <c r="F630" s="228">
        <v>2732.499000000069</v>
      </c>
      <c r="G630" s="228">
        <v>378.59573437506333</v>
      </c>
      <c r="H630" s="230">
        <v>128282.51983333367</v>
      </c>
      <c r="I630" s="230">
        <v>76375.33238574231</v>
      </c>
      <c r="J630" s="230">
        <v>339156.78899999964</v>
      </c>
      <c r="K630" s="228">
        <v>352606.78899999964</v>
      </c>
      <c r="L630" s="281">
        <v>1.6796328844165052</v>
      </c>
    </row>
    <row r="631">
      <c r="A631" s="189">
        <v>43761.0</v>
      </c>
      <c r="B631" s="279">
        <v>0.22589407978488849</v>
      </c>
      <c r="C631" s="279">
        <v>0.04357719845052599</v>
      </c>
      <c r="D631" s="279">
        <v>0.2493200092107353</v>
      </c>
      <c r="E631" s="283">
        <v>0.004808294454765472</v>
      </c>
      <c r="F631" s="228">
        <v>3331.198999999906</v>
      </c>
      <c r="G631" s="228">
        <v>385.18052734370576</v>
      </c>
      <c r="H631" s="230">
        <v>125550.0208333336</v>
      </c>
      <c r="I631" s="230">
        <v>75996.73665136725</v>
      </c>
      <c r="J631" s="230">
        <v>336424.2899999996</v>
      </c>
      <c r="K631" s="228">
        <v>349874.2899999996</v>
      </c>
      <c r="L631" s="281">
        <v>1.6520448951550455</v>
      </c>
    </row>
    <row r="632">
      <c r="A632" s="189">
        <v>43760.0</v>
      </c>
      <c r="B632" s="279">
        <v>0.21981084250785918</v>
      </c>
      <c r="C632" s="279">
        <v>0.04368290893637917</v>
      </c>
      <c r="D632" s="279">
        <v>0.24329359904671968</v>
      </c>
      <c r="E632" s="283">
        <v>0.0029821801671381493</v>
      </c>
      <c r="F632" s="228">
        <v>2056.1279999999097</v>
      </c>
      <c r="G632" s="228">
        <v>359.2440195312374</v>
      </c>
      <c r="H632" s="230">
        <v>122218.8218333337</v>
      </c>
      <c r="I632" s="230">
        <v>75611.55612402354</v>
      </c>
      <c r="J632" s="230">
        <v>333093.09099999967</v>
      </c>
      <c r="K632" s="228">
        <v>346543.09099999967</v>
      </c>
      <c r="L632" s="281">
        <v>1.6164040009024752</v>
      </c>
    </row>
    <row r="633">
      <c r="A633" s="189">
        <v>43759.0</v>
      </c>
      <c r="B633" s="279">
        <v>0.216237006806599</v>
      </c>
      <c r="C633" s="279">
        <v>0.04378804171628322</v>
      </c>
      <c r="D633" s="279">
        <v>0.23977627989929837</v>
      </c>
      <c r="E633" s="283">
        <v>-0.004243894522235175</v>
      </c>
      <c r="F633" s="228">
        <v>-2917.31799999997</v>
      </c>
      <c r="G633" s="228">
        <v>327.61699999999837</v>
      </c>
      <c r="H633" s="230">
        <v>120162.69383333379</v>
      </c>
      <c r="I633" s="230">
        <v>75252.3121044923</v>
      </c>
      <c r="J633" s="230">
        <v>331036.96299999976</v>
      </c>
      <c r="K633" s="228">
        <v>344486.96299999976</v>
      </c>
      <c r="L633" s="281">
        <v>1.5967973670560547</v>
      </c>
    </row>
    <row r="634">
      <c r="A634" s="189">
        <v>43756.0</v>
      </c>
      <c r="B634" s="279">
        <v>0.2228970713971108</v>
      </c>
      <c r="C634" s="279">
        <v>0.04395343814638607</v>
      </c>
      <c r="D634" s="279">
        <v>0.24652525716057938</v>
      </c>
      <c r="E634" s="283">
        <v>-0.0013528087533339688</v>
      </c>
      <c r="F634" s="228">
        <v>-933.8880000000354</v>
      </c>
      <c r="G634" s="228">
        <v>347.5272460937849</v>
      </c>
      <c r="H634" s="230">
        <v>123080.01183333376</v>
      </c>
      <c r="I634" s="230">
        <v>74924.6951044923</v>
      </c>
      <c r="J634" s="230">
        <v>333804.2809999997</v>
      </c>
      <c r="K634" s="228">
        <v>347404.2809999997</v>
      </c>
      <c r="L634" s="281">
        <v>1.642716218753811</v>
      </c>
    </row>
    <row r="635">
      <c r="A635" s="189">
        <v>43755.0</v>
      </c>
      <c r="B635" s="279">
        <v>0.22531336960762982</v>
      </c>
      <c r="C635" s="279">
        <v>0.04406016006044262</v>
      </c>
      <c r="D635" s="279">
        <v>0.24899892620070135</v>
      </c>
      <c r="E635" s="283">
        <v>-0.004572339323201704</v>
      </c>
      <c r="F635" s="228">
        <v>-3160.704999999958</v>
      </c>
      <c r="G635" s="228">
        <v>340.22657812500256</v>
      </c>
      <c r="H635" s="230">
        <v>124013.8998333338</v>
      </c>
      <c r="I635" s="230">
        <v>74577.16785839852</v>
      </c>
      <c r="J635" s="230">
        <v>334738.16899999976</v>
      </c>
      <c r="K635" s="228">
        <v>348338.16899999976</v>
      </c>
      <c r="L635" s="281">
        <v>1.6628936629613236</v>
      </c>
    </row>
    <row r="636">
      <c r="A636" s="189">
        <v>43754.0</v>
      </c>
      <c r="B636" s="279">
        <v>0.23222532492807418</v>
      </c>
      <c r="C636" s="279">
        <v>0.04416777055520436</v>
      </c>
      <c r="D636" s="279">
        <v>0.2559687300278282</v>
      </c>
      <c r="E636" s="283">
        <v>-0.004259932472993851</v>
      </c>
      <c r="F636" s="228">
        <v>-2958.2129999998724</v>
      </c>
      <c r="G636" s="228">
        <v>364.1171562500822</v>
      </c>
      <c r="H636" s="230">
        <v>127174.60483333375</v>
      </c>
      <c r="I636" s="230">
        <v>74236.94128027352</v>
      </c>
      <c r="J636" s="230">
        <v>337898.8739999997</v>
      </c>
      <c r="K636" s="228">
        <v>351498.8739999997</v>
      </c>
      <c r="L636" s="281">
        <v>1.7130905805130068</v>
      </c>
    </row>
    <row r="637">
      <c r="A637" s="189">
        <v>43753.0</v>
      </c>
      <c r="B637" s="279">
        <v>0.23876875520865715</v>
      </c>
      <c r="C637" s="279">
        <v>0.04427705583685754</v>
      </c>
      <c r="D637" s="279">
        <v>0.2625709091354657</v>
      </c>
      <c r="E637" s="283">
        <v>-0.001801736841449548</v>
      </c>
      <c r="F637" s="228">
        <v>-1256.5050000000047</v>
      </c>
      <c r="G637" s="228">
        <v>388.9077617186704</v>
      </c>
      <c r="H637" s="230">
        <v>130132.81783333363</v>
      </c>
      <c r="I637" s="230">
        <v>73872.82412402343</v>
      </c>
      <c r="J637" s="230">
        <v>341057.0869999996</v>
      </c>
      <c r="K637" s="228">
        <v>354657.0869999996</v>
      </c>
      <c r="L637" s="281">
        <v>1.7615790295881546</v>
      </c>
    </row>
    <row r="638">
      <c r="A638" s="189">
        <v>43752.0</v>
      </c>
      <c r="B638" s="279">
        <v>0.24190885708280777</v>
      </c>
      <c r="C638" s="279">
        <v>0.04438803712797718</v>
      </c>
      <c r="D638" s="279">
        <v>0.26577067156572826</v>
      </c>
      <c r="E638" s="283">
        <v>0.0032015141475177766</v>
      </c>
      <c r="F638" s="228">
        <v>2236.7119999999413</v>
      </c>
      <c r="G638" s="228">
        <v>406.0349453125964</v>
      </c>
      <c r="H638" s="230">
        <v>131389.32283333363</v>
      </c>
      <c r="I638" s="230">
        <v>73483.91636230476</v>
      </c>
      <c r="J638" s="230">
        <v>342313.5919999996</v>
      </c>
      <c r="K638" s="228">
        <v>355913.5919999996</v>
      </c>
      <c r="L638" s="281">
        <v>1.788001093811227</v>
      </c>
    </row>
    <row r="639">
      <c r="A639" s="189">
        <v>43749.0</v>
      </c>
      <c r="B639" s="279">
        <v>0.23831278688178276</v>
      </c>
      <c r="C639" s="279">
        <v>0.04456161591237542</v>
      </c>
      <c r="D639" s="279">
        <v>0.2622679126489923</v>
      </c>
      <c r="E639" s="283">
        <v>-0.004070193553848115</v>
      </c>
      <c r="F639" s="228">
        <v>-2834.5040000000736</v>
      </c>
      <c r="G639" s="228">
        <v>381.10113671876024</v>
      </c>
      <c r="H639" s="230">
        <v>129152.61083333369</v>
      </c>
      <c r="I639" s="230">
        <v>73077.88141699217</v>
      </c>
      <c r="J639" s="230">
        <v>340076.87999999966</v>
      </c>
      <c r="K639" s="228">
        <v>353676.87999999966</v>
      </c>
      <c r="L639" s="281">
        <v>1.7673283396979123</v>
      </c>
    </row>
    <row r="640">
      <c r="A640" s="189">
        <v>43748.0</v>
      </c>
      <c r="B640" s="279">
        <v>0.2446824719362506</v>
      </c>
      <c r="C640" s="279">
        <v>0.044673665588948766</v>
      </c>
      <c r="D640" s="279">
        <v>0.26869783259484664</v>
      </c>
      <c r="E640" s="283">
        <v>-0.007194688592879807</v>
      </c>
      <c r="F640" s="228">
        <v>-5030.811999999918</v>
      </c>
      <c r="G640" s="228">
        <v>366.2256718749413</v>
      </c>
      <c r="H640" s="230">
        <v>131987.11483333376</v>
      </c>
      <c r="I640" s="230">
        <v>72696.78028027341</v>
      </c>
      <c r="J640" s="230">
        <v>342911.3839999997</v>
      </c>
      <c r="K640" s="228">
        <v>356511.3839999997</v>
      </c>
      <c r="L640" s="281">
        <v>1.8155840509644834</v>
      </c>
    </row>
    <row r="641">
      <c r="A641" s="189">
        <v>43747.0</v>
      </c>
      <c r="B641" s="279">
        <v>0.2555728050911905</v>
      </c>
      <c r="C641" s="279">
        <v>0.04478733950935568</v>
      </c>
      <c r="D641" s="279">
        <v>0.2796492737909571</v>
      </c>
      <c r="E641" s="283">
        <v>-0.003277039024162242</v>
      </c>
      <c r="F641" s="228">
        <v>-2307.922000000137</v>
      </c>
      <c r="G641" s="228">
        <v>367.0771171875822</v>
      </c>
      <c r="H641" s="230">
        <v>137017.92683333368</v>
      </c>
      <c r="I641" s="230">
        <v>72330.55460839847</v>
      </c>
      <c r="J641" s="230">
        <v>347942.19599999965</v>
      </c>
      <c r="K641" s="228">
        <v>361542.19599999965</v>
      </c>
      <c r="L641" s="281">
        <v>1.894329824721463</v>
      </c>
    </row>
    <row r="642">
      <c r="A642" s="189">
        <v>43746.0</v>
      </c>
      <c r="B642" s="279">
        <v>0.2626392529429806</v>
      </c>
      <c r="C642" s="279">
        <v>0.04322215834481098</v>
      </c>
      <c r="D642" s="279">
        <v>0.28509684923008954</v>
      </c>
      <c r="E642" s="283">
        <v>-6.472843405420186E-4</v>
      </c>
      <c r="F642" s="228">
        <v>-457.88899999985006</v>
      </c>
      <c r="G642" s="228">
        <v>398.30607031252293</v>
      </c>
      <c r="H642" s="230">
        <v>139325.84883333382</v>
      </c>
      <c r="I642" s="230">
        <v>71963.47749121088</v>
      </c>
      <c r="J642" s="230">
        <v>350250.1179999998</v>
      </c>
      <c r="K642" s="228">
        <v>363850.1179999998</v>
      </c>
      <c r="L642" s="281">
        <v>1.9360633155943596</v>
      </c>
    </row>
    <row r="643">
      <c r="A643" s="189">
        <v>43745.0</v>
      </c>
      <c r="B643" s="279">
        <v>0.26426647197728687</v>
      </c>
      <c r="C643" s="279">
        <v>0.04333534950186961</v>
      </c>
      <c r="D643" s="279">
        <v>0.286782880720919</v>
      </c>
      <c r="E643" s="283">
        <v>-8.568823393875638E-4</v>
      </c>
      <c r="F643" s="228">
        <v>-606.5509999999776</v>
      </c>
      <c r="G643" s="228">
        <v>400.0424492187449</v>
      </c>
      <c r="H643" s="230">
        <v>139783.73783333367</v>
      </c>
      <c r="I643" s="230">
        <v>71565.17142089836</v>
      </c>
      <c r="J643" s="230">
        <v>350708.00699999963</v>
      </c>
      <c r="K643" s="228">
        <v>364308.00699999963</v>
      </c>
      <c r="L643" s="281">
        <v>1.953236959515117</v>
      </c>
    </row>
    <row r="644">
      <c r="A644" s="189">
        <v>43742.0</v>
      </c>
      <c r="B644" s="279">
        <v>0.26657931017263187</v>
      </c>
      <c r="C644" s="279">
        <v>0.04350973278336989</v>
      </c>
      <c r="D644" s="279">
        <v>0.2891863258985417</v>
      </c>
      <c r="E644" s="283">
        <v>0.008389780656750948</v>
      </c>
      <c r="F644" s="228">
        <v>5943.862000000081</v>
      </c>
      <c r="G644" s="228">
        <v>416.0781132812408</v>
      </c>
      <c r="H644" s="230">
        <v>140390.28883333365</v>
      </c>
      <c r="I644" s="230">
        <v>71165.12897167962</v>
      </c>
      <c r="J644" s="230">
        <v>351314.5579999996</v>
      </c>
      <c r="K644" s="228">
        <v>364914.5579999996</v>
      </c>
      <c r="L644" s="281">
        <v>1.9727398918816321</v>
      </c>
    </row>
    <row r="645">
      <c r="A645" s="189">
        <v>43741.0</v>
      </c>
      <c r="B645" s="279">
        <v>0.255008291309748</v>
      </c>
      <c r="C645" s="279">
        <v>0.043624793932178926</v>
      </c>
      <c r="D645" s="279">
        <v>0.27767509111232686</v>
      </c>
      <c r="E645" s="283">
        <v>-4.1155515225381944E-4</v>
      </c>
      <c r="F645" s="228">
        <v>-289.1260000000475</v>
      </c>
      <c r="G645" s="228">
        <v>341.9794960937579</v>
      </c>
      <c r="H645" s="230">
        <v>134446.42683333356</v>
      </c>
      <c r="I645" s="230">
        <v>70749.05085839838</v>
      </c>
      <c r="J645" s="230">
        <v>345370.69599999953</v>
      </c>
      <c r="K645" s="228">
        <v>358970.69599999953</v>
      </c>
      <c r="L645" s="281">
        <v>1.9003283464879712</v>
      </c>
    </row>
    <row r="646">
      <c r="A646" s="189">
        <v>43740.0</v>
      </c>
      <c r="B646" s="279">
        <v>0.25627115299074843</v>
      </c>
      <c r="C646" s="279">
        <v>0.04373841457252651</v>
      </c>
      <c r="D646" s="279">
        <v>0.2789969884030359</v>
      </c>
      <c r="E646" s="283">
        <v>-0.007364453444984002</v>
      </c>
      <c r="F646" s="228">
        <v>-5175.8099999999395</v>
      </c>
      <c r="G646" s="228">
        <v>328.68926953124173</v>
      </c>
      <c r="H646" s="230">
        <v>134735.5528333336</v>
      </c>
      <c r="I646" s="230">
        <v>70407.07136230462</v>
      </c>
      <c r="J646" s="230">
        <v>345659.8219999996</v>
      </c>
      <c r="K646" s="228">
        <v>359259.8219999996</v>
      </c>
      <c r="L646" s="281">
        <v>1.9136650655443956</v>
      </c>
    </row>
    <row r="647">
      <c r="A647" s="189">
        <v>43739.0</v>
      </c>
      <c r="B647" s="279">
        <v>0.26768682371984365</v>
      </c>
      <c r="C647" s="279">
        <v>0.04385278109968562</v>
      </c>
      <c r="D647" s="279">
        <v>0.29047208229363103</v>
      </c>
      <c r="E647" s="283">
        <v>8.361243472055087E-4</v>
      </c>
      <c r="F647" s="228">
        <v>591.9639999999199</v>
      </c>
      <c r="G647" s="228">
        <v>380.17816015623976</v>
      </c>
      <c r="H647" s="230">
        <v>139911.36283333355</v>
      </c>
      <c r="I647" s="230">
        <v>70078.38209277338</v>
      </c>
      <c r="J647" s="230">
        <v>351235.6319999995</v>
      </c>
      <c r="K647" s="228">
        <v>364835.6319999995</v>
      </c>
      <c r="L647" s="281">
        <v>1.9964981875310945</v>
      </c>
    </row>
    <row r="648">
      <c r="A648" s="189">
        <v>43738.0</v>
      </c>
      <c r="B648" s="279">
        <v>0.2671688098045196</v>
      </c>
      <c r="C648" s="279">
        <v>0.04396979051116148</v>
      </c>
      <c r="D648" s="279">
        <v>0.290014864743536</v>
      </c>
      <c r="E648" s="283">
        <v>0.001553707779748546</v>
      </c>
      <c r="F648" s="228">
        <v>1099.0829999999842</v>
      </c>
      <c r="G648" s="228">
        <v>392.2856640624814</v>
      </c>
      <c r="H648" s="230">
        <v>139319.39883333363</v>
      </c>
      <c r="I648" s="230">
        <v>69698.20393261714</v>
      </c>
      <c r="J648" s="230">
        <v>350643.6679999996</v>
      </c>
      <c r="K648" s="228">
        <v>364243.6679999996</v>
      </c>
      <c r="L648" s="281">
        <v>1.9988951073692647</v>
      </c>
    </row>
    <row r="649">
      <c r="A649" s="189">
        <v>43735.0</v>
      </c>
      <c r="B649" s="279">
        <v>0.2651876317661717</v>
      </c>
      <c r="C649" s="279">
        <v>0.04414883941224757</v>
      </c>
      <c r="D649" s="279">
        <v>0.2888986033501678</v>
      </c>
      <c r="E649" s="283">
        <v>-2.8699497337137254E-4</v>
      </c>
      <c r="F649" s="228">
        <v>-202.59700000006706</v>
      </c>
      <c r="G649" s="228">
        <v>400.1107500000071</v>
      </c>
      <c r="H649" s="230">
        <v>138220.31583333365</v>
      </c>
      <c r="I649" s="230">
        <v>69305.91826855465</v>
      </c>
      <c r="J649" s="230">
        <v>349544.5849999996</v>
      </c>
      <c r="K649" s="228">
        <v>363144.5849999996</v>
      </c>
      <c r="L649" s="281">
        <v>1.9943508330376845</v>
      </c>
    </row>
    <row r="650">
      <c r="A650" s="189">
        <v>43734.0</v>
      </c>
      <c r="B650" s="279">
        <v>0.2663208025264301</v>
      </c>
      <c r="C650" s="279">
        <v>0.0442668057119735</v>
      </c>
      <c r="D650" s="279">
        <v>0.2900951301491785</v>
      </c>
      <c r="E650" s="283">
        <v>-6.604427202930816E-4</v>
      </c>
      <c r="F650" s="228">
        <v>-466.35699999995995</v>
      </c>
      <c r="G650" s="228">
        <v>414.4111093749816</v>
      </c>
      <c r="H650" s="230">
        <v>138422.9128333337</v>
      </c>
      <c r="I650" s="230">
        <v>68905.80751855465</v>
      </c>
      <c r="J650" s="230">
        <v>349747.1819999997</v>
      </c>
      <c r="K650" s="228">
        <v>363347.1819999997</v>
      </c>
      <c r="L650" s="281">
        <v>2.008871498908997</v>
      </c>
    </row>
    <row r="651">
      <c r="A651" s="189">
        <v>43733.0</v>
      </c>
      <c r="B651" s="279">
        <v>0.2680150529146242</v>
      </c>
      <c r="C651" s="279">
        <v>0.04438553008880928</v>
      </c>
      <c r="D651" s="279">
        <v>0.2918531437158153</v>
      </c>
      <c r="E651" s="283">
        <v>-9.308680864441088E-4</v>
      </c>
      <c r="F651" s="228">
        <v>-657.7460000000428</v>
      </c>
      <c r="G651" s="228">
        <v>419.6250546875526</v>
      </c>
      <c r="H651" s="230">
        <v>138889.26983333367</v>
      </c>
      <c r="I651" s="230">
        <v>68491.39640917967</v>
      </c>
      <c r="J651" s="230">
        <v>350213.53899999964</v>
      </c>
      <c r="K651" s="228">
        <v>363813.53899999964</v>
      </c>
      <c r="L651" s="281">
        <v>2.027835277347606</v>
      </c>
    </row>
    <row r="652">
      <c r="A652" s="189">
        <v>43732.0</v>
      </c>
      <c r="B652" s="279">
        <v>0.27012302627961166</v>
      </c>
      <c r="C652" s="279">
        <v>0.044505116468931155</v>
      </c>
      <c r="D652" s="279">
        <v>0.29402534321446</v>
      </c>
      <c r="E652" s="283">
        <v>7.809635525845739E-4</v>
      </c>
      <c r="F652" s="228">
        <v>552.3379999999888</v>
      </c>
      <c r="G652" s="228">
        <v>586.6423789062537</v>
      </c>
      <c r="H652" s="230">
        <v>139547.01583333372</v>
      </c>
      <c r="I652" s="230">
        <v>68071.77135449211</v>
      </c>
      <c r="J652" s="230">
        <v>350871.2849999997</v>
      </c>
      <c r="K652" s="228">
        <v>364471.2849999997</v>
      </c>
      <c r="L652" s="281">
        <v>2.0499983040932706</v>
      </c>
    </row>
    <row r="653">
      <c r="A653" s="189">
        <v>43731.0</v>
      </c>
      <c r="B653" s="279">
        <v>0.2696876416397494</v>
      </c>
      <c r="C653" s="279">
        <v>0.04462564443360919</v>
      </c>
      <c r="D653" s="279">
        <v>0.2936546904041</v>
      </c>
      <c r="E653" s="283">
        <v>0.005983587848744338</v>
      </c>
      <c r="F653" s="228">
        <v>4234.915999999968</v>
      </c>
      <c r="G653" s="228">
        <v>432.78105859368225</v>
      </c>
      <c r="H653" s="230">
        <v>138994.67783333373</v>
      </c>
      <c r="I653" s="230">
        <v>67485.12897558586</v>
      </c>
      <c r="J653" s="230">
        <v>350318.9469999997</v>
      </c>
      <c r="K653" s="228">
        <v>363918.9469999997</v>
      </c>
      <c r="L653" s="281">
        <v>2.0596341733838566</v>
      </c>
    </row>
    <row r="654">
      <c r="A654" s="189">
        <v>43728.0</v>
      </c>
      <c r="B654" s="279">
        <v>0.2618146291280469</v>
      </c>
      <c r="C654" s="279">
        <v>0.04480947862954198</v>
      </c>
      <c r="D654" s="279">
        <v>0.28588040953413396</v>
      </c>
      <c r="E654" s="283">
        <v>0.004758123696824419</v>
      </c>
      <c r="F654" s="228">
        <v>3347.437000000151</v>
      </c>
      <c r="G654" s="228">
        <v>584.4435742187488</v>
      </c>
      <c r="H654" s="230">
        <v>134759.76183333376</v>
      </c>
      <c r="I654" s="230">
        <v>67052.34791699218</v>
      </c>
      <c r="J654" s="230">
        <v>346084.0309999997</v>
      </c>
      <c r="K654" s="228">
        <v>359684.0309999997</v>
      </c>
      <c r="L654" s="281">
        <v>2.009769471460721</v>
      </c>
    </row>
    <row r="655">
      <c r="A655" s="189">
        <v>43727.0</v>
      </c>
      <c r="B655" s="279">
        <v>0.2553976328993045</v>
      </c>
      <c r="C655" s="279">
        <v>0.044929858468677183</v>
      </c>
      <c r="D655" s="279">
        <v>0.2795280655812616</v>
      </c>
      <c r="E655" s="283">
        <v>0.0024524354496136555</v>
      </c>
      <c r="F655" s="228">
        <v>1721.7229999999981</v>
      </c>
      <c r="G655" s="228">
        <v>393.47895312508626</v>
      </c>
      <c r="H655" s="230">
        <v>131412.3248333336</v>
      </c>
      <c r="I655" s="230">
        <v>66467.90434277343</v>
      </c>
      <c r="J655" s="230">
        <v>342736.5939999996</v>
      </c>
      <c r="K655" s="228">
        <v>356336.5939999996</v>
      </c>
      <c r="L655" s="281">
        <v>1.9770794059587515</v>
      </c>
    </row>
    <row r="656">
      <c r="A656" s="189">
        <v>43726.0</v>
      </c>
      <c r="B656" s="279">
        <v>0.252406713365383</v>
      </c>
      <c r="C656" s="279">
        <v>0.045049684832725895</v>
      </c>
      <c r="D656" s="279">
        <v>0.276601501068917</v>
      </c>
      <c r="E656" s="283">
        <v>0.0011413894854958215</v>
      </c>
      <c r="F656" s="228">
        <v>799.3429999998771</v>
      </c>
      <c r="G656" s="228">
        <v>381.59346875002666</v>
      </c>
      <c r="H656" s="230">
        <v>129690.60183333361</v>
      </c>
      <c r="I656" s="230">
        <v>66074.42538964834</v>
      </c>
      <c r="J656" s="230">
        <v>341014.8709999996</v>
      </c>
      <c r="K656" s="228">
        <v>354614.8709999996</v>
      </c>
      <c r="L656" s="281">
        <v>1.9627957574891268</v>
      </c>
    </row>
    <row r="657">
      <c r="A657" s="189">
        <v>43725.0</v>
      </c>
      <c r="B657" s="279">
        <v>0.2513689741983401</v>
      </c>
      <c r="C657" s="279">
        <v>0.045169555887314534</v>
      </c>
      <c r="D657" s="279">
        <v>0.27562814092535315</v>
      </c>
      <c r="E657" s="283">
        <v>-0.0015659094136728476</v>
      </c>
      <c r="F657" s="228">
        <v>-1095.3929999999236</v>
      </c>
      <c r="G657" s="228">
        <v>364.6477539061598</v>
      </c>
      <c r="H657" s="230">
        <v>128891.25883333373</v>
      </c>
      <c r="I657" s="230">
        <v>65692.83192089832</v>
      </c>
      <c r="J657" s="230">
        <v>340215.5279999997</v>
      </c>
      <c r="K657" s="228">
        <v>353815.5279999997</v>
      </c>
      <c r="L657" s="281">
        <v>1.9620292665801582</v>
      </c>
    </row>
    <row r="658">
      <c r="A658" s="189">
        <v>43724.0</v>
      </c>
      <c r="B658" s="279">
        <v>0.25438691164068394</v>
      </c>
      <c r="C658" s="279">
        <v>0.04528981667462253</v>
      </c>
      <c r="D658" s="279">
        <v>0.27871066670452516</v>
      </c>
      <c r="E658" s="283">
        <v>0.010668845202752589</v>
      </c>
      <c r="F658" s="228">
        <v>7474.8120000000345</v>
      </c>
      <c r="G658" s="228">
        <v>728.3184179687523</v>
      </c>
      <c r="H658" s="230">
        <v>129986.65183333366</v>
      </c>
      <c r="I658" s="230">
        <v>65328.184166992156</v>
      </c>
      <c r="J658" s="230">
        <v>341310.9209999996</v>
      </c>
      <c r="K658" s="228">
        <v>354910.9209999996</v>
      </c>
      <c r="L658" s="281">
        <v>1.9897484292699958</v>
      </c>
    </row>
    <row r="659">
      <c r="A659" s="189">
        <v>43721.0</v>
      </c>
      <c r="B659" s="279">
        <v>0.2392985303173215</v>
      </c>
      <c r="C659" s="279">
        <v>0.04549756645743234</v>
      </c>
      <c r="D659" s="279">
        <v>0.26375903033798986</v>
      </c>
      <c r="E659" s="283">
        <v>-0.009778628614318153</v>
      </c>
      <c r="F659" s="228">
        <v>-6919.137000000221</v>
      </c>
      <c r="G659" s="228">
        <v>743.5549335936812</v>
      </c>
      <c r="H659" s="230">
        <v>122511.83983333362</v>
      </c>
      <c r="I659" s="230">
        <v>64599.8657490234</v>
      </c>
      <c r="J659" s="230">
        <v>333836.1089999996</v>
      </c>
      <c r="K659" s="228">
        <v>347436.1089999996</v>
      </c>
      <c r="L659" s="281">
        <v>1.8964720501015238</v>
      </c>
    </row>
    <row r="660">
      <c r="A660" s="189">
        <v>43720.0</v>
      </c>
      <c r="B660" s="279">
        <v>0.2548624920732134</v>
      </c>
      <c r="C660" s="279">
        <v>0.0456170520166057</v>
      </c>
      <c r="D660" s="279">
        <v>0.2793872301784695</v>
      </c>
      <c r="E660" s="283">
        <v>-0.005320247360021537</v>
      </c>
      <c r="F660" s="228">
        <v>-3828.0149999998976</v>
      </c>
      <c r="G660" s="228">
        <v>342.23477734369953</v>
      </c>
      <c r="H660" s="230">
        <v>129430.97683333384</v>
      </c>
      <c r="I660" s="230">
        <v>63856.31081542972</v>
      </c>
      <c r="J660" s="230">
        <v>340755.2459999998</v>
      </c>
      <c r="K660" s="228">
        <v>354355.2459999998</v>
      </c>
      <c r="L660" s="281">
        <v>2.0269097162133454</v>
      </c>
    </row>
    <row r="661">
      <c r="A661" s="189">
        <v>43719.0</v>
      </c>
      <c r="B661" s="279">
        <v>0.26383414099526803</v>
      </c>
      <c r="C661" s="279">
        <v>0.045739893852120656</v>
      </c>
      <c r="D661" s="279">
        <v>0.2884249215936532</v>
      </c>
      <c r="E661" s="283">
        <v>0.003026748938631964</v>
      </c>
      <c r="F661" s="228">
        <v>2189.3874999999534</v>
      </c>
      <c r="G661" s="228">
        <v>377.35740039073426</v>
      </c>
      <c r="H661" s="230">
        <v>133258.99183333374</v>
      </c>
      <c r="I661" s="230">
        <v>63514.07603808602</v>
      </c>
      <c r="J661" s="230">
        <v>344583.2609999997</v>
      </c>
      <c r="K661" s="228">
        <v>358183.2609999997</v>
      </c>
      <c r="L661" s="281">
        <v>2.098101714546322</v>
      </c>
    </row>
    <row r="662">
      <c r="A662" s="189">
        <v>43718.0</v>
      </c>
      <c r="B662" s="279">
        <v>0.2598037853059237</v>
      </c>
      <c r="C662" s="279">
        <v>0.04586494210796947</v>
      </c>
      <c r="D662" s="279">
        <v>0.2844617946179069</v>
      </c>
      <c r="E662" s="283">
        <v>-0.004637014033127551</v>
      </c>
      <c r="F662" s="228">
        <v>-3344.014499999932</v>
      </c>
      <c r="G662" s="228">
        <v>347.9440859374299</v>
      </c>
      <c r="H662" s="230">
        <v>131069.60433333379</v>
      </c>
      <c r="I662" s="230">
        <v>63136.71863769529</v>
      </c>
      <c r="J662" s="230">
        <v>342793.87349999975</v>
      </c>
      <c r="K662" s="228">
        <v>356393.87349999975</v>
      </c>
      <c r="L662" s="281">
        <v>2.075964781848509</v>
      </c>
    </row>
    <row r="663">
      <c r="A663" s="189">
        <v>43717.0</v>
      </c>
      <c r="B663" s="279">
        <v>0.26778971124144596</v>
      </c>
      <c r="C663" s="279">
        <v>0.04599003271420753</v>
      </c>
      <c r="D663" s="279">
        <v>0.292514972035535</v>
      </c>
      <c r="E663" s="283">
        <v>-0.005139503772577939</v>
      </c>
      <c r="F663" s="228">
        <v>-3723.5749999999534</v>
      </c>
      <c r="G663" s="228">
        <v>356.91529687504226</v>
      </c>
      <c r="H663" s="230">
        <v>134413.61883333372</v>
      </c>
      <c r="I663" s="230">
        <v>62788.77455175786</v>
      </c>
      <c r="J663" s="230">
        <v>346137.8879999997</v>
      </c>
      <c r="K663" s="228">
        <v>359737.8879999997</v>
      </c>
      <c r="L663" s="281">
        <v>2.1407269021078643</v>
      </c>
    </row>
    <row r="664">
      <c r="A664" s="189">
        <v>43714.0</v>
      </c>
      <c r="B664" s="279">
        <v>0.27704795625700696</v>
      </c>
      <c r="C664" s="279">
        <v>0.0461825470569042</v>
      </c>
      <c r="D664" s="279">
        <v>0.3018767170281314</v>
      </c>
      <c r="E664" s="283">
        <v>0.002476807789831265</v>
      </c>
      <c r="F664" s="228">
        <v>1803.6720000000205</v>
      </c>
      <c r="G664" s="228">
        <v>666.5376562499878</v>
      </c>
      <c r="H664" s="230">
        <v>138137.19383333367</v>
      </c>
      <c r="I664" s="230">
        <v>62431.85925488282</v>
      </c>
      <c r="J664" s="230">
        <v>349861.5629999996</v>
      </c>
      <c r="K664" s="228">
        <v>363461.5629999996</v>
      </c>
      <c r="L664" s="281">
        <v>2.2126074008044205</v>
      </c>
    </row>
    <row r="665">
      <c r="A665" s="189">
        <v>43713.0</v>
      </c>
      <c r="B665" s="279">
        <v>0.2738727958996158</v>
      </c>
      <c r="C665" s="279">
        <v>0.046312158897287424</v>
      </c>
      <c r="D665" s="279">
        <v>0.2987712388685197</v>
      </c>
      <c r="E665" s="283">
        <v>-0.005738150217313283</v>
      </c>
      <c r="F665" s="228">
        <v>-4187.198000000091</v>
      </c>
      <c r="G665" s="228">
        <v>365.36322656248376</v>
      </c>
      <c r="H665" s="230">
        <v>136333.52183333365</v>
      </c>
      <c r="I665" s="230">
        <v>61765.32159863283</v>
      </c>
      <c r="J665" s="230">
        <v>348057.7909999996</v>
      </c>
      <c r="K665" s="228">
        <v>361657.7909999996</v>
      </c>
      <c r="L665" s="281">
        <v>2.2072826353801642</v>
      </c>
    </row>
    <row r="666">
      <c r="A666" s="189">
        <v>43712.0</v>
      </c>
      <c r="B666" s="279">
        <v>0.28384151059026747</v>
      </c>
      <c r="C666" s="279">
        <v>0.046441840488790895</v>
      </c>
      <c r="D666" s="279">
        <v>0.30880967325669895</v>
      </c>
      <c r="E666" s="283">
        <v>-0.0042666653922561635</v>
      </c>
      <c r="F666" s="228">
        <v>-3131.30299999984</v>
      </c>
      <c r="G666" s="228">
        <v>369.4322382811806</v>
      </c>
      <c r="H666" s="230">
        <v>140520.71983333374</v>
      </c>
      <c r="I666" s="230">
        <v>61399.958372070345</v>
      </c>
      <c r="J666" s="230">
        <v>352344.9889999997</v>
      </c>
      <c r="K666" s="228">
        <v>365944.9889999997</v>
      </c>
      <c r="L666" s="281">
        <v>2.288612623836141</v>
      </c>
    </row>
    <row r="667">
      <c r="A667" s="189">
        <v>43711.0</v>
      </c>
      <c r="B667" s="279">
        <v>0.2915503775704636</v>
      </c>
      <c r="C667" s="279">
        <v>0.046574028074238404</v>
      </c>
      <c r="D667" s="279">
        <v>0.3165896072123034</v>
      </c>
      <c r="E667" s="283">
        <v>0.004203595801685816</v>
      </c>
      <c r="F667" s="228">
        <v>3098.1789999999164</v>
      </c>
      <c r="G667" s="228">
        <v>430.3804648438818</v>
      </c>
      <c r="H667" s="230">
        <v>143652.02283333358</v>
      </c>
      <c r="I667" s="230">
        <v>61030.526133789164</v>
      </c>
      <c r="J667" s="230">
        <v>355476.29199999955</v>
      </c>
      <c r="K667" s="228">
        <v>369076.29199999955</v>
      </c>
      <c r="L667" s="281">
        <v>2.3537732989295264</v>
      </c>
    </row>
    <row r="668">
      <c r="A668" s="189">
        <v>43710.0</v>
      </c>
      <c r="B668" s="279">
        <v>0.28554322152473083</v>
      </c>
      <c r="C668" s="279">
        <v>0.04670829384127754</v>
      </c>
      <c r="D668" s="279">
        <v>0.3106546354184583</v>
      </c>
      <c r="E668" s="283">
        <v>0.0010123226666248482</v>
      </c>
      <c r="F668" s="228">
        <v>741.3590000000258</v>
      </c>
      <c r="G668" s="228">
        <v>395.3216757811606</v>
      </c>
      <c r="H668" s="230">
        <v>140553.84383333367</v>
      </c>
      <c r="I668" s="230">
        <v>60600.14566894528</v>
      </c>
      <c r="J668" s="230">
        <v>352378.11299999966</v>
      </c>
      <c r="K668" s="228">
        <v>365978.11299999966</v>
      </c>
      <c r="L668" s="281">
        <v>2.319364785048048</v>
      </c>
    </row>
    <row r="669">
      <c r="A669" s="189">
        <v>43707.0</v>
      </c>
      <c r="B669" s="279">
        <v>0.2840998190424395</v>
      </c>
      <c r="C669" s="279">
        <v>0.04690886746724364</v>
      </c>
      <c r="D669" s="279">
        <v>0.31034303975049593</v>
      </c>
      <c r="E669" s="283">
        <v>0.005839853696739906</v>
      </c>
      <c r="F669" s="228">
        <v>4260.748000000021</v>
      </c>
      <c r="G669" s="228">
        <v>399.2649570312642</v>
      </c>
      <c r="H669" s="230">
        <v>139812.48483333364</v>
      </c>
      <c r="I669" s="230">
        <v>60204.82399316412</v>
      </c>
      <c r="J669" s="230">
        <v>351636.7539999996</v>
      </c>
      <c r="K669" s="228">
        <v>365236.7539999996</v>
      </c>
      <c r="L669" s="281">
        <v>2.322280434690889</v>
      </c>
    </row>
    <row r="670">
      <c r="A670" s="189">
        <v>43706.0</v>
      </c>
      <c r="B670" s="279">
        <v>0.2754303391583667</v>
      </c>
      <c r="C670" s="279">
        <v>0.04704348190437181</v>
      </c>
      <c r="D670" s="279">
        <v>0.3017488700705441</v>
      </c>
      <c r="E670" s="283">
        <v>0.0023340563676931703</v>
      </c>
      <c r="F670" s="228">
        <v>1692.9790000000503</v>
      </c>
      <c r="G670" s="228">
        <v>385.00080859372974</v>
      </c>
      <c r="H670" s="230">
        <v>135551.73683333362</v>
      </c>
      <c r="I670" s="230">
        <v>59805.55903613286</v>
      </c>
      <c r="J670" s="230">
        <v>346376.0059999996</v>
      </c>
      <c r="K670" s="228">
        <v>360976.0059999996</v>
      </c>
      <c r="L670" s="281">
        <v>2.26654075336771</v>
      </c>
    </row>
    <row r="671">
      <c r="A671" s="189">
        <v>43705.0</v>
      </c>
      <c r="B671" s="279">
        <v>0.27243370435872616</v>
      </c>
      <c r="C671" s="279">
        <v>0.04717718082658843</v>
      </c>
      <c r="D671" s="279">
        <v>0.2988270332891378</v>
      </c>
      <c r="E671" s="283">
        <v>0.0046004400446406</v>
      </c>
      <c r="F671" s="228">
        <v>3329.0839999999152</v>
      </c>
      <c r="G671" s="228">
        <v>388.8933476562961</v>
      </c>
      <c r="H671" s="230">
        <v>133858.75783333357</v>
      </c>
      <c r="I671" s="230">
        <v>59420.55822753913</v>
      </c>
      <c r="J671" s="230">
        <v>344683.02699999954</v>
      </c>
      <c r="K671" s="228">
        <v>359283.02699999954</v>
      </c>
      <c r="L671" s="281">
        <v>2.2527347743982524</v>
      </c>
    </row>
    <row r="672">
      <c r="A672" s="189">
        <v>43704.0</v>
      </c>
      <c r="B672" s="279">
        <v>0.2657535388405501</v>
      </c>
      <c r="C672" s="279">
        <v>0.0473110028786815</v>
      </c>
      <c r="D672" s="279">
        <v>0.29222173467434914</v>
      </c>
      <c r="E672" s="283">
        <v>0.006609219590225033</v>
      </c>
      <c r="F672" s="228">
        <v>4760.724000000046</v>
      </c>
      <c r="G672" s="228">
        <v>367.90328515624424</v>
      </c>
      <c r="H672" s="230">
        <v>130529.67383333365</v>
      </c>
      <c r="I672" s="230">
        <v>59031.66487988283</v>
      </c>
      <c r="J672" s="230">
        <v>341353.9429999996</v>
      </c>
      <c r="K672" s="228">
        <v>355953.9429999996</v>
      </c>
      <c r="L672" s="281">
        <v>2.2111806282091893</v>
      </c>
    </row>
    <row r="673">
      <c r="A673" s="189">
        <v>43703.0</v>
      </c>
      <c r="B673" s="279">
        <v>0.2558140449303893</v>
      </c>
      <c r="C673" s="279">
        <v>0.047444262300758606</v>
      </c>
      <c r="D673" s="279">
        <v>0.282356792903556</v>
      </c>
      <c r="E673" s="283">
        <v>0.005405845322305642</v>
      </c>
      <c r="F673" s="228">
        <v>3868.1790000000037</v>
      </c>
      <c r="G673" s="228">
        <v>512.7585976562914</v>
      </c>
      <c r="H673" s="230">
        <v>125768.94983333361</v>
      </c>
      <c r="I673" s="230">
        <v>58663.76159472659</v>
      </c>
      <c r="J673" s="230">
        <v>336593.2189999996</v>
      </c>
      <c r="K673" s="228">
        <v>351193.2189999996</v>
      </c>
      <c r="L673" s="281">
        <v>2.1438950795927014</v>
      </c>
    </row>
    <row r="674">
      <c r="A674" s="189">
        <v>43700.0</v>
      </c>
      <c r="B674" s="279">
        <v>0.24817258605142029</v>
      </c>
      <c r="C674" s="279">
        <v>0.04764445488253073</v>
      </c>
      <c r="D674" s="279">
        <v>0.27482733199834386</v>
      </c>
      <c r="E674" s="283">
        <v>-0.005495285993900272</v>
      </c>
      <c r="F674" s="228">
        <v>-3916.703000000096</v>
      </c>
      <c r="G674" s="228">
        <v>292.1078867186661</v>
      </c>
      <c r="H674" s="230">
        <v>121900.7708333336</v>
      </c>
      <c r="I674" s="230">
        <v>58151.002997070296</v>
      </c>
      <c r="J674" s="230">
        <v>332725.0399999996</v>
      </c>
      <c r="K674" s="228">
        <v>347325.0399999996</v>
      </c>
      <c r="L674" s="281">
        <v>2.096279763901494</v>
      </c>
    </row>
    <row r="675">
      <c r="A675" s="189">
        <v>43699.0</v>
      </c>
      <c r="B675" s="279">
        <v>0.2577121202774639</v>
      </c>
      <c r="C675" s="279">
        <v>0.047775941295045775</v>
      </c>
      <c r="D675" s="279">
        <v>0.28444042645148426</v>
      </c>
      <c r="E675" s="283">
        <v>-0.003041818966744238</v>
      </c>
      <c r="F675" s="228">
        <v>-2179.935999999987</v>
      </c>
      <c r="G675" s="228">
        <v>316.89430078132864</v>
      </c>
      <c r="H675" s="230">
        <v>125817.4738333337</v>
      </c>
      <c r="I675" s="230">
        <v>57858.89511035163</v>
      </c>
      <c r="J675" s="230">
        <v>336641.74299999967</v>
      </c>
      <c r="K675" s="228">
        <v>351241.74299999967</v>
      </c>
      <c r="L675" s="281">
        <v>2.1745571461979663</v>
      </c>
    </row>
    <row r="676">
      <c r="A676" s="189">
        <v>43698.0</v>
      </c>
      <c r="B676" s="279">
        <v>0.26337667347601124</v>
      </c>
      <c r="C676" s="279">
        <v>0.047909876653056634</v>
      </c>
      <c r="D676" s="279">
        <v>0.2901799099425471</v>
      </c>
      <c r="E676" s="283">
        <v>9.595493735184957E-4</v>
      </c>
      <c r="F676" s="228">
        <v>689.7580000000307</v>
      </c>
      <c r="G676" s="228">
        <v>324.8943554687503</v>
      </c>
      <c r="H676" s="230">
        <v>127997.40983333369</v>
      </c>
      <c r="I676" s="230">
        <v>57542.0008095703</v>
      </c>
      <c r="J676" s="230">
        <v>338821.67899999965</v>
      </c>
      <c r="K676" s="228">
        <v>353421.67899999965</v>
      </c>
      <c r="L676" s="281">
        <v>2.2244170872147593</v>
      </c>
    </row>
    <row r="677">
      <c r="A677" s="189">
        <v>43697.0</v>
      </c>
      <c r="B677" s="279">
        <v>0.2625543897320122</v>
      </c>
      <c r="C677" s="279">
        <v>0.04804555671199594</v>
      </c>
      <c r="D677" s="279">
        <v>0.2894335325660364</v>
      </c>
      <c r="E677" s="283">
        <v>9.43090115893988E-4</v>
      </c>
      <c r="F677" s="228">
        <v>677.2759999999544</v>
      </c>
      <c r="G677" s="228">
        <v>403.5480937499451</v>
      </c>
      <c r="H677" s="230">
        <v>127307.65183333366</v>
      </c>
      <c r="I677" s="230">
        <v>57217.10645410155</v>
      </c>
      <c r="J677" s="230">
        <v>338131.9209999996</v>
      </c>
      <c r="K677" s="228">
        <v>352731.9209999996</v>
      </c>
      <c r="L677" s="281">
        <v>2.224992833838205</v>
      </c>
    </row>
    <row r="678">
      <c r="A678" s="189">
        <v>43696.0</v>
      </c>
      <c r="B678" s="279">
        <v>0.26175462524158444</v>
      </c>
      <c r="C678" s="279">
        <v>0.048181773943971995</v>
      </c>
      <c r="D678" s="279">
        <v>0.2887099749651798</v>
      </c>
      <c r="E678" s="283">
        <v>3.4246278831201975E-4</v>
      </c>
      <c r="F678" s="228">
        <v>246.25600000005215</v>
      </c>
      <c r="G678" s="228">
        <v>305.4306640624927</v>
      </c>
      <c r="H678" s="230">
        <v>126630.3758333337</v>
      </c>
      <c r="I678" s="230">
        <v>56813.558360351606</v>
      </c>
      <c r="J678" s="230">
        <v>337454.64499999967</v>
      </c>
      <c r="K678" s="228">
        <v>352054.64499999967</v>
      </c>
      <c r="L678" s="281">
        <v>2.228875984675254</v>
      </c>
    </row>
    <row r="679">
      <c r="A679" s="189">
        <v>43693.0</v>
      </c>
      <c r="B679" s="279">
        <v>0.26231144784468585</v>
      </c>
      <c r="C679" s="279">
        <v>0.04838805932812517</v>
      </c>
      <c r="D679" s="279">
        <v>0.28938220416744836</v>
      </c>
      <c r="E679" s="283">
        <v>0.002930666995621458</v>
      </c>
      <c r="F679" s="228">
        <v>2106.643999999971</v>
      </c>
      <c r="G679" s="228">
        <v>533.3460351562098</v>
      </c>
      <c r="H679" s="230">
        <v>126384.11983333365</v>
      </c>
      <c r="I679" s="230">
        <v>56508.12769628911</v>
      </c>
      <c r="J679" s="230">
        <v>337208.3889999996</v>
      </c>
      <c r="K679" s="228">
        <v>351808.3889999996</v>
      </c>
      <c r="L679" s="281">
        <v>2.2365653399914946</v>
      </c>
    </row>
    <row r="680">
      <c r="A680" s="189">
        <v>43692.0</v>
      </c>
      <c r="B680" s="279">
        <v>0.25822084236701853</v>
      </c>
      <c r="C680" s="279">
        <v>0.048525804618860434</v>
      </c>
      <c r="D680" s="279">
        <v>0.28536866045361037</v>
      </c>
      <c r="E680" s="283">
        <v>0.00453363333706794</v>
      </c>
      <c r="F680" s="228">
        <v>3259.625</v>
      </c>
      <c r="G680" s="228">
        <v>2497.0486542968356</v>
      </c>
      <c r="H680" s="230">
        <v>124277.47583333368</v>
      </c>
      <c r="I680" s="230">
        <v>55974.7816611329</v>
      </c>
      <c r="J680" s="230">
        <v>335101.74499999965</v>
      </c>
      <c r="K680" s="228">
        <v>349701.74499999965</v>
      </c>
      <c r="L680" s="281">
        <v>2.220240475178628</v>
      </c>
    </row>
    <row r="681">
      <c r="A681" s="189">
        <v>43691.0</v>
      </c>
      <c r="B681" s="279">
        <v>0.251405385956295</v>
      </c>
      <c r="C681" s="279">
        <v>0.04866347807321513</v>
      </c>
      <c r="D681" s="279">
        <v>0.27867222753232296</v>
      </c>
      <c r="E681" s="283">
        <v>0.006538044782980005</v>
      </c>
      <c r="F681" s="228">
        <v>4768.623000000021</v>
      </c>
      <c r="G681" s="228">
        <v>1372.595343749963</v>
      </c>
      <c r="H681" s="230">
        <v>121017.85083333368</v>
      </c>
      <c r="I681" s="230">
        <v>53477.73300683607</v>
      </c>
      <c r="J681" s="230">
        <v>331842.11999999965</v>
      </c>
      <c r="K681" s="228">
        <v>346442.11999999965</v>
      </c>
      <c r="L681" s="281">
        <v>2.2629577588463583</v>
      </c>
    </row>
    <row r="682">
      <c r="A682" s="189">
        <v>43690.0</v>
      </c>
      <c r="B682" s="279">
        <v>0.24107573330208473</v>
      </c>
      <c r="C682" s="279">
        <v>0.048800563496449297</v>
      </c>
      <c r="D682" s="279">
        <v>0.26844543383767194</v>
      </c>
      <c r="E682" s="283">
        <v>0.006939630517009055</v>
      </c>
      <c r="F682" s="228">
        <v>5073.175999999861</v>
      </c>
      <c r="G682" s="228">
        <v>303.90673828135186</v>
      </c>
      <c r="H682" s="230">
        <v>116249.22783333366</v>
      </c>
      <c r="I682" s="230">
        <v>52105.137663086105</v>
      </c>
      <c r="J682" s="230">
        <v>327073.4969999996</v>
      </c>
      <c r="K682" s="228">
        <v>341673.4969999996</v>
      </c>
      <c r="L682" s="281">
        <v>2.231051160156332</v>
      </c>
    </row>
    <row r="683">
      <c r="A683" s="189">
        <v>43689.0</v>
      </c>
      <c r="B683" s="279">
        <v>0.2299989447492889</v>
      </c>
      <c r="C683" s="279">
        <v>0.04893637490772435</v>
      </c>
      <c r="D683" s="279">
        <v>0.2574448148491104</v>
      </c>
      <c r="E683" s="283">
        <v>-2.273947795443127E-5</v>
      </c>
      <c r="F683" s="228">
        <v>-16.508199999982025</v>
      </c>
      <c r="G683" s="228">
        <v>252.73865156244574</v>
      </c>
      <c r="H683" s="230">
        <v>111176.0518333338</v>
      </c>
      <c r="I683" s="230">
        <v>51801.23092480475</v>
      </c>
      <c r="J683" s="230">
        <v>322000.32099999976</v>
      </c>
      <c r="K683" s="228">
        <v>336600.32099999976</v>
      </c>
      <c r="L683" s="281">
        <v>2.1462048265748397</v>
      </c>
    </row>
    <row r="684">
      <c r="A684" s="189">
        <v>43686.0</v>
      </c>
      <c r="B684" s="279">
        <v>0.23100239822853894</v>
      </c>
      <c r="C684" s="279">
        <v>0.049141709872011864</v>
      </c>
      <c r="D684" s="279">
        <v>0.2585634300412461</v>
      </c>
      <c r="E684" s="283">
        <v>0.005627239225808386</v>
      </c>
      <c r="F684" s="228">
        <v>4085.3049999997893</v>
      </c>
      <c r="G684" s="228">
        <v>309.5959187500048</v>
      </c>
      <c r="H684" s="230">
        <v>111192.56003333378</v>
      </c>
      <c r="I684" s="230">
        <v>51548.49227324231</v>
      </c>
      <c r="J684" s="230">
        <v>322016.82919999975</v>
      </c>
      <c r="K684" s="228">
        <v>336616.82919999975</v>
      </c>
      <c r="L684" s="281">
        <v>2.1570477647326145</v>
      </c>
    </row>
    <row r="685">
      <c r="A685" s="189">
        <v>43685.0</v>
      </c>
      <c r="B685" s="279">
        <v>0.2221130004384178</v>
      </c>
      <c r="C685" s="279">
        <v>0.04927713813184793</v>
      </c>
      <c r="D685" s="279">
        <v>0.24974998692562458</v>
      </c>
      <c r="E685" s="283">
        <v>-5.339031169126599E-4</v>
      </c>
      <c r="F685" s="228">
        <v>-385.425800000201</v>
      </c>
      <c r="G685" s="228">
        <v>572.1963544923055</v>
      </c>
      <c r="H685" s="230">
        <v>107107.25503333399</v>
      </c>
      <c r="I685" s="230">
        <v>51238.8963544923</v>
      </c>
      <c r="J685" s="230">
        <v>317931.5242</v>
      </c>
      <c r="K685" s="228">
        <v>332531.5242</v>
      </c>
      <c r="L685" s="281">
        <v>2.090350547215553</v>
      </c>
    </row>
    <row r="686">
      <c r="A686" s="189">
        <v>43684.0</v>
      </c>
      <c r="B686" s="289">
        <v>0.22361995441938803</v>
      </c>
      <c r="C686" s="289">
        <v>0.04941153343216494</v>
      </c>
      <c r="D686" s="289">
        <v>0.2513323162477696</v>
      </c>
      <c r="E686" s="283">
        <v>0.00723904201529853</v>
      </c>
      <c r="F686" s="287">
        <v>5228.67</v>
      </c>
      <c r="G686" s="228">
        <v>1984.5290736326933</v>
      </c>
      <c r="H686" s="230">
        <v>107492.68083333419</v>
      </c>
      <c r="I686" s="290">
        <v>50666.7</v>
      </c>
      <c r="J686" s="230">
        <v>318316.9500000002</v>
      </c>
      <c r="K686" s="228">
        <v>332916.9500000002</v>
      </c>
      <c r="L686" s="281">
        <v>2.121564673312732</v>
      </c>
    </row>
    <row r="687">
      <c r="A687" s="189">
        <v>43683.0</v>
      </c>
      <c r="B687" s="279">
        <v>0.2119214947634111</v>
      </c>
      <c r="C687" s="279">
        <v>0.04954690026839012</v>
      </c>
      <c r="D687" s="279">
        <v>0.23976203660761855</v>
      </c>
      <c r="E687" s="283">
        <v>0.0022129536946411976</v>
      </c>
      <c r="F687" s="228">
        <v>1616.7930000000633</v>
      </c>
      <c r="G687" s="228">
        <v>273.6976757812663</v>
      </c>
      <c r="H687" s="230">
        <v>102264.01083333419</v>
      </c>
      <c r="I687" s="230">
        <v>48682.170926367304</v>
      </c>
      <c r="J687" s="230">
        <v>313088.2800000002</v>
      </c>
      <c r="K687" s="228">
        <v>327688.2800000002</v>
      </c>
      <c r="L687" s="281">
        <v>2.100646065846374</v>
      </c>
    </row>
    <row r="688">
      <c r="A688" s="189">
        <v>43682.0</v>
      </c>
      <c r="B688" s="279">
        <v>0.2086928514826409</v>
      </c>
      <c r="C688" s="279">
        <v>0.04968068614208998</v>
      </c>
      <c r="D688" s="279">
        <v>0.23660856798348137</v>
      </c>
      <c r="E688" s="283">
        <v>-0.005194330632642836</v>
      </c>
      <c r="F688" s="228">
        <v>-3786.600999999908</v>
      </c>
      <c r="G688" s="228">
        <v>1738.5018923828102</v>
      </c>
      <c r="H688" s="230">
        <v>100647.21783333413</v>
      </c>
      <c r="I688" s="230">
        <v>48408.47325058604</v>
      </c>
      <c r="J688" s="230">
        <v>311471.48700000014</v>
      </c>
      <c r="K688" s="228">
        <v>326071.48700000014</v>
      </c>
      <c r="L688" s="281">
        <v>2.079123985429879</v>
      </c>
    </row>
    <row r="689">
      <c r="A689" s="189">
        <v>43679.0</v>
      </c>
      <c r="B689" s="279">
        <v>0.21847536949212223</v>
      </c>
      <c r="C689" s="279">
        <v>0.04988692023282802</v>
      </c>
      <c r="D689" s="279">
        <v>0.2465295371219056</v>
      </c>
      <c r="E689" s="283">
        <v>-0.0064348804850279774</v>
      </c>
      <c r="F689" s="228">
        <v>-4786.959000000032</v>
      </c>
      <c r="G689" s="228">
        <v>2485.055761914089</v>
      </c>
      <c r="H689" s="230">
        <v>104433.81883333404</v>
      </c>
      <c r="I689" s="230">
        <v>46669.97135820323</v>
      </c>
      <c r="J689" s="230">
        <v>315658.08800000005</v>
      </c>
      <c r="K689" s="228">
        <v>330258.08800000005</v>
      </c>
      <c r="L689" s="281">
        <v>2.2377090834656705</v>
      </c>
    </row>
    <row r="690">
      <c r="A690" s="189">
        <v>43678.0</v>
      </c>
      <c r="B690" s="279">
        <v>0.23039164937876724</v>
      </c>
      <c r="C690" s="279">
        <v>0.050023718031139856</v>
      </c>
      <c r="D690" s="279">
        <v>0.25853678287619314</v>
      </c>
      <c r="E690" s="283">
        <v>0.009279007234070453</v>
      </c>
      <c r="F690" s="228">
        <v>6984.116000000067</v>
      </c>
      <c r="G690" s="228">
        <v>404.13890624997293</v>
      </c>
      <c r="H690" s="230">
        <v>109220.77783333407</v>
      </c>
      <c r="I690" s="230">
        <v>44184.91559628914</v>
      </c>
      <c r="J690" s="230">
        <v>320445.0470000001</v>
      </c>
      <c r="K690" s="228">
        <v>335045.0470000001</v>
      </c>
      <c r="L690" s="281">
        <v>2.4719019230741033</v>
      </c>
    </row>
    <row r="691">
      <c r="A691" s="189">
        <v>43677.0</v>
      </c>
      <c r="B691" s="279">
        <v>0.21423734704732167</v>
      </c>
      <c r="C691" s="279">
        <v>0.05016355753329435</v>
      </c>
      <c r="D691" s="279">
        <v>0.24268117933176242</v>
      </c>
      <c r="E691" s="283">
        <v>0.004628360058306877</v>
      </c>
      <c r="F691" s="228">
        <v>3439.055000000051</v>
      </c>
      <c r="G691" s="228">
        <v>337.1064453125364</v>
      </c>
      <c r="H691" s="230">
        <v>102236.661833334</v>
      </c>
      <c r="I691" s="230">
        <v>43780.776690039165</v>
      </c>
      <c r="J691" s="230">
        <v>313460.931</v>
      </c>
      <c r="K691" s="228">
        <v>328060.931</v>
      </c>
      <c r="L691" s="281">
        <v>2.3351952514948073</v>
      </c>
    </row>
    <row r="692">
      <c r="A692" s="189">
        <v>43676.0</v>
      </c>
      <c r="B692" s="279">
        <v>0.20556704335344403</v>
      </c>
      <c r="C692" s="279">
        <v>0.05030097820242132</v>
      </c>
      <c r="D692" s="279">
        <v>0.23516027707402642</v>
      </c>
      <c r="E692" s="283">
        <v>-9.974383741597145E-4</v>
      </c>
      <c r="F692" s="228">
        <v>-737.2570000000997</v>
      </c>
      <c r="G692" s="228">
        <v>316.99673828123923</v>
      </c>
      <c r="H692" s="230">
        <v>98797.60683333395</v>
      </c>
      <c r="I692" s="230">
        <v>43443.67024472663</v>
      </c>
      <c r="J692" s="230">
        <v>310021.87599999993</v>
      </c>
      <c r="K692" s="228">
        <v>324621.87599999993</v>
      </c>
      <c r="L692" s="281">
        <v>2.274154238736917</v>
      </c>
    </row>
    <row r="693">
      <c r="A693" s="189">
        <v>43675.0</v>
      </c>
      <c r="B693" s="279">
        <v>0.20788497870673264</v>
      </c>
      <c r="C693" s="279">
        <v>0.05043759893519599</v>
      </c>
      <c r="D693" s="279">
        <v>0.23755858957743342</v>
      </c>
      <c r="E693" s="283">
        <v>-0.0017365514091854974</v>
      </c>
      <c r="F693" s="228">
        <v>-1284.85299999977</v>
      </c>
      <c r="G693" s="228">
        <v>295.61139062503935</v>
      </c>
      <c r="H693" s="230">
        <v>99534.86383333405</v>
      </c>
      <c r="I693" s="230">
        <v>43126.67350644539</v>
      </c>
      <c r="J693" s="230">
        <v>310859.13300000003</v>
      </c>
      <c r="K693" s="228">
        <v>325359.13300000003</v>
      </c>
      <c r="L693" s="281">
        <v>2.3079652507504043</v>
      </c>
    </row>
    <row r="694">
      <c r="A694" s="189">
        <v>43672.0</v>
      </c>
      <c r="B694" s="279">
        <v>0.21183678682478002</v>
      </c>
      <c r="C694" s="279">
        <v>0.05064926218365119</v>
      </c>
      <c r="D694" s="279">
        <v>0.24163492410044227</v>
      </c>
      <c r="E694" s="283">
        <v>0.004761212571470798</v>
      </c>
      <c r="F694" s="228">
        <v>3528.879999999772</v>
      </c>
      <c r="G694" s="228">
        <v>320.1767265625531</v>
      </c>
      <c r="H694" s="230">
        <v>100819.71683333382</v>
      </c>
      <c r="I694" s="230">
        <v>42831.06211582035</v>
      </c>
      <c r="J694" s="230">
        <v>312143.9859999998</v>
      </c>
      <c r="K694" s="228">
        <v>326643.9859999998</v>
      </c>
      <c r="L694" s="281">
        <v>2.3538925222238283</v>
      </c>
    </row>
    <row r="695">
      <c r="A695" s="189">
        <v>43671.0</v>
      </c>
      <c r="B695" s="279">
        <v>0.20393911938895273</v>
      </c>
      <c r="C695" s="279">
        <v>0.050788726344115596</v>
      </c>
      <c r="D695" s="279">
        <v>0.23381930666928208</v>
      </c>
      <c r="E695" s="283">
        <v>-0.0032377462720316976</v>
      </c>
      <c r="F695" s="228">
        <v>-2388.3029999999562</v>
      </c>
      <c r="G695" s="228">
        <v>284.7817812499925</v>
      </c>
      <c r="H695" s="230">
        <v>97290.83683333405</v>
      </c>
      <c r="I695" s="230">
        <v>42510.8853892578</v>
      </c>
      <c r="J695" s="230">
        <v>308615.106</v>
      </c>
      <c r="K695" s="228">
        <v>323115.106</v>
      </c>
      <c r="L695" s="281">
        <v>2.288609986418179</v>
      </c>
    </row>
    <row r="696">
      <c r="A696" s="189">
        <v>43670.0</v>
      </c>
      <c r="B696" s="279">
        <v>0.2102511653281029</v>
      </c>
      <c r="C696" s="279">
        <v>0.05092733305930183</v>
      </c>
      <c r="D696" s="279">
        <v>0.24021289815812794</v>
      </c>
      <c r="E696" s="283">
        <v>0.003599732369126286</v>
      </c>
      <c r="F696" s="228">
        <v>2663.917000000016</v>
      </c>
      <c r="G696" s="228">
        <v>328.4107343749565</v>
      </c>
      <c r="H696" s="230">
        <v>99679.139833334</v>
      </c>
      <c r="I696" s="230">
        <v>42226.103608007805</v>
      </c>
      <c r="J696" s="230">
        <v>311003.409</v>
      </c>
      <c r="K696" s="228">
        <v>325503.409</v>
      </c>
      <c r="L696" s="281">
        <v>2.360604728266492</v>
      </c>
    </row>
    <row r="697">
      <c r="A697" s="189">
        <v>43669.0</v>
      </c>
      <c r="B697" s="279">
        <v>0.20439415617425769</v>
      </c>
      <c r="C697" s="279">
        <v>0.05106791406448696</v>
      </c>
      <c r="D697" s="279">
        <v>0.23443859607463782</v>
      </c>
      <c r="E697" s="283">
        <v>0.0038078175848404454</v>
      </c>
      <c r="F697" s="228">
        <v>2807.763000000152</v>
      </c>
      <c r="G697" s="228">
        <v>335.8918515625046</v>
      </c>
      <c r="H697" s="230">
        <v>97015.22283333399</v>
      </c>
      <c r="I697" s="230">
        <v>41897.69287363285</v>
      </c>
      <c r="J697" s="230">
        <v>308339.49199999997</v>
      </c>
      <c r="K697" s="228">
        <v>322839.49199999997</v>
      </c>
      <c r="L697" s="281">
        <v>2.3155266120724236</v>
      </c>
    </row>
    <row r="698">
      <c r="A698" s="189">
        <v>43668.0</v>
      </c>
      <c r="B698" s="279">
        <v>0.19814607496531272</v>
      </c>
      <c r="C698" s="279">
        <v>0.051208046328510025</v>
      </c>
      <c r="D698" s="279">
        <v>0.22827828884911652</v>
      </c>
      <c r="E698" s="283">
        <v>1.5952658392858436E-4</v>
      </c>
      <c r="F698" s="228">
        <v>117.02099999994971</v>
      </c>
      <c r="G698" s="228">
        <v>293.70890859374776</v>
      </c>
      <c r="H698" s="230">
        <v>94207.45983333384</v>
      </c>
      <c r="I698" s="230">
        <v>41561.80102207034</v>
      </c>
      <c r="J698" s="230">
        <v>305531.7289999998</v>
      </c>
      <c r="K698" s="228">
        <v>320031.7289999998</v>
      </c>
      <c r="L698" s="281">
        <v>2.2666837701115825</v>
      </c>
    </row>
    <row r="699">
      <c r="A699" s="189">
        <v>43665.0</v>
      </c>
      <c r="B699" s="279">
        <v>0.1986932492880574</v>
      </c>
      <c r="C699" s="279">
        <v>0.05142304521117401</v>
      </c>
      <c r="D699" s="279">
        <v>0.2289519743899547</v>
      </c>
      <c r="E699" s="283">
        <v>0.00452325749692081</v>
      </c>
      <c r="F699" s="228">
        <v>3317.5139999997336</v>
      </c>
      <c r="G699" s="228">
        <v>425.8114257812704</v>
      </c>
      <c r="H699" s="230">
        <v>94090.43883333389</v>
      </c>
      <c r="I699" s="230">
        <v>41268.092113476596</v>
      </c>
      <c r="J699" s="230">
        <v>305414.70799999987</v>
      </c>
      <c r="K699" s="228">
        <v>319914.70799999987</v>
      </c>
      <c r="L699" s="281">
        <v>2.2799803435208363</v>
      </c>
    </row>
    <row r="700">
      <c r="A700" s="189">
        <v>43664.0</v>
      </c>
      <c r="B700" s="279">
        <v>0.1911419874363531</v>
      </c>
      <c r="C700" s="279">
        <v>0.05156367582231245</v>
      </c>
      <c r="D700" s="279">
        <v>0.22148346343302677</v>
      </c>
      <c r="E700" s="283">
        <v>-0.0023903800611564715</v>
      </c>
      <c r="F700" s="228">
        <v>-1748.169999999809</v>
      </c>
      <c r="G700" s="228">
        <v>261.5560781249296</v>
      </c>
      <c r="H700" s="230">
        <v>90772.92483333415</v>
      </c>
      <c r="I700" s="230">
        <v>40842.280687695325</v>
      </c>
      <c r="J700" s="230">
        <v>302097.19400000013</v>
      </c>
      <c r="K700" s="228">
        <v>316597.19400000013</v>
      </c>
      <c r="L700" s="281">
        <v>2.2225234072366966</v>
      </c>
    </row>
    <row r="701">
      <c r="A701" s="189">
        <v>43663.0</v>
      </c>
      <c r="B701" s="279">
        <v>0.19593188835587694</v>
      </c>
      <c r="C701" s="279">
        <v>0.051703503063504734</v>
      </c>
      <c r="D701" s="279">
        <v>0.22636112288258223</v>
      </c>
      <c r="E701" s="283">
        <v>0.0017196657798106058</v>
      </c>
      <c r="F701" s="228">
        <v>1258.6138999999966</v>
      </c>
      <c r="G701" s="228">
        <v>301.8291753905796</v>
      </c>
      <c r="H701" s="230">
        <v>92521.09483333396</v>
      </c>
      <c r="I701" s="230">
        <v>40580.724609570396</v>
      </c>
      <c r="J701" s="230">
        <v>303845.36399999994</v>
      </c>
      <c r="K701" s="228">
        <v>318345.36399999994</v>
      </c>
      <c r="L701" s="281">
        <v>2.2799271260798077</v>
      </c>
    </row>
    <row r="702">
      <c r="A702" s="189">
        <v>43662.0</v>
      </c>
      <c r="B702" s="279">
        <v>0.19337394585757242</v>
      </c>
      <c r="C702" s="279">
        <v>0.05184502427463293</v>
      </c>
      <c r="D702" s="279">
        <v>0.22389297154113438</v>
      </c>
      <c r="E702" s="283">
        <v>8.00159497954028E-4</v>
      </c>
      <c r="F702" s="228">
        <v>581.998099999968</v>
      </c>
      <c r="G702" s="228">
        <v>278.6370750000133</v>
      </c>
      <c r="H702" s="230">
        <v>91262.48093333397</v>
      </c>
      <c r="I702" s="230">
        <v>40278.895434179816</v>
      </c>
      <c r="J702" s="230">
        <v>302586.75009999995</v>
      </c>
      <c r="K702" s="228">
        <v>317086.75009999995</v>
      </c>
      <c r="L702" s="281">
        <v>2.265764240791235</v>
      </c>
    </row>
    <row r="703">
      <c r="A703" s="189">
        <v>43661.0</v>
      </c>
      <c r="B703" s="279">
        <v>0.192470882288447</v>
      </c>
      <c r="C703" s="279">
        <v>0.051986758715109764</v>
      </c>
      <c r="D703" s="279">
        <v>0.22307334118647223</v>
      </c>
      <c r="E703" s="283">
        <v>0.0028328223013497837</v>
      </c>
      <c r="F703" s="228">
        <v>2058.811999999918</v>
      </c>
      <c r="G703" s="228">
        <v>275.5113906250699</v>
      </c>
      <c r="H703" s="230">
        <v>90680.482833334</v>
      </c>
      <c r="I703" s="230">
        <v>40000.2583591798</v>
      </c>
      <c r="J703" s="230">
        <v>302004.752</v>
      </c>
      <c r="K703" s="228">
        <v>316504.752</v>
      </c>
      <c r="L703" s="281">
        <v>2.266997428343445</v>
      </c>
    </row>
    <row r="704">
      <c r="A704" s="189">
        <v>43658.0</v>
      </c>
      <c r="B704" s="279">
        <v>0.18819651054795575</v>
      </c>
      <c r="C704" s="279">
        <v>0.05220598661919539</v>
      </c>
      <c r="D704" s="279">
        <v>0.21892801986362379</v>
      </c>
      <c r="E704" s="283">
        <v>-0.002680728478070335</v>
      </c>
      <c r="F704" s="228">
        <v>-1949.4349999999395</v>
      </c>
      <c r="G704" s="228">
        <v>883.3359765624555</v>
      </c>
      <c r="H704" s="230">
        <v>88621.67083333408</v>
      </c>
      <c r="I704" s="230">
        <v>39724.74696855473</v>
      </c>
      <c r="J704" s="230">
        <v>299945.94000000006</v>
      </c>
      <c r="K704" s="228">
        <v>314445.94000000006</v>
      </c>
      <c r="L704" s="281">
        <v>2.2308932742475394</v>
      </c>
    </row>
    <row r="705">
      <c r="A705" s="189">
        <v>43657.0</v>
      </c>
      <c r="B705" s="279">
        <v>0.19353864298564805</v>
      </c>
      <c r="C705" s="279">
        <v>0.0523483438541148</v>
      </c>
      <c r="D705" s="279">
        <v>0.22435395212915937</v>
      </c>
      <c r="E705" s="283">
        <v>-9.83811914625709E-4</v>
      </c>
      <c r="F705" s="228">
        <v>-721.1900000000605</v>
      </c>
      <c r="G705" s="228">
        <v>623.0845507812264</v>
      </c>
      <c r="H705" s="230">
        <v>90571.10583333402</v>
      </c>
      <c r="I705" s="230">
        <v>38841.41099199228</v>
      </c>
      <c r="J705" s="230">
        <v>301895.375</v>
      </c>
      <c r="K705" s="228">
        <v>316395.375</v>
      </c>
      <c r="L705" s="281">
        <v>2.3318181168033925</v>
      </c>
    </row>
    <row r="706">
      <c r="A706" s="189">
        <v>43656.0</v>
      </c>
      <c r="B706" s="279">
        <v>0.19559553972822613</v>
      </c>
      <c r="C706" s="279">
        <v>0.05276013213995488</v>
      </c>
      <c r="D706" s="279">
        <v>0.22676332383548872</v>
      </c>
      <c r="E706" s="283">
        <v>-7.317033817969184E-4</v>
      </c>
      <c r="F706" s="228">
        <v>-536.829000000027</v>
      </c>
      <c r="G706" s="228">
        <v>276.48509374995047</v>
      </c>
      <c r="H706" s="230">
        <v>91292.29583333408</v>
      </c>
      <c r="I706" s="230">
        <v>38218.32644121105</v>
      </c>
      <c r="J706" s="230">
        <v>302616.56500000006</v>
      </c>
      <c r="K706" s="228">
        <v>317116.56500000006</v>
      </c>
      <c r="L706" s="281">
        <v>2.3887046957370965</v>
      </c>
    </row>
    <row r="707">
      <c r="A707" s="189">
        <v>43655.0</v>
      </c>
      <c r="B707" s="279">
        <v>0.19990566960145578</v>
      </c>
      <c r="C707" s="279">
        <v>0.05047519865075884</v>
      </c>
      <c r="D707" s="279">
        <v>0.22872869956351793</v>
      </c>
      <c r="E707" s="283">
        <v>-0.0014793906345909149</v>
      </c>
      <c r="F707" s="228">
        <v>-1087.622999999905</v>
      </c>
      <c r="G707" s="228">
        <v>289.0807617188111</v>
      </c>
      <c r="H707" s="230">
        <v>91829.1248333341</v>
      </c>
      <c r="I707" s="230">
        <v>37941.8413474611</v>
      </c>
      <c r="J707" s="230">
        <v>303153.3940000001</v>
      </c>
      <c r="K707" s="228">
        <v>317653.3940000001</v>
      </c>
      <c r="L707" s="281">
        <v>2.420260102623588</v>
      </c>
    </row>
    <row r="708">
      <c r="A708" s="189">
        <v>43654.0</v>
      </c>
      <c r="B708" s="279">
        <v>0.20317895122064572</v>
      </c>
      <c r="C708" s="279">
        <v>0.05061575707101108</v>
      </c>
      <c r="D708" s="279">
        <v>0.23208224475108694</v>
      </c>
      <c r="E708" s="283">
        <v>0.002168486318474699</v>
      </c>
      <c r="F708" s="228">
        <v>1596.5929999999935</v>
      </c>
      <c r="G708" s="228">
        <v>307.22545312500733</v>
      </c>
      <c r="H708" s="230">
        <v>92916.74783333401</v>
      </c>
      <c r="I708" s="230">
        <v>37652.76058574229</v>
      </c>
      <c r="J708" s="230">
        <v>304241.017</v>
      </c>
      <c r="K708" s="228">
        <v>318741.017</v>
      </c>
      <c r="L708" s="281">
        <v>2.4677273694645954</v>
      </c>
    </row>
    <row r="709">
      <c r="A709" s="189">
        <v>43651.0</v>
      </c>
      <c r="B709" s="279">
        <v>0.2000460600542281</v>
      </c>
      <c r="C709" s="279">
        <v>0.050833015468041025</v>
      </c>
      <c r="D709" s="279">
        <v>0.2290734154101696</v>
      </c>
      <c r="E709" s="283">
        <v>-0.004444069615627133</v>
      </c>
      <c r="F709" s="228">
        <v>-3264.94299999997</v>
      </c>
      <c r="G709" s="228">
        <v>421.6874765625471</v>
      </c>
      <c r="H709" s="230">
        <v>91320.15483333402</v>
      </c>
      <c r="I709" s="230">
        <v>37345.53513261728</v>
      </c>
      <c r="J709" s="230">
        <v>302644.424</v>
      </c>
      <c r="K709" s="228">
        <v>317144.424</v>
      </c>
      <c r="L709" s="281">
        <v>2.4452763766551504</v>
      </c>
    </row>
    <row r="710">
      <c r="A710" s="189">
        <v>43650.0</v>
      </c>
      <c r="B710" s="279">
        <v>0.2088189167076476</v>
      </c>
      <c r="C710" s="279">
        <v>0.05097529917204966</v>
      </c>
      <c r="D710" s="279">
        <v>0.23792752082681098</v>
      </c>
      <c r="E710" s="283">
        <v>0.0018705550185983378</v>
      </c>
      <c r="F710" s="228">
        <v>1383.9359999998705</v>
      </c>
      <c r="G710" s="228">
        <v>109.07911328123737</v>
      </c>
      <c r="H710" s="230">
        <v>94585.09783333399</v>
      </c>
      <c r="I710" s="230">
        <v>36923.847656054735</v>
      </c>
      <c r="J710" s="230">
        <v>305909.36699999997</v>
      </c>
      <c r="K710" s="228">
        <v>320409.36699999997</v>
      </c>
      <c r="L710" s="281">
        <v>2.561626261553054</v>
      </c>
    </row>
    <row r="711">
      <c r="A711" s="189">
        <v>43649.0</v>
      </c>
      <c r="B711" s="279">
        <v>0.20592090331795732</v>
      </c>
      <c r="C711" s="279">
        <v>0.0511200937952237</v>
      </c>
      <c r="D711" s="279">
        <v>0.23511219001933237</v>
      </c>
      <c r="E711" s="283">
        <v>0.009487237900520185</v>
      </c>
      <c r="F711" s="228">
        <v>7006.033000000098</v>
      </c>
      <c r="G711" s="228">
        <v>126.8485427734995</v>
      </c>
      <c r="H711" s="230">
        <v>93201.16183333412</v>
      </c>
      <c r="I711" s="230">
        <v>36814.7685427735</v>
      </c>
      <c r="J711" s="230">
        <v>304525.4310000001</v>
      </c>
      <c r="K711" s="228">
        <v>319025.4310000001</v>
      </c>
      <c r="L711" s="281">
        <v>2.5316242780406917</v>
      </c>
    </row>
    <row r="712">
      <c r="A712" s="189">
        <v>43648.0</v>
      </c>
      <c r="B712" s="279">
        <v>0.1887811689461466</v>
      </c>
      <c r="C712" s="279">
        <v>0.05126508020508347</v>
      </c>
      <c r="D712" s="279">
        <v>0.21805524774635804</v>
      </c>
      <c r="E712" s="283">
        <v>0.0016862987127122292</v>
      </c>
      <c r="F712" s="230">
        <v>1233.4654000000592</v>
      </c>
      <c r="G712" s="228">
        <v>46.05999999999767</v>
      </c>
      <c r="H712" s="230">
        <v>86195.12883333402</v>
      </c>
      <c r="I712" s="230">
        <v>36687.92</v>
      </c>
      <c r="J712" s="230">
        <v>298019.398</v>
      </c>
      <c r="K712" s="228">
        <v>312519.398</v>
      </c>
      <c r="L712" s="281">
        <v>2.349414434869407</v>
      </c>
    </row>
    <row r="713">
      <c r="A713" s="189">
        <v>43647.0</v>
      </c>
      <c r="B713" s="279">
        <v>0.18617706460852151</v>
      </c>
      <c r="C713" s="279">
        <v>0.05140764199427437</v>
      </c>
      <c r="D713" s="279">
        <v>0.21553255096791316</v>
      </c>
      <c r="E713" s="283">
        <v>0.0054990458223214515</v>
      </c>
      <c r="F713" s="228">
        <v>4015.5666000001074</v>
      </c>
      <c r="G713" s="228">
        <v>139.66560410161037</v>
      </c>
      <c r="H713" s="230">
        <v>84961.66343333396</v>
      </c>
      <c r="I713" s="230">
        <v>36641.86</v>
      </c>
      <c r="J713" s="230">
        <v>296785.93259999994</v>
      </c>
      <c r="K713" s="228">
        <v>311285.93259999994</v>
      </c>
      <c r="L713" s="281">
        <v>2.318704984772442</v>
      </c>
    </row>
    <row r="714">
      <c r="A714" s="189">
        <v>43644.0</v>
      </c>
      <c r="B714" s="279">
        <v>0.1754791237689862</v>
      </c>
      <c r="C714" s="279">
        <v>0.05162731685433145</v>
      </c>
      <c r="D714" s="279">
        <v>0.2062232588636593</v>
      </c>
      <c r="E714" s="283">
        <v>0.002469025492574756</v>
      </c>
      <c r="F714" s="228">
        <v>1791.8169999996899</v>
      </c>
      <c r="G714" s="228">
        <v>228.98830468747474</v>
      </c>
      <c r="H714" s="230">
        <v>80946.09683333385</v>
      </c>
      <c r="I714" s="230">
        <v>36502.19439589839</v>
      </c>
      <c r="J714" s="230">
        <v>292770.3659999998</v>
      </c>
      <c r="K714" s="228">
        <v>307270.3659999998</v>
      </c>
      <c r="L714" s="281">
        <v>2.2175679619532533</v>
      </c>
    </row>
    <row r="715">
      <c r="A715" s="189">
        <v>43643.0</v>
      </c>
      <c r="B715" s="279">
        <v>0.17138378303065901</v>
      </c>
      <c r="C715" s="279">
        <v>0.051769167690244</v>
      </c>
      <c r="D715" s="279">
        <v>0.20221239048470135</v>
      </c>
      <c r="E715" s="283">
        <v>0.005020455876448123</v>
      </c>
      <c r="F715" s="228">
        <v>3634.4410000002244</v>
      </c>
      <c r="G715" s="228">
        <v>211.74766015623754</v>
      </c>
      <c r="H715" s="230">
        <v>79154.27983333416</v>
      </c>
      <c r="I715" s="230">
        <v>36273.206091210915</v>
      </c>
      <c r="J715" s="230">
        <v>290978.5490000001</v>
      </c>
      <c r="K715" s="228">
        <v>305478.5490000001</v>
      </c>
      <c r="L715" s="281">
        <v>2.1821693851460635</v>
      </c>
    </row>
    <row r="716">
      <c r="A716" s="189">
        <v>43642.0</v>
      </c>
      <c r="B716" s="279">
        <v>0.1625429177824489</v>
      </c>
      <c r="C716" s="279">
        <v>0.05191093533842792</v>
      </c>
      <c r="D716" s="279">
        <v>0.1934559480574586</v>
      </c>
      <c r="E716" s="283">
        <v>-0.004133523346290391</v>
      </c>
      <c r="F716" s="228">
        <v>-2977.3439999999246</v>
      </c>
      <c r="G716" s="228">
        <v>230.16992187495634</v>
      </c>
      <c r="H716" s="230">
        <v>75519.83883333394</v>
      </c>
      <c r="I716" s="230">
        <v>36061.45843105468</v>
      </c>
      <c r="J716" s="230">
        <v>285344.1079999999</v>
      </c>
      <c r="K716" s="228">
        <v>299844.1079999999</v>
      </c>
      <c r="L716" s="281">
        <v>2.094198130608586</v>
      </c>
    </row>
    <row r="717">
      <c r="A717" s="189">
        <v>43641.0</v>
      </c>
      <c r="B717" s="279">
        <v>0.17980890146398676</v>
      </c>
      <c r="C717" s="279">
        <v>0.04286939958966371</v>
      </c>
      <c r="D717" s="279">
        <v>0.20162390069964023</v>
      </c>
      <c r="E717" s="283">
        <v>0.002863795247421918</v>
      </c>
      <c r="F717" s="228">
        <v>2081.53199999989</v>
      </c>
      <c r="G717" s="228">
        <v>395.2349140625083</v>
      </c>
      <c r="H717" s="230">
        <v>78497.18283333386</v>
      </c>
      <c r="I717" s="230">
        <v>35831.28850917972</v>
      </c>
      <c r="J717" s="230">
        <v>288321.4519999998</v>
      </c>
      <c r="K717" s="228">
        <v>302821.4519999998</v>
      </c>
      <c r="L717" s="281">
        <v>2.190744070317858</v>
      </c>
    </row>
    <row r="718">
      <c r="A718" s="189">
        <v>43640.0</v>
      </c>
      <c r="B718" s="279">
        <v>0.17493850859851848</v>
      </c>
      <c r="C718" s="279">
        <v>0.04298639443065921</v>
      </c>
      <c r="D718" s="279">
        <v>0.19681304312954165</v>
      </c>
      <c r="E718" s="283">
        <v>-0.003138166151337567</v>
      </c>
      <c r="F718" s="228">
        <v>-2277.8087499999674</v>
      </c>
      <c r="G718" s="228">
        <v>747.3893017578084</v>
      </c>
      <c r="H718" s="230">
        <v>76415.65083333397</v>
      </c>
      <c r="I718" s="230">
        <v>35436.05359511721</v>
      </c>
      <c r="J718" s="230">
        <v>286239.9199999999</v>
      </c>
      <c r="K718" s="228">
        <v>300739.9199999999</v>
      </c>
      <c r="L718" s="281">
        <v>2.15643795176626</v>
      </c>
    </row>
    <row r="719">
      <c r="A719" s="189">
        <v>43637.0</v>
      </c>
      <c r="B719" s="279">
        <v>0.18156815244237023</v>
      </c>
      <c r="C719" s="279">
        <v>0.043167800475439444</v>
      </c>
      <c r="D719" s="279">
        <v>0.20353499926995233</v>
      </c>
      <c r="E719" s="283">
        <v>-0.006874718632306387</v>
      </c>
      <c r="F719" s="228">
        <v>-4976.366000000038</v>
      </c>
      <c r="G719" s="228">
        <v>218.57705371092743</v>
      </c>
      <c r="H719" s="230">
        <v>78693.45958333394</v>
      </c>
      <c r="I719" s="230">
        <v>34688.664293359405</v>
      </c>
      <c r="J719" s="230">
        <v>288517.7287499999</v>
      </c>
      <c r="K719" s="228">
        <v>303017.7287499999</v>
      </c>
      <c r="L719" s="281">
        <v>2.2685641314358294</v>
      </c>
    </row>
    <row r="720">
      <c r="A720" s="189">
        <v>43636.0</v>
      </c>
      <c r="B720" s="279">
        <v>0.19497381649576712</v>
      </c>
      <c r="C720" s="279">
        <v>0.04328649904144971</v>
      </c>
      <c r="D720" s="279">
        <v>0.2170010655951695</v>
      </c>
      <c r="E720" s="283">
        <v>0.005912131357189428</v>
      </c>
      <c r="F720" s="228">
        <v>4309.003999999957</v>
      </c>
      <c r="G720" s="228">
        <v>262.82312011717295</v>
      </c>
      <c r="H720" s="230">
        <v>83669.82558333398</v>
      </c>
      <c r="I720" s="230">
        <v>34470.08723964848</v>
      </c>
      <c r="J720" s="230">
        <v>293494.09474999993</v>
      </c>
      <c r="K720" s="228">
        <v>307994.09474999993</v>
      </c>
      <c r="L720" s="281">
        <v>2.4273169081827723</v>
      </c>
    </row>
    <row r="721">
      <c r="A721" s="189">
        <v>43635.0</v>
      </c>
      <c r="B721" s="279">
        <v>0.18431458546821705</v>
      </c>
      <c r="C721" s="279">
        <v>0.0434081038397644</v>
      </c>
      <c r="D721" s="279">
        <v>0.20640371573711744</v>
      </c>
      <c r="E721" s="283">
        <v>-0.0053010992331086184</v>
      </c>
      <c r="F721" s="228">
        <v>-3840.8162500000326</v>
      </c>
      <c r="G721" s="228">
        <v>210.17479492190614</v>
      </c>
      <c r="H721" s="230">
        <v>79360.82158333402</v>
      </c>
      <c r="I721" s="230">
        <v>34207.264119531304</v>
      </c>
      <c r="J721" s="230">
        <v>289185.09075</v>
      </c>
      <c r="K721" s="228">
        <v>303685.09075</v>
      </c>
      <c r="L721" s="281">
        <v>2.3199990886737245</v>
      </c>
    </row>
    <row r="722">
      <c r="A722" s="189">
        <v>43634.0</v>
      </c>
      <c r="B722" s="279">
        <v>0.1948429739532524</v>
      </c>
      <c r="C722" s="279">
        <v>0.043528538789798815</v>
      </c>
      <c r="D722" s="279">
        <v>0.21699339008965024</v>
      </c>
      <c r="E722" s="283">
        <v>0.009717672993822028</v>
      </c>
      <c r="F722" s="228">
        <v>7078.089249999961</v>
      </c>
      <c r="G722" s="228">
        <v>272.2773876952924</v>
      </c>
      <c r="H722" s="230">
        <v>83201.63783333405</v>
      </c>
      <c r="I722" s="230">
        <v>33997.0893246094</v>
      </c>
      <c r="J722" s="230">
        <v>293025.907</v>
      </c>
      <c r="K722" s="228">
        <v>307525.907</v>
      </c>
      <c r="L722" s="281">
        <v>2.447316505213494</v>
      </c>
    </row>
    <row r="723">
      <c r="A723" s="189">
        <v>43633.0</v>
      </c>
      <c r="B723" s="279">
        <v>0.17688093084454753</v>
      </c>
      <c r="C723" s="279">
        <v>0.04365141583968449</v>
      </c>
      <c r="D723" s="279">
        <v>0.19909387556252087</v>
      </c>
      <c r="E723" s="283">
        <v>-4.84295762585271E-4</v>
      </c>
      <c r="F723" s="228">
        <v>-349.31999999983236</v>
      </c>
      <c r="G723" s="228">
        <v>214.3337691405759</v>
      </c>
      <c r="H723" s="230">
        <v>76123.5485833341</v>
      </c>
      <c r="I723" s="230">
        <v>33724.811936914106</v>
      </c>
      <c r="J723" s="230">
        <v>285947.81775000005</v>
      </c>
      <c r="K723" s="228">
        <v>300447.81775000005</v>
      </c>
      <c r="L723" s="281">
        <v>2.2571971261316857</v>
      </c>
    </row>
    <row r="724">
      <c r="A724" s="189">
        <v>43630.0</v>
      </c>
      <c r="B724" s="279">
        <v>0.17855385576550684</v>
      </c>
      <c r="C724" s="279">
        <v>0.04383783908138204</v>
      </c>
      <c r="D724" s="279">
        <v>0.20086166588663643</v>
      </c>
      <c r="E724" s="283">
        <v>0.007794590489949465</v>
      </c>
      <c r="F724" s="228">
        <v>5624.9201499999035</v>
      </c>
      <c r="G724" s="228">
        <v>238.1198902343749</v>
      </c>
      <c r="H724" s="230">
        <v>76472.86858333393</v>
      </c>
      <c r="I724" s="230">
        <v>33510.47816777353</v>
      </c>
      <c r="J724" s="230">
        <v>286297.1377499999</v>
      </c>
      <c r="K724" s="228">
        <v>300797.1377499999</v>
      </c>
      <c r="L724" s="281">
        <v>2.2820584117142384</v>
      </c>
    </row>
    <row r="725">
      <c r="A725" s="189">
        <v>43629.0</v>
      </c>
      <c r="B725" s="279">
        <v>0.1642337610687385</v>
      </c>
      <c r="C725" s="279">
        <v>0.043959405376588774</v>
      </c>
      <c r="D725" s="279">
        <v>0.18660343276624658</v>
      </c>
      <c r="E725" s="283">
        <v>0.001573343144520725</v>
      </c>
      <c r="F725" s="228">
        <v>1126.5438500000164</v>
      </c>
      <c r="G725" s="228">
        <v>214.66358769523504</v>
      </c>
      <c r="H725" s="230">
        <v>70847.94843333402</v>
      </c>
      <c r="I725" s="230">
        <v>33272.358277539155</v>
      </c>
      <c r="J725" s="230">
        <v>280672.2176</v>
      </c>
      <c r="K725" s="228">
        <v>295172.2176</v>
      </c>
      <c r="L725" s="281">
        <v>2.1293335399420923</v>
      </c>
    </row>
    <row r="726">
      <c r="A726" s="189">
        <v>43628.0</v>
      </c>
      <c r="B726" s="279">
        <v>0.16170587501559044</v>
      </c>
      <c r="C726" s="279">
        <v>0.044079145399572896</v>
      </c>
      <c r="D726" s="279">
        <v>0.18413647895229196</v>
      </c>
      <c r="E726" s="283">
        <v>4.6770065671731175E-4</v>
      </c>
      <c r="F726" s="228">
        <v>334.3557499999879</v>
      </c>
      <c r="G726" s="228">
        <v>371.0246898439218</v>
      </c>
      <c r="H726" s="230">
        <v>69721.404583334</v>
      </c>
      <c r="I726" s="230">
        <v>33057.69468984392</v>
      </c>
      <c r="J726" s="230">
        <v>279545.67374999996</v>
      </c>
      <c r="K726" s="228">
        <v>294045.67374999996</v>
      </c>
      <c r="L726" s="281">
        <v>2.109082476484787</v>
      </c>
    </row>
    <row r="727">
      <c r="A727" s="189">
        <v>43627.0</v>
      </c>
      <c r="B727" s="181">
        <v>0.16126041322763854</v>
      </c>
      <c r="C727" s="181">
        <v>0.04419908026275259</v>
      </c>
      <c r="D727" s="181">
        <v>0.18375204855208135</v>
      </c>
      <c r="E727" s="283">
        <v>-0.004494804888681698</v>
      </c>
      <c r="F727" s="291">
        <v>-3211.8</v>
      </c>
      <c r="G727" s="228">
        <v>1156.8482505880966</v>
      </c>
      <c r="H727" s="230">
        <v>69387.04883333402</v>
      </c>
      <c r="I727" s="292">
        <v>32686.67</v>
      </c>
      <c r="J727" s="230">
        <v>279211.31799999997</v>
      </c>
      <c r="K727" s="228">
        <v>293711.31799999997</v>
      </c>
      <c r="L727" s="281">
        <v>2.12279344556463</v>
      </c>
    </row>
    <row r="728">
      <c r="A728" s="189">
        <v>43626.0</v>
      </c>
      <c r="B728" s="181">
        <v>0.1702287626358815</v>
      </c>
      <c r="C728" s="181">
        <v>0.04431957217475749</v>
      </c>
      <c r="D728" s="181">
        <v>0.19278171281412326</v>
      </c>
      <c r="E728" s="283">
        <v>0.0022393895745728043</v>
      </c>
      <c r="F728" s="291">
        <v>1574.6530000001658</v>
      </c>
      <c r="G728" s="228">
        <v>295.6568460784256</v>
      </c>
      <c r="H728" s="230">
        <v>72598.84883333402</v>
      </c>
      <c r="I728" s="292">
        <v>31529.8217494119</v>
      </c>
      <c r="J728" s="230">
        <v>282423.11799999996</v>
      </c>
      <c r="K728" s="228">
        <v>296923.11799999996</v>
      </c>
      <c r="L728" s="281">
        <v>2.3025454888493986</v>
      </c>
    </row>
    <row r="729">
      <c r="A729" s="189">
        <v>43623.0</v>
      </c>
      <c r="B729" s="181">
        <v>0.16675934056153568</v>
      </c>
      <c r="C729" s="181">
        <v>0.044509603713058496</v>
      </c>
      <c r="D729" s="181">
        <v>0.18940899230085523</v>
      </c>
      <c r="E729" s="283">
        <v>0.002032565347897862</v>
      </c>
      <c r="F729" s="291">
        <v>1428.8839999999618</v>
      </c>
      <c r="G729" s="228">
        <v>289.0780225490489</v>
      </c>
      <c r="H729" s="230">
        <v>71024.19583333386</v>
      </c>
      <c r="I729" s="292">
        <v>31234.164903333476</v>
      </c>
      <c r="J729" s="230">
        <v>280848.4649999998</v>
      </c>
      <c r="K729" s="228">
        <v>295348.4649999998</v>
      </c>
      <c r="L729" s="281">
        <v>2.2739265177457577</v>
      </c>
    </row>
    <row r="730">
      <c r="A730" s="189">
        <v>43622.0</v>
      </c>
      <c r="B730" s="181">
        <v>0.16339883294876015</v>
      </c>
      <c r="C730" s="181">
        <v>0.04463254177875474</v>
      </c>
      <c r="D730" s="181">
        <v>0.18611104431883885</v>
      </c>
      <c r="E730" s="283">
        <v>0.002462369958865518</v>
      </c>
      <c r="F730" s="291">
        <v>1730.255000000121</v>
      </c>
      <c r="G730" s="228">
        <v>336.1546774509734</v>
      </c>
      <c r="H730" s="230">
        <v>69595.3118333339</v>
      </c>
      <c r="I730" s="292">
        <v>30945.086880784427</v>
      </c>
      <c r="J730" s="230">
        <v>279419.58099999983</v>
      </c>
      <c r="K730" s="228">
        <v>293919.58099999983</v>
      </c>
      <c r="L730" s="281">
        <v>2.248993906575509</v>
      </c>
    </row>
    <row r="731">
      <c r="A731" s="189">
        <v>43621.0</v>
      </c>
      <c r="B731" s="181">
        <v>0.1592093772665653</v>
      </c>
      <c r="C731" s="181">
        <v>0.044755548722681664</v>
      </c>
      <c r="D731" s="181">
        <v>0.18198418331754532</v>
      </c>
      <c r="E731" s="283">
        <v>7.907185629264851E-4</v>
      </c>
      <c r="F731" s="291">
        <v>556.4552499998827</v>
      </c>
      <c r="G731" s="228">
        <v>196.4040696078082</v>
      </c>
      <c r="H731" s="230">
        <v>67865.05683333377</v>
      </c>
      <c r="I731" s="292">
        <v>30608.932203333454</v>
      </c>
      <c r="J731" s="230">
        <v>277689.3259999997</v>
      </c>
      <c r="K731" s="228">
        <v>292189.3259999997</v>
      </c>
      <c r="L731" s="281">
        <v>2.217165119727468</v>
      </c>
    </row>
    <row r="732">
      <c r="A732" s="189">
        <v>43620.0</v>
      </c>
      <c r="B732" s="181">
        <v>0.1581504062698564</v>
      </c>
      <c r="C732" s="181">
        <v>0.04487847736063775</v>
      </c>
      <c r="D732" s="181">
        <v>0.1809877671540909</v>
      </c>
      <c r="E732" s="283">
        <v>-0.001921591080298638</v>
      </c>
      <c r="F732" s="291">
        <v>-1351.21900000007</v>
      </c>
      <c r="G732" s="228">
        <v>263.8274215686906</v>
      </c>
      <c r="H732" s="230">
        <v>67308.60158333389</v>
      </c>
      <c r="I732" s="292">
        <v>30412.528133725646</v>
      </c>
      <c r="J732" s="230">
        <v>277232.8707499998</v>
      </c>
      <c r="K732" s="228">
        <v>291732.8707499998</v>
      </c>
      <c r="L732" s="281">
        <v>2.2131866606871378</v>
      </c>
    </row>
    <row r="733">
      <c r="A733" s="189">
        <v>43619.0</v>
      </c>
      <c r="B733" s="181">
        <v>0.1622287519422483</v>
      </c>
      <c r="C733" s="181">
        <v>0.045001924837413505</v>
      </c>
      <c r="D733" s="181">
        <v>0.18512893168182679</v>
      </c>
      <c r="E733" s="283">
        <v>-0.0016348372863995218</v>
      </c>
      <c r="F733" s="291">
        <v>-1153.443099999975</v>
      </c>
      <c r="G733" s="228">
        <v>1080.5468917646322</v>
      </c>
      <c r="H733" s="230">
        <v>68659.82058333396</v>
      </c>
      <c r="I733" s="292">
        <v>30148.700712156955</v>
      </c>
      <c r="J733" s="230">
        <v>278584.0897499999</v>
      </c>
      <c r="K733" s="228">
        <v>293084.0897499999</v>
      </c>
      <c r="L733" s="281">
        <v>2.2773724559097848</v>
      </c>
    </row>
    <row r="734">
      <c r="A734" s="189">
        <v>43616.0</v>
      </c>
      <c r="B734" s="181">
        <v>0.16556681758523475</v>
      </c>
      <c r="C734" s="181">
        <v>0.045664480147116195</v>
      </c>
      <c r="D734" s="181">
        <v>0.18904867392421715</v>
      </c>
      <c r="E734" s="283">
        <v>0.0027314450875562273</v>
      </c>
      <c r="F734" s="291">
        <v>1953.190100000007</v>
      </c>
      <c r="G734" s="228">
        <v>1104.3614909804455</v>
      </c>
      <c r="H734" s="230">
        <v>69813.26368333393</v>
      </c>
      <c r="I734" s="292">
        <v>29068.153820392323</v>
      </c>
      <c r="J734" s="230">
        <v>279737.5328499999</v>
      </c>
      <c r="K734" s="228">
        <v>294237.5328499999</v>
      </c>
      <c r="L734" s="281">
        <v>2.4017095861917963</v>
      </c>
    </row>
    <row r="735">
      <c r="A735" s="189">
        <v>43615.0</v>
      </c>
      <c r="B735" s="181">
        <v>0.1634466447036476</v>
      </c>
      <c r="C735" s="181">
        <v>0.04151076985833739</v>
      </c>
      <c r="D735" s="181">
        <v>0.1842734606396833</v>
      </c>
      <c r="E735" s="283">
        <v>-3.491327773060588E-4</v>
      </c>
      <c r="F735" s="291">
        <v>-252.67249999998603</v>
      </c>
      <c r="G735" s="228">
        <v>202.25386078432348</v>
      </c>
      <c r="H735" s="230">
        <v>67860.07358333393</v>
      </c>
      <c r="I735" s="292">
        <v>27963.792329411877</v>
      </c>
      <c r="J735" s="230">
        <v>277784.3427499999</v>
      </c>
      <c r="K735" s="228">
        <v>292284.3427499999</v>
      </c>
      <c r="L735" s="281">
        <v>2.426712113433905</v>
      </c>
    </row>
    <row r="736">
      <c r="A736" s="189">
        <v>43614.0</v>
      </c>
      <c r="B736" s="181">
        <v>0.16458984092386464</v>
      </c>
      <c r="C736" s="181">
        <v>0.041626366322509045</v>
      </c>
      <c r="D736" s="181">
        <v>0.18547465400836027</v>
      </c>
      <c r="E736" s="283">
        <v>0.0031044370113327865</v>
      </c>
      <c r="F736" s="291">
        <v>2247.510899999994</v>
      </c>
      <c r="G736" s="228">
        <v>619.7087898039063</v>
      </c>
      <c r="H736" s="230">
        <v>68112.74608333391</v>
      </c>
      <c r="I736" s="292">
        <v>27761.538468627554</v>
      </c>
      <c r="J736" s="230">
        <v>278037.0152499999</v>
      </c>
      <c r="K736" s="228">
        <v>292537.0152499999</v>
      </c>
      <c r="L736" s="281">
        <v>2.4534932082494634</v>
      </c>
    </row>
    <row r="737">
      <c r="A737" s="189">
        <v>43613.0</v>
      </c>
      <c r="B737" s="181">
        <v>0.15890502460182096</v>
      </c>
      <c r="C737" s="181">
        <v>0.04174277633680709</v>
      </c>
      <c r="D737" s="181">
        <v>0.1798561346422601</v>
      </c>
      <c r="E737" s="283">
        <v>0.002942634831804369</v>
      </c>
      <c r="F737" s="291">
        <v>2136.8331999998773</v>
      </c>
      <c r="G737" s="228">
        <v>293.40825529411813</v>
      </c>
      <c r="H737" s="230">
        <v>65865.23518333392</v>
      </c>
      <c r="I737" s="292">
        <v>27141.829678823648</v>
      </c>
      <c r="J737" s="230">
        <v>275789.5043499999</v>
      </c>
      <c r="K737" s="228">
        <v>290289.5043499999</v>
      </c>
      <c r="L737" s="281">
        <v>2.426705788177674</v>
      </c>
    </row>
    <row r="738">
      <c r="A738" s="189">
        <v>43612.0</v>
      </c>
      <c r="B738" s="181">
        <v>0.1534897387126441</v>
      </c>
      <c r="C738" s="181">
        <v>0.0418588872032885</v>
      </c>
      <c r="D738" s="181">
        <v>0.17450520488571447</v>
      </c>
      <c r="E738" s="283">
        <v>0.003780241439283526</v>
      </c>
      <c r="F738" s="291">
        <v>2741.2140000000363</v>
      </c>
      <c r="G738" s="228">
        <v>198.6974741176673</v>
      </c>
      <c r="H738" s="230">
        <v>63728.40198333405</v>
      </c>
      <c r="I738" s="292">
        <v>26848.42142352953</v>
      </c>
      <c r="J738" s="230">
        <v>273652.67115</v>
      </c>
      <c r="K738" s="228">
        <v>288152.67115</v>
      </c>
      <c r="L738" s="281">
        <v>2.373636832424103</v>
      </c>
    </row>
    <row r="739">
      <c r="A739" s="189">
        <v>43609.0</v>
      </c>
      <c r="B739" s="181">
        <v>0.14661177759439237</v>
      </c>
      <c r="C739" s="181">
        <v>0.042039017429174146</v>
      </c>
      <c r="D739" s="181">
        <v>0.1677176790590285</v>
      </c>
      <c r="E739" s="283">
        <v>-0.002767288402641749</v>
      </c>
      <c r="F739" s="291">
        <v>-1999.0928999999305</v>
      </c>
      <c r="G739" s="228">
        <v>295.1081400000039</v>
      </c>
      <c r="H739" s="230">
        <v>60987.18798333401</v>
      </c>
      <c r="I739" s="292">
        <v>26649.723949411862</v>
      </c>
      <c r="J739" s="230">
        <v>270911.45715</v>
      </c>
      <c r="K739" s="228">
        <v>285411.45715</v>
      </c>
      <c r="L739" s="281">
        <v>2.2884735353770878</v>
      </c>
    </row>
    <row r="740">
      <c r="A740" s="189">
        <v>43608.0</v>
      </c>
      <c r="B740" s="181">
        <v>0.15252130954444992</v>
      </c>
      <c r="C740" s="181">
        <v>0.04215454859625171</v>
      </c>
      <c r="D740" s="181">
        <v>0.17369130832416912</v>
      </c>
      <c r="E740" s="283">
        <v>7.347314676032575E-4</v>
      </c>
      <c r="F740" s="291">
        <v>533.0239999999758</v>
      </c>
      <c r="G740" s="228">
        <v>513.3576345098991</v>
      </c>
      <c r="H740" s="230">
        <v>62986.280883333944</v>
      </c>
      <c r="I740" s="292">
        <v>26354.61580941186</v>
      </c>
      <c r="J740" s="230">
        <v>272910.5500499999</v>
      </c>
      <c r="K740" s="228">
        <v>287410.5500499999</v>
      </c>
      <c r="L740" s="281">
        <v>2.3899525357846443</v>
      </c>
    </row>
    <row r="741">
      <c r="A741" s="189">
        <v>43607.0</v>
      </c>
      <c r="B741" s="181">
        <v>0.1514526459018498</v>
      </c>
      <c r="C741" s="181">
        <v>0.0422716853602251</v>
      </c>
      <c r="D741" s="181">
        <v>0.17269999801746005</v>
      </c>
      <c r="E741" s="283">
        <v>0.0014773191054943985</v>
      </c>
      <c r="F741" s="291">
        <v>1076.1509999999544</v>
      </c>
      <c r="G741" s="228">
        <v>246.47132078418144</v>
      </c>
      <c r="H741" s="230">
        <v>62453.25688333397</v>
      </c>
      <c r="I741" s="292">
        <v>25841.25817490196</v>
      </c>
      <c r="J741" s="230">
        <v>272377.5260499999</v>
      </c>
      <c r="K741" s="228">
        <v>286877.5260499999</v>
      </c>
      <c r="L741" s="281">
        <v>2.416804029456701</v>
      </c>
    </row>
    <row r="742">
      <c r="A742" s="189">
        <v>43606.0</v>
      </c>
      <c r="B742" s="181">
        <v>0.14888986531920376</v>
      </c>
      <c r="C742" s="181">
        <v>0.0423892860356613</v>
      </c>
      <c r="D742" s="181">
        <v>0.17019632799401538</v>
      </c>
      <c r="E742" s="283">
        <v>9.536091489275275E-4</v>
      </c>
      <c r="F742" s="291">
        <v>693.6289999999572</v>
      </c>
      <c r="G742" s="228">
        <v>243.3094384314063</v>
      </c>
      <c r="H742" s="230">
        <v>61377.105883334014</v>
      </c>
      <c r="I742" s="292">
        <v>25594.786854117778</v>
      </c>
      <c r="J742" s="230">
        <v>271301.37505</v>
      </c>
      <c r="K742" s="228">
        <v>285801.37505</v>
      </c>
      <c r="L742" s="281">
        <v>2.3980315301379216</v>
      </c>
    </row>
    <row r="743">
      <c r="A743" s="189">
        <v>43605.0</v>
      </c>
      <c r="B743" s="181">
        <v>0.14737493368191093</v>
      </c>
      <c r="C743" s="181">
        <v>0.042507101672760464</v>
      </c>
      <c r="D743" s="181">
        <v>0.16874061496380763</v>
      </c>
      <c r="E743" s="283">
        <v>-0.004109302504500265</v>
      </c>
      <c r="F743" s="291">
        <v>-2986.1429999999236</v>
      </c>
      <c r="G743" s="228">
        <v>245.20157960781216</v>
      </c>
      <c r="H743" s="230">
        <v>60683.47688333406</v>
      </c>
      <c r="I743" s="292">
        <v>25351.47741568637</v>
      </c>
      <c r="J743" s="230">
        <v>270607.74605</v>
      </c>
      <c r="K743" s="228">
        <v>285107.74605</v>
      </c>
      <c r="L743" s="281">
        <v>2.393686012389393</v>
      </c>
    </row>
    <row r="744">
      <c r="A744" s="189">
        <v>43602.0</v>
      </c>
      <c r="B744" s="181">
        <v>0.15635168286289552</v>
      </c>
      <c r="C744" s="181">
        <v>0.04269093592227953</v>
      </c>
      <c r="D744" s="181">
        <v>0.17780976621007907</v>
      </c>
      <c r="E744" s="283">
        <v>1.4928769911545604E-5</v>
      </c>
      <c r="F744" s="291">
        <v>10.893000000040047</v>
      </c>
      <c r="G744" s="228">
        <v>563.4177996442777</v>
      </c>
      <c r="H744" s="230">
        <v>63669.61988333398</v>
      </c>
      <c r="I744" s="292">
        <v>25106.27583607856</v>
      </c>
      <c r="J744" s="230">
        <v>273593.88904999994</v>
      </c>
      <c r="K744" s="228">
        <v>288093.88904999994</v>
      </c>
      <c r="L744" s="281">
        <v>2.5360041568506393</v>
      </c>
    </row>
    <row r="745">
      <c r="A745" s="189">
        <v>43601.0</v>
      </c>
      <c r="B745" s="181">
        <v>0.15676270190369831</v>
      </c>
      <c r="C745" s="181">
        <v>0.04281149201546999</v>
      </c>
      <c r="D745" s="181">
        <v>0.1782813813151237</v>
      </c>
      <c r="E745" s="283">
        <v>0.0034863782512626874</v>
      </c>
      <c r="F745" s="291">
        <v>2543.8499999998603</v>
      </c>
      <c r="G745" s="228">
        <v>167.11116250422856</v>
      </c>
      <c r="H745" s="230">
        <v>63658.72688333394</v>
      </c>
      <c r="I745" s="292">
        <v>24542.85803643428</v>
      </c>
      <c r="J745" s="230">
        <v>273082.9960499999</v>
      </c>
      <c r="K745" s="228">
        <v>288082.9960499999</v>
      </c>
      <c r="L745" s="281">
        <v>2.5937780672826083</v>
      </c>
    </row>
    <row r="746">
      <c r="A746" s="189">
        <v>43600.0</v>
      </c>
      <c r="B746" s="181">
        <v>0.15006239614526395</v>
      </c>
      <c r="C746" s="181">
        <v>0.04293278410100505</v>
      </c>
      <c r="D746" s="181">
        <v>0.17164204155859436</v>
      </c>
      <c r="E746" s="283">
        <v>0.0038401235630699023</v>
      </c>
      <c r="F746" s="291">
        <v>2792.1930000000866</v>
      </c>
      <c r="G746" s="228">
        <v>229.6512887736826</v>
      </c>
      <c r="H746" s="230">
        <v>61114.87688333408</v>
      </c>
      <c r="I746" s="292">
        <v>24375.746873930053</v>
      </c>
      <c r="J746" s="230">
        <v>270539.14605000004</v>
      </c>
      <c r="K746" s="228">
        <v>285539.14605000004</v>
      </c>
      <c r="L746" s="281">
        <v>2.5072001772670465</v>
      </c>
    </row>
    <row r="747">
      <c r="A747" s="189">
        <v>43599.0</v>
      </c>
      <c r="B747" s="181">
        <v>0.1426207570531769</v>
      </c>
      <c r="C747" s="181">
        <v>0.043053617508379806</v>
      </c>
      <c r="D747" s="181">
        <v>0.1642611379193747</v>
      </c>
      <c r="E747" s="283">
        <v>0.004328624770721614</v>
      </c>
      <c r="F747" s="291">
        <v>3139.9097999999067</v>
      </c>
      <c r="G747" s="228">
        <v>171.9684355499303</v>
      </c>
      <c r="H747" s="230">
        <v>58322.68388333399</v>
      </c>
      <c r="I747" s="292">
        <v>24146.09558515637</v>
      </c>
      <c r="J747" s="230">
        <v>267746.95304999995</v>
      </c>
      <c r="K747" s="228">
        <v>282746.95304999995</v>
      </c>
      <c r="L747" s="281">
        <v>2.4154084737073362</v>
      </c>
    </row>
    <row r="748">
      <c r="A748" s="189">
        <v>43598.0</v>
      </c>
      <c r="B748" s="181">
        <v>0.1341510725248637</v>
      </c>
      <c r="C748" s="181">
        <v>0.04317385914768351</v>
      </c>
      <c r="D748" s="181">
        <v>0.15585189139885494</v>
      </c>
      <c r="E748" s="283">
        <v>0.001482485871938543</v>
      </c>
      <c r="F748" s="291">
        <v>1065.8420000000624</v>
      </c>
      <c r="G748" s="228">
        <v>395.4789606299564</v>
      </c>
      <c r="H748" s="230">
        <v>55182.77408333409</v>
      </c>
      <c r="I748" s="292">
        <v>23974.12714960644</v>
      </c>
      <c r="J748" s="230">
        <v>264607.04325000005</v>
      </c>
      <c r="K748" s="228">
        <v>279607.04325000005</v>
      </c>
      <c r="L748" s="281">
        <v>2.3017636362306506</v>
      </c>
    </row>
    <row r="749">
      <c r="A749" s="189">
        <v>43595.0</v>
      </c>
      <c r="B749" s="181">
        <v>0.131700298313205</v>
      </c>
      <c r="C749" s="181">
        <v>0.04336034286871259</v>
      </c>
      <c r="D749" s="181">
        <v>0.15350182872874016</v>
      </c>
      <c r="E749" s="283">
        <v>-1.9824399392563835E-4</v>
      </c>
      <c r="F749" s="291">
        <v>-142.77700000000186</v>
      </c>
      <c r="G749" s="228">
        <v>228.378314960617</v>
      </c>
      <c r="H749" s="230">
        <v>54116.932083334024</v>
      </c>
      <c r="I749" s="292">
        <v>23578.648188976484</v>
      </c>
      <c r="J749" s="230">
        <v>263541.20125</v>
      </c>
      <c r="K749" s="228">
        <v>278541.20125</v>
      </c>
      <c r="L749" s="281">
        <v>2.295166866632958</v>
      </c>
    </row>
    <row r="750">
      <c r="A750" s="189">
        <v>43594.0</v>
      </c>
      <c r="B750" s="181">
        <v>0.13247060969498184</v>
      </c>
      <c r="C750" s="181">
        <v>0.043480252450973554</v>
      </c>
      <c r="D750" s="181">
        <v>0.15433243051026527</v>
      </c>
      <c r="E750" s="283">
        <v>-0.007446085719636509</v>
      </c>
      <c r="F750" s="291">
        <v>-5363.7970000000205</v>
      </c>
      <c r="G750" s="228">
        <v>229.0527047244541</v>
      </c>
      <c r="H750" s="230">
        <v>54259.709083334026</v>
      </c>
      <c r="I750" s="292">
        <v>23350.269874015867</v>
      </c>
      <c r="J750" s="230">
        <v>263683.97825</v>
      </c>
      <c r="K750" s="228">
        <v>278683.97825</v>
      </c>
      <c r="L750" s="281">
        <v>2.323729420520065</v>
      </c>
    </row>
    <row r="751">
      <c r="A751" s="189">
        <v>43593.0</v>
      </c>
      <c r="B751" s="181">
        <v>0.14813710206612407</v>
      </c>
      <c r="C751" s="181">
        <v>0.04360095426550981</v>
      </c>
      <c r="D751" s="181">
        <v>0.17005961161463062</v>
      </c>
      <c r="E751" s="283">
        <v>-0.0017332988222509389</v>
      </c>
      <c r="F751" s="291">
        <v>-1257.8810000000522</v>
      </c>
      <c r="G751" s="228">
        <v>569.9672874015596</v>
      </c>
      <c r="H751" s="230">
        <v>59623.50608333405</v>
      </c>
      <c r="I751" s="292">
        <v>23121.217169291413</v>
      </c>
      <c r="J751" s="230">
        <v>269047.77525</v>
      </c>
      <c r="K751" s="228">
        <v>284047.77525</v>
      </c>
      <c r="L751" s="281">
        <v>2.578735610966164</v>
      </c>
    </row>
    <row r="752">
      <c r="A752" s="189">
        <v>43592.0</v>
      </c>
      <c r="B752" s="181">
        <v>0.15214317315973805</v>
      </c>
      <c r="C752" s="181">
        <v>0.04372501091383737</v>
      </c>
      <c r="D752" s="181">
        <v>0.1741414446375328</v>
      </c>
      <c r="E752" s="283">
        <v>4.979606538928283E-4</v>
      </c>
      <c r="F752" s="291">
        <v>364.29530000011437</v>
      </c>
      <c r="G752" s="228">
        <v>345.4710783464616</v>
      </c>
      <c r="H752" s="230">
        <v>60881.3870833341</v>
      </c>
      <c r="I752" s="292">
        <v>22551.249881889853</v>
      </c>
      <c r="J752" s="230">
        <v>270305.65625000006</v>
      </c>
      <c r="K752" s="228">
        <v>285305.65625000006</v>
      </c>
      <c r="L752" s="281">
        <v>2.6996901458763882</v>
      </c>
    </row>
    <row r="753">
      <c r="A753" s="189">
        <v>43591.0</v>
      </c>
      <c r="B753" s="181">
        <v>0.15152826832660404</v>
      </c>
      <c r="C753" s="181">
        <v>0.04385045538548761</v>
      </c>
      <c r="D753" s="181">
        <v>0.17359604840200735</v>
      </c>
      <c r="E753" s="283">
        <v>-5.618312990491552E-4</v>
      </c>
      <c r="F753" s="291">
        <v>-411.4688333332888</v>
      </c>
      <c r="G753" s="228">
        <v>586.3769633858028</v>
      </c>
      <c r="H753" s="230">
        <v>60517.091783333984</v>
      </c>
      <c r="I753" s="292">
        <v>22205.77880354339</v>
      </c>
      <c r="J753" s="230">
        <v>269941.36094999994</v>
      </c>
      <c r="K753" s="228">
        <v>284941.36094999994</v>
      </c>
      <c r="L753" s="281">
        <v>2.725285715882085</v>
      </c>
    </row>
    <row r="754">
      <c r="A754" s="189">
        <v>43588.0</v>
      </c>
      <c r="B754" s="181">
        <v>0.15337792482410473</v>
      </c>
      <c r="C754" s="181">
        <v>0.04404494876654592</v>
      </c>
      <c r="D754" s="181">
        <v>0.17555156497862492</v>
      </c>
      <c r="E754" s="283">
        <v>0.004149428635222605</v>
      </c>
      <c r="F754" s="291">
        <v>3061.0572000000393</v>
      </c>
      <c r="G754" s="228">
        <v>360.62513267714894</v>
      </c>
      <c r="H754" s="230">
        <v>60928.56061666727</v>
      </c>
      <c r="I754" s="292">
        <v>21619.40184015759</v>
      </c>
      <c r="J754" s="230">
        <v>270852.82978333323</v>
      </c>
      <c r="K754" s="228">
        <v>285852.82978333323</v>
      </c>
      <c r="L754" s="281">
        <v>2.8182352623417057</v>
      </c>
    </row>
    <row r="755">
      <c r="A755" s="189">
        <v>43587.0</v>
      </c>
      <c r="B755" s="181">
        <v>0.14497029499151662</v>
      </c>
      <c r="C755" s="181">
        <v>0.04417249077445454</v>
      </c>
      <c r="D755" s="181">
        <v>0.16721464551183218</v>
      </c>
      <c r="E755" s="283">
        <v>-0.002542720747627571</v>
      </c>
      <c r="F755" s="291">
        <v>-1871.117366666731</v>
      </c>
      <c r="G755" s="228">
        <v>414.11252434310154</v>
      </c>
      <c r="H755" s="230">
        <v>57867.503416667234</v>
      </c>
      <c r="I755" s="292">
        <v>21258.77670748044</v>
      </c>
      <c r="J755" s="230">
        <v>267791.7725833332</v>
      </c>
      <c r="K755" s="228">
        <v>282791.7725833332</v>
      </c>
      <c r="L755" s="281">
        <v>2.7220523651440907</v>
      </c>
    </row>
    <row r="756">
      <c r="A756" s="189">
        <v>43585.0</v>
      </c>
      <c r="B756" s="181">
        <v>0.1509264299057882</v>
      </c>
      <c r="C756" s="181">
        <v>0.04433385398454635</v>
      </c>
      <c r="D756" s="181">
        <v>0.17325203959314264</v>
      </c>
      <c r="E756" s="283">
        <v>-0.003925063303086309</v>
      </c>
      <c r="F756" s="291">
        <v>-2895.6889999998966</v>
      </c>
      <c r="G756" s="228">
        <v>166.04423825540653</v>
      </c>
      <c r="H756" s="230">
        <v>59738.620783333965</v>
      </c>
      <c r="I756" s="292">
        <v>20844.664183137338</v>
      </c>
      <c r="J756" s="230">
        <v>269662.8899499999</v>
      </c>
      <c r="K756" s="228">
        <v>284662.8899499999</v>
      </c>
      <c r="L756" s="281">
        <v>2.8658950923114697</v>
      </c>
    </row>
    <row r="757">
      <c r="A757" s="189">
        <v>43584.0</v>
      </c>
      <c r="B757" s="181">
        <v>0.15818589040909753</v>
      </c>
      <c r="C757" s="181">
        <v>0.044462527500365535</v>
      </c>
      <c r="D757" s="181">
        <v>0.1821772410049223</v>
      </c>
      <c r="E757" s="283">
        <v>-0.002215687629262564</v>
      </c>
      <c r="F757" s="291">
        <v>-1639.8050000000512</v>
      </c>
      <c r="G757" s="228">
        <v>422.2977704724617</v>
      </c>
      <c r="H757" s="230">
        <v>62634.30978333386</v>
      </c>
      <c r="I757" s="292">
        <v>20678.61994488193</v>
      </c>
      <c r="J757" s="230">
        <v>272558.5789499998</v>
      </c>
      <c r="K757" s="228">
        <v>287558.5789499998</v>
      </c>
      <c r="L757" s="281">
        <v>3.0289405168373524</v>
      </c>
    </row>
    <row r="758">
      <c r="A758" s="189">
        <v>43581.0</v>
      </c>
      <c r="B758" s="181">
        <v>0.1636911373287839</v>
      </c>
      <c r="C758" s="181">
        <v>0.04466327317590613</v>
      </c>
      <c r="D758" s="181">
        <v>0.18779080745013388</v>
      </c>
      <c r="E758" s="283">
        <v>6.980047335302141E-4</v>
      </c>
      <c r="F758" s="291">
        <v>518.6040000000503</v>
      </c>
      <c r="G758" s="228">
        <v>330.4693570866257</v>
      </c>
      <c r="H758" s="230">
        <v>64274.11478333391</v>
      </c>
      <c r="I758" s="292">
        <v>20256.32217440947</v>
      </c>
      <c r="J758" s="230">
        <v>274198.3839499999</v>
      </c>
      <c r="K758" s="228">
        <v>289198.3839499999</v>
      </c>
      <c r="L758" s="281">
        <v>3.173039717176975</v>
      </c>
    </row>
    <row r="759">
      <c r="A759" s="189">
        <v>43580.0</v>
      </c>
      <c r="B759" s="181">
        <v>0.16265849352551567</v>
      </c>
      <c r="C759" s="181">
        <v>0.044796173188116906</v>
      </c>
      <c r="D759" s="181">
        <v>0.18682987461262465</v>
      </c>
      <c r="E759" s="283">
        <v>0.003921016131866889</v>
      </c>
      <c r="F759" s="291">
        <v>2911.205600000103</v>
      </c>
      <c r="G759" s="228">
        <v>670.227791048248</v>
      </c>
      <c r="H759" s="230">
        <v>63755.51078333386</v>
      </c>
      <c r="I759" s="292">
        <v>19925.852817322844</v>
      </c>
      <c r="J759" s="230">
        <v>273679.7799499998</v>
      </c>
      <c r="K759" s="228">
        <v>288679.7799499998</v>
      </c>
      <c r="L759" s="281">
        <v>3.19963774538709</v>
      </c>
    </row>
    <row r="760">
      <c r="A760" s="189">
        <v>43579.0</v>
      </c>
      <c r="B760" s="181">
        <v>0.15457955947920593</v>
      </c>
      <c r="C760" s="181">
        <v>0.04492966492609346</v>
      </c>
      <c r="D760" s="181">
        <v>0.1788301717216105</v>
      </c>
      <c r="E760" s="283">
        <v>0.005806172495841643</v>
      </c>
      <c r="F760" s="291">
        <v>4307.0945000000065</v>
      </c>
      <c r="G760" s="228">
        <v>797.1551892666284</v>
      </c>
      <c r="H760" s="230">
        <v>60844.30518333376</v>
      </c>
      <c r="I760" s="292">
        <v>19255.625026274596</v>
      </c>
      <c r="J760" s="230">
        <v>270768.5743499997</v>
      </c>
      <c r="K760" s="228">
        <v>285768.5743499997</v>
      </c>
      <c r="L760" s="281">
        <v>3.159819798127081</v>
      </c>
    </row>
    <row r="761">
      <c r="A761" s="189">
        <v>43578.0</v>
      </c>
      <c r="B761" s="181">
        <v>0.14232008039840777</v>
      </c>
      <c r="C761" s="181">
        <v>0.04506250942385918</v>
      </c>
      <c r="D761" s="181">
        <v>0.1666623223019065</v>
      </c>
      <c r="E761" s="283">
        <v>0.004397714207570236</v>
      </c>
      <c r="F761" s="291">
        <v>3284.6078000001144</v>
      </c>
      <c r="G761" s="228">
        <v>770.2663057578502</v>
      </c>
      <c r="H761" s="230">
        <v>56537.21068333375</v>
      </c>
      <c r="I761" s="292">
        <v>18458.469837007968</v>
      </c>
      <c r="J761" s="230">
        <v>266461.4798499997</v>
      </c>
      <c r="K761" s="228">
        <v>281461.4798499997</v>
      </c>
      <c r="L761" s="281">
        <v>3.0629413587674814</v>
      </c>
    </row>
    <row r="762">
      <c r="A762" s="189">
        <v>43573.0</v>
      </c>
      <c r="B762" s="181">
        <v>0.1334434820426842</v>
      </c>
      <c r="C762" s="181">
        <v>0.04533630064649768</v>
      </c>
      <c r="D762" s="181">
        <v>0.15793362277067655</v>
      </c>
      <c r="E762" s="283">
        <v>0.006390071215886104</v>
      </c>
      <c r="F762" s="291">
        <v>4766.672299999991</v>
      </c>
      <c r="G762" s="228">
        <v>598.5336855469031</v>
      </c>
      <c r="H762" s="230">
        <v>53252.60288333364</v>
      </c>
      <c r="I762" s="292">
        <v>17688.203531250118</v>
      </c>
      <c r="J762" s="230">
        <v>263176.8720499996</v>
      </c>
      <c r="K762" s="228">
        <v>278176.8720499996</v>
      </c>
      <c r="L762" s="281">
        <v>3.0106281166004876</v>
      </c>
    </row>
    <row r="763">
      <c r="A763" s="189">
        <v>43572.0</v>
      </c>
      <c r="B763" s="181">
        <v>0.11964360662631415</v>
      </c>
      <c r="C763" s="181">
        <v>0.04546737999568167</v>
      </c>
      <c r="D763" s="181">
        <v>0.14421264503842726</v>
      </c>
      <c r="E763" s="283">
        <v>-7.937621687141975E-4</v>
      </c>
      <c r="F763" s="291">
        <v>-592.1540000000969</v>
      </c>
      <c r="G763" s="228">
        <v>291.0516269531072</v>
      </c>
      <c r="H763" s="230">
        <v>48485.93058333365</v>
      </c>
      <c r="I763" s="292">
        <v>17089.669845703214</v>
      </c>
      <c r="J763" s="230">
        <v>258410.19974999962</v>
      </c>
      <c r="K763" s="228">
        <v>273410.1997499996</v>
      </c>
      <c r="L763" s="281">
        <v>2.837148465774736</v>
      </c>
    </row>
    <row r="764">
      <c r="A764" s="189">
        <v>43571.0</v>
      </c>
      <c r="B764" s="181">
        <v>0.121750312648567</v>
      </c>
      <c r="C764" s="181">
        <v>0.04559675493307121</v>
      </c>
      <c r="D764" s="181">
        <v>0.1463892609126793</v>
      </c>
      <c r="E764" s="283">
        <v>-0.0015810348529351188</v>
      </c>
      <c r="F764" s="291">
        <v>-1180.4030000000494</v>
      </c>
      <c r="G764" s="228">
        <v>382.6089628906193</v>
      </c>
      <c r="H764" s="230">
        <v>49078.084583333744</v>
      </c>
      <c r="I764" s="292">
        <v>16798.618218750107</v>
      </c>
      <c r="J764" s="230">
        <v>259002.35374999972</v>
      </c>
      <c r="K764" s="228">
        <v>274002.3537499997</v>
      </c>
      <c r="L764" s="281">
        <v>2.92155485315776</v>
      </c>
    </row>
    <row r="765">
      <c r="A765" s="189">
        <v>43570.0</v>
      </c>
      <c r="B765" s="181">
        <v>0.12562970972027257</v>
      </c>
      <c r="C765" s="181">
        <v>0.04572724748507429</v>
      </c>
      <c r="D765" s="181">
        <v>0.15033917175762102</v>
      </c>
      <c r="E765" s="283">
        <v>3.9987495033265273E-4</v>
      </c>
      <c r="F765" s="291">
        <v>299.5089999999618</v>
      </c>
      <c r="G765" s="228">
        <v>402.1216933594442</v>
      </c>
      <c r="H765" s="230">
        <v>50258.487583333794</v>
      </c>
      <c r="I765" s="292">
        <v>16416.009255859488</v>
      </c>
      <c r="J765" s="230">
        <v>260182.75674999977</v>
      </c>
      <c r="K765" s="228">
        <v>275182.75674999977</v>
      </c>
      <c r="L765" s="281">
        <v>3.0615533166439133</v>
      </c>
    </row>
    <row r="766">
      <c r="A766" s="189">
        <v>43567.0</v>
      </c>
      <c r="B766" s="181">
        <v>0.12529161736707575</v>
      </c>
      <c r="C766" s="181">
        <v>0.045931748955884685</v>
      </c>
      <c r="D766" s="181">
        <v>0.1501115851008631</v>
      </c>
      <c r="E766" s="283">
        <v>-0.002543546808285602</v>
      </c>
      <c r="F766" s="291">
        <v>-1907.474500000244</v>
      </c>
      <c r="G766" s="228">
        <v>79.34542134789808</v>
      </c>
      <c r="H766" s="230">
        <v>49958.97858333383</v>
      </c>
      <c r="I766" s="292">
        <v>16013.887562500044</v>
      </c>
      <c r="J766" s="230">
        <v>259883.2477499998</v>
      </c>
      <c r="K766" s="228">
        <v>274883.2477499998</v>
      </c>
      <c r="L766" s="281">
        <v>3.1197283225794283</v>
      </c>
    </row>
    <row r="767">
      <c r="A767" s="189">
        <v>43566.0</v>
      </c>
      <c r="B767" s="181">
        <v>0.13120881144024432</v>
      </c>
      <c r="C767" s="181">
        <v>0.046064622645899354</v>
      </c>
      <c r="D767" s="181">
        <v>0.1562937981353028</v>
      </c>
      <c r="E767" s="283">
        <v>-0.0015337293844974477</v>
      </c>
      <c r="F767" s="291">
        <v>-693.9020000000601</v>
      </c>
      <c r="G767" s="228">
        <v>36.53457865210294</v>
      </c>
      <c r="H767" s="230">
        <v>51866.453083334076</v>
      </c>
      <c r="I767" s="292">
        <v>15934.542141152146</v>
      </c>
      <c r="J767" s="230">
        <v>261790.72225000005</v>
      </c>
      <c r="K767" s="228">
        <v>276790.72225000005</v>
      </c>
      <c r="L767" s="281">
        <v>3.2549697772228474</v>
      </c>
    </row>
    <row r="768">
      <c r="A768" s="189">
        <v>43565.0</v>
      </c>
      <c r="B768" s="181">
        <v>0.13368973787038269</v>
      </c>
      <c r="C768" s="181">
        <v>0.04619937129190819</v>
      </c>
      <c r="D768" s="181">
        <v>0.15884810339279617</v>
      </c>
      <c r="E768" s="283">
        <v>0.0027297581611137782</v>
      </c>
      <c r="F768" s="291">
        <v>1236.9130000000005</v>
      </c>
      <c r="G768" s="228">
        <v>69.20622845833714</v>
      </c>
      <c r="H768" s="230">
        <v>52560.355083334136</v>
      </c>
      <c r="I768" s="292">
        <v>15898.007562500043</v>
      </c>
      <c r="J768" s="230">
        <v>262484.6242500001</v>
      </c>
      <c r="K768" s="228">
        <v>277484.6242500001</v>
      </c>
      <c r="L768" s="281">
        <v>3.3060969984259305</v>
      </c>
    </row>
    <row r="769">
      <c r="A769" s="189">
        <v>43564.0</v>
      </c>
      <c r="B769" s="181">
        <v>0.13328369618917715</v>
      </c>
      <c r="C769" s="181">
        <v>0.04338570357383289</v>
      </c>
      <c r="D769" s="181">
        <v>0.15556646056429968</v>
      </c>
      <c r="E769" s="283">
        <v>-0.0017539425740258582</v>
      </c>
      <c r="F769" s="291">
        <v>-794.286999999953</v>
      </c>
      <c r="G769" s="228">
        <v>20.53901121909439</v>
      </c>
      <c r="H769" s="230">
        <v>51323.442083334136</v>
      </c>
      <c r="I769" s="292">
        <v>15828.801334041706</v>
      </c>
      <c r="J769" s="230">
        <v>261247.7112500001</v>
      </c>
      <c r="K769" s="228">
        <v>276247.7112500001</v>
      </c>
      <c r="L769" s="281">
        <v>3.242408632228962</v>
      </c>
    </row>
    <row r="770">
      <c r="A770" s="189">
        <v>43563.0</v>
      </c>
      <c r="B770" s="181">
        <v>0.13609004134689534</v>
      </c>
      <c r="C770" s="181">
        <v>0.04351320955375387</v>
      </c>
      <c r="D770" s="181">
        <v>0.15843829240249</v>
      </c>
      <c r="E770" s="283">
        <v>-0.0026382891109993168</v>
      </c>
      <c r="F770" s="291">
        <v>-1196.8660000000382</v>
      </c>
      <c r="G770" s="228">
        <v>44.214967215961224</v>
      </c>
      <c r="H770" s="230">
        <v>52117.72908333409</v>
      </c>
      <c r="I770" s="292">
        <v>15808.262322822611</v>
      </c>
      <c r="J770" s="230">
        <v>262041.99825000006</v>
      </c>
      <c r="K770" s="228">
        <v>277041.99825000006</v>
      </c>
      <c r="L770" s="281">
        <v>3.2968664119452895</v>
      </c>
    </row>
    <row r="771">
      <c r="A771" s="189">
        <v>43560.0</v>
      </c>
      <c r="B771" s="181">
        <v>0.14036488767853508</v>
      </c>
      <c r="C771" s="181">
        <v>0.04371138144800828</v>
      </c>
      <c r="D771" s="181">
        <v>0.16281491921160723</v>
      </c>
      <c r="E771" s="283">
        <v>0.003815825154273541</v>
      </c>
      <c r="F771" s="291">
        <v>1735.6250000000582</v>
      </c>
      <c r="G771" s="228">
        <v>13.643168508746385</v>
      </c>
      <c r="H771" s="230">
        <v>53314.59508333413</v>
      </c>
      <c r="I771" s="292">
        <v>15764.04735560665</v>
      </c>
      <c r="J771" s="230">
        <v>263238.8642500001</v>
      </c>
      <c r="K771" s="228">
        <v>278238.8642500001</v>
      </c>
      <c r="L771" s="281">
        <v>3.382037231978514</v>
      </c>
    </row>
    <row r="772">
      <c r="A772" s="189">
        <v>43559.0</v>
      </c>
      <c r="B772" s="181">
        <v>0.13546762466217294</v>
      </c>
      <c r="C772" s="181">
        <v>0.04384183156488942</v>
      </c>
      <c r="D772" s="181">
        <v>0.15798465497543596</v>
      </c>
      <c r="E772" s="283">
        <v>-3.687496306069151E-4</v>
      </c>
      <c r="F772" s="291">
        <v>-168.04999999998836</v>
      </c>
      <c r="G772" s="228">
        <v>7.002900581277572</v>
      </c>
      <c r="H772" s="230">
        <v>51578.97008333407</v>
      </c>
      <c r="I772" s="292">
        <v>15750.404187097904</v>
      </c>
      <c r="J772" s="230">
        <v>261503.23925000004</v>
      </c>
      <c r="K772" s="228">
        <v>276503.23925000004</v>
      </c>
      <c r="L772" s="281">
        <v>3.2747712040041157</v>
      </c>
    </row>
    <row r="773">
      <c r="A773" s="189">
        <v>43558.0</v>
      </c>
      <c r="B773" s="181">
        <v>0.13638675594661187</v>
      </c>
      <c r="C773" s="181">
        <v>0.04397221338204753</v>
      </c>
      <c r="D773" s="181">
        <v>0.15897074996153737</v>
      </c>
      <c r="E773" s="283">
        <v>-9.524732453363142E-4</v>
      </c>
      <c r="F773" s="291">
        <v>-434.22999999990134</v>
      </c>
      <c r="G773" s="228">
        <v>13.735688830905929</v>
      </c>
      <c r="H773" s="230">
        <v>51747.02008333406</v>
      </c>
      <c r="I773" s="292">
        <v>15743.401286516626</v>
      </c>
      <c r="J773" s="230">
        <v>261671.28925000003</v>
      </c>
      <c r="K773" s="228">
        <v>276671.28925000003</v>
      </c>
      <c r="L773" s="281">
        <v>3.2869021847046858</v>
      </c>
    </row>
    <row r="774">
      <c r="A774" s="189">
        <v>43526.0</v>
      </c>
      <c r="B774" s="181">
        <v>0.1394596859811116</v>
      </c>
      <c r="C774" s="181">
        <v>0.04522144169958996</v>
      </c>
      <c r="D774" s="181">
        <v>0.16485891370223468</v>
      </c>
      <c r="E774" s="283">
        <v>0.0020033166158740633</v>
      </c>
      <c r="F774" s="291">
        <v>1542.98</v>
      </c>
      <c r="G774" s="228">
        <v>7.288645570180961</v>
      </c>
      <c r="H774" s="230">
        <v>52181.25008333396</v>
      </c>
      <c r="I774" s="292">
        <v>15729.66559768572</v>
      </c>
      <c r="J774" s="230">
        <v>262105.51924999995</v>
      </c>
      <c r="K774" s="228">
        <v>277105.51924999995</v>
      </c>
      <c r="L774" s="281">
        <v>3.3173782213788003</v>
      </c>
    </row>
    <row r="775">
      <c r="A775" s="189">
        <v>43556.0</v>
      </c>
      <c r="B775" s="181">
        <v>0.13377810890177882</v>
      </c>
      <c r="C775" s="181">
        <v>0.044235925326153815</v>
      </c>
      <c r="D775" s="181">
        <v>0.15649754456290066</v>
      </c>
      <c r="E775" s="283">
        <v>0.0038380684321501356</v>
      </c>
      <c r="F775" s="291">
        <v>1761.6066666667175</v>
      </c>
      <c r="G775" s="228">
        <v>45.197832815129004</v>
      </c>
      <c r="H775" s="230">
        <v>50638.270083333955</v>
      </c>
      <c r="I775" s="292">
        <v>15722.37695211554</v>
      </c>
      <c r="J775" s="230">
        <v>261062.53924999997</v>
      </c>
      <c r="K775" s="228">
        <v>276062.53925</v>
      </c>
      <c r="L775" s="281">
        <v>3.2207770006761143</v>
      </c>
    </row>
    <row r="776">
      <c r="A776" s="189">
        <v>43553.0</v>
      </c>
      <c r="B776" s="181">
        <v>0.12700321983707796</v>
      </c>
      <c r="C776" s="181">
        <v>0.044439617100300005</v>
      </c>
      <c r="D776" s="181">
        <v>0.15174885055366766</v>
      </c>
      <c r="E776" s="283">
        <v>0.004351962183638856</v>
      </c>
      <c r="F776" s="292">
        <v>1987.115000000049</v>
      </c>
      <c r="G776" s="228">
        <v>14.914566642501086</v>
      </c>
      <c r="H776" s="230">
        <v>48876.66341666724</v>
      </c>
      <c r="I776" s="292">
        <v>15677.17911930041</v>
      </c>
      <c r="J776" s="230">
        <v>259300.93258333323</v>
      </c>
      <c r="K776" s="228">
        <v>274300.9325833332</v>
      </c>
      <c r="L776" s="281">
        <v>3.1176950294899957</v>
      </c>
    </row>
    <row r="777">
      <c r="A777" s="189">
        <v>43552.0</v>
      </c>
      <c r="B777" s="181">
        <v>0.12119508487844301</v>
      </c>
      <c r="C777" s="181">
        <v>0.04457250183090363</v>
      </c>
      <c r="D777" s="181">
        <v>0.14601471075264105</v>
      </c>
      <c r="E777" s="283">
        <v>-0.0010738075820519194</v>
      </c>
      <c r="F777" s="292">
        <v>-488.1690000001108</v>
      </c>
      <c r="G777" s="228">
        <v>51.584693082460944</v>
      </c>
      <c r="H777" s="230">
        <v>46889.54841666719</v>
      </c>
      <c r="I777" s="292">
        <v>15662.264552657909</v>
      </c>
      <c r="J777" s="230">
        <v>257313.81758333318</v>
      </c>
      <c r="K777" s="228">
        <v>272313.8175833332</v>
      </c>
      <c r="L777" s="281">
        <v>2.9937911123273655</v>
      </c>
    </row>
    <row r="778">
      <c r="A778" s="189">
        <v>43551.0</v>
      </c>
      <c r="B778" s="181">
        <v>0.12308050159184371</v>
      </c>
      <c r="C778" s="181">
        <v>0.044705168129078474</v>
      </c>
      <c r="D778" s="181">
        <v>0.14797400099235414</v>
      </c>
      <c r="E778" s="283">
        <v>2.7070786789373646E-6</v>
      </c>
      <c r="F778" s="292">
        <v>1.2320000000181608</v>
      </c>
      <c r="G778" s="228">
        <v>7.661998495716034</v>
      </c>
      <c r="H778" s="230">
        <v>47377.7174166673</v>
      </c>
      <c r="I778" s="292">
        <v>15610.679859575448</v>
      </c>
      <c r="J778" s="230">
        <v>257801.9865833333</v>
      </c>
      <c r="K778" s="228">
        <v>272801.9865833333</v>
      </c>
      <c r="L778" s="281">
        <v>3.0349554178837534</v>
      </c>
    </row>
    <row r="779">
      <c r="A779" s="189">
        <v>43550.0</v>
      </c>
      <c r="B779" s="181">
        <v>0.12344499451620569</v>
      </c>
      <c r="C779" s="181">
        <v>0.044838960666318574</v>
      </c>
      <c r="D779" s="181">
        <v>0.14841299457480475</v>
      </c>
      <c r="E779" s="283">
        <v>0.004453547603024075</v>
      </c>
      <c r="F779" s="292">
        <v>2026.8180000000866</v>
      </c>
      <c r="G779" s="228">
        <v>8.21995657288062</v>
      </c>
      <c r="H779" s="230">
        <v>47376.48541666728</v>
      </c>
      <c r="I779" s="292">
        <v>15603.017861079732</v>
      </c>
      <c r="J779" s="230">
        <v>257800.75458333327</v>
      </c>
      <c r="K779" s="228">
        <v>272800.75458333327</v>
      </c>
      <c r="L779" s="281">
        <v>3.0363668002228907</v>
      </c>
    </row>
    <row r="780">
      <c r="A780" s="189">
        <v>43549.0</v>
      </c>
      <c r="B780" s="181">
        <v>0.1174473912865456</v>
      </c>
      <c r="C780" s="181">
        <v>0.04497362315923549</v>
      </c>
      <c r="D780" s="181">
        <v>0.14249037642689225</v>
      </c>
      <c r="E780" s="283">
        <v>-0.008761944831599063</v>
      </c>
      <c r="F780" s="292">
        <v>-3969.818920516758</v>
      </c>
      <c r="G780" s="228">
        <v>53.33924557750288</v>
      </c>
      <c r="H780" s="230">
        <v>45349.667416667195</v>
      </c>
      <c r="I780" s="292">
        <v>15594.797904506851</v>
      </c>
      <c r="J780" s="230">
        <v>255773.93658333318</v>
      </c>
      <c r="K780" s="228">
        <v>270773.9365833332</v>
      </c>
      <c r="L780" s="281">
        <v>2.9079996864570634</v>
      </c>
    </row>
    <row r="781">
      <c r="A781" s="189">
        <v>43546.0</v>
      </c>
      <c r="B781" s="181">
        <v>0.13031559847460228</v>
      </c>
      <c r="C781" s="181">
        <v>0.045180619296581834</v>
      </c>
      <c r="D781" s="181">
        <v>0.15567693593911752</v>
      </c>
      <c r="E781" s="283">
        <v>0.008912294014853363</v>
      </c>
      <c r="F781" s="292">
        <v>6755.775326436502</v>
      </c>
      <c r="G781" s="228">
        <v>47.06098723985815</v>
      </c>
      <c r="H781" s="230">
        <v>49319.48633718395</v>
      </c>
      <c r="I781" s="292">
        <v>15541.458658929349</v>
      </c>
      <c r="J781" s="230">
        <v>259743.75550384994</v>
      </c>
      <c r="K781" s="228">
        <v>274743.75550384994</v>
      </c>
      <c r="L781" s="281">
        <v>3.17341424762903</v>
      </c>
    </row>
    <row r="782">
      <c r="A782" s="189">
        <v>43545.0</v>
      </c>
      <c r="B782" s="181">
        <v>0.10932338828828655</v>
      </c>
      <c r="C782" s="181">
        <v>0.04531840732827993</v>
      </c>
      <c r="D782" s="181">
        <v>0.13476207061493234</v>
      </c>
      <c r="E782" s="283">
        <v>0.006980931360423108</v>
      </c>
      <c r="F782" s="292">
        <v>5244.585252995108</v>
      </c>
      <c r="G782" s="228">
        <v>50.1100683927707</v>
      </c>
      <c r="H782" s="230">
        <v>42563.71101074745</v>
      </c>
      <c r="I782" s="292">
        <v>15494.39767168949</v>
      </c>
      <c r="J782" s="230">
        <v>252987.98017741344</v>
      </c>
      <c r="K782" s="228">
        <v>267987.98017741344</v>
      </c>
      <c r="L782" s="281">
        <v>2.7470387628244186</v>
      </c>
    </row>
    <row r="783">
      <c r="A783" s="189">
        <v>43544.0</v>
      </c>
      <c r="B783" s="181">
        <v>0.09299436043075253</v>
      </c>
      <c r="C783" s="181">
        <v>0.045453304146220674</v>
      </c>
      <c r="D783" s="181">
        <v>0.11850876468808338</v>
      </c>
      <c r="E783" s="283">
        <v>-0.0021556180629995324</v>
      </c>
      <c r="F783" s="292">
        <v>-1608.1523285183357</v>
      </c>
      <c r="G783" s="228">
        <v>52.735705499653704</v>
      </c>
      <c r="H783" s="230">
        <v>37319.12575775234</v>
      </c>
      <c r="I783" s="292">
        <v>15444.28760329672</v>
      </c>
      <c r="J783" s="230">
        <v>247743.3949244183</v>
      </c>
      <c r="K783" s="228">
        <v>262743.3949244183</v>
      </c>
      <c r="L783" s="281">
        <v>2.416370810770595</v>
      </c>
    </row>
    <row r="784">
      <c r="A784" s="189">
        <v>43543.0</v>
      </c>
      <c r="B784" s="181">
        <v>0.09838774672291095</v>
      </c>
      <c r="C784" s="181">
        <v>0.045586102958917796</v>
      </c>
      <c r="D784" s="181">
        <v>0.1239766952329797</v>
      </c>
      <c r="E784" s="283">
        <v>-9.727523100964795E-5</v>
      </c>
      <c r="F784" s="292">
        <v>-72.72651987185236</v>
      </c>
      <c r="G784" s="228">
        <v>42.42856724014564</v>
      </c>
      <c r="H784" s="230">
        <v>38927.27808627068</v>
      </c>
      <c r="I784" s="292">
        <v>15391.551897797066</v>
      </c>
      <c r="J784" s="230">
        <v>249351.54725293664</v>
      </c>
      <c r="K784" s="228">
        <v>264351.54725293664</v>
      </c>
      <c r="L784" s="281">
        <v>2.529132757031615</v>
      </c>
    </row>
    <row r="785">
      <c r="A785" s="189">
        <v>43542.0</v>
      </c>
      <c r="B785" s="181">
        <v>0.09891047140143527</v>
      </c>
      <c r="C785" s="181">
        <v>0.045720663348269804</v>
      </c>
      <c r="D785" s="181">
        <v>0.1245749529939815</v>
      </c>
      <c r="E785" s="283">
        <v>0.0012449917008225812</v>
      </c>
      <c r="F785" s="292">
        <v>932.1978129070485</v>
      </c>
      <c r="G785" s="228">
        <v>54.98031076234656</v>
      </c>
      <c r="H785" s="230">
        <v>39000.00460614253</v>
      </c>
      <c r="I785" s="292">
        <v>15349.12333055692</v>
      </c>
      <c r="J785" s="230">
        <v>249424.2737728085</v>
      </c>
      <c r="K785" s="228">
        <v>264424.2737728085</v>
      </c>
      <c r="L785" s="281">
        <v>2.540862026204559</v>
      </c>
    </row>
    <row r="786">
      <c r="A786" s="189">
        <v>43539.0</v>
      </c>
      <c r="B786" s="181">
        <v>0.09637275023277717</v>
      </c>
      <c r="C786" s="181">
        <v>0.04593033087082102</v>
      </c>
      <c r="D786" s="181">
        <v>0.12215492496183984</v>
      </c>
      <c r="E786" s="283">
        <v>0.002408453825353748</v>
      </c>
      <c r="F786" s="292">
        <v>1801.104527182877</v>
      </c>
      <c r="G786" s="228">
        <v>53.077946101717316</v>
      </c>
      <c r="H786" s="230">
        <v>38067.80679323548</v>
      </c>
      <c r="I786" s="292">
        <v>15294.143019794574</v>
      </c>
      <c r="J786" s="230">
        <v>248492.07595990144</v>
      </c>
      <c r="K786" s="228">
        <v>263492.07595990144</v>
      </c>
      <c r="L786" s="281">
        <v>2.489044776419699</v>
      </c>
    </row>
    <row r="787">
      <c r="A787" s="189">
        <v>43538.0</v>
      </c>
      <c r="B787" s="181">
        <v>0.09086163578585743</v>
      </c>
      <c r="C787" s="181">
        <v>0.04606641303059963</v>
      </c>
      <c r="D787" s="181">
        <v>0.116720197816174</v>
      </c>
      <c r="E787" s="283">
        <v>-0.0032128115560392267</v>
      </c>
      <c r="F787" s="292">
        <v>-2396.837587733986</v>
      </c>
      <c r="G787" s="228">
        <v>68.21610522642186</v>
      </c>
      <c r="H787" s="230">
        <v>36266.702266052605</v>
      </c>
      <c r="I787" s="292">
        <v>15241.065073692856</v>
      </c>
      <c r="J787" s="230">
        <v>246690.97143271856</v>
      </c>
      <c r="K787" s="228">
        <v>261690.97143271856</v>
      </c>
      <c r="L787" s="281">
        <v>2.379538574941949</v>
      </c>
    </row>
    <row r="788">
      <c r="A788" s="189">
        <v>43537.0</v>
      </c>
      <c r="B788" s="181">
        <v>0.09886641257719332</v>
      </c>
      <c r="C788" s="181">
        <v>0.046202324618491275</v>
      </c>
      <c r="D788" s="181">
        <v>0.1248012661612673</v>
      </c>
      <c r="E788" s="283">
        <v>0.002106064647094487</v>
      </c>
      <c r="F788" s="292">
        <v>1576.224672726239</v>
      </c>
      <c r="G788" s="228">
        <v>3.6890909531302896</v>
      </c>
      <c r="H788" s="230">
        <v>38663.53985378659</v>
      </c>
      <c r="I788" s="292">
        <v>15172.848968466435</v>
      </c>
      <c r="J788" s="230">
        <v>249087.80902045255</v>
      </c>
      <c r="K788" s="228">
        <v>264087.80902045255</v>
      </c>
      <c r="L788" s="281">
        <v>2.548205675423291</v>
      </c>
    </row>
    <row r="789">
      <c r="A789" s="189">
        <v>43536.0</v>
      </c>
      <c r="B789" s="181">
        <v>0.09405903330107715</v>
      </c>
      <c r="C789" s="181">
        <v>0.04634051239499303</v>
      </c>
      <c r="D789" s="181">
        <v>0.12007145613692094</v>
      </c>
      <c r="E789" s="283">
        <v>9.609708643499001E-4</v>
      </c>
      <c r="F789" s="292">
        <v>717.6968283079332</v>
      </c>
      <c r="G789" s="228">
        <v>55.12983132064073</v>
      </c>
      <c r="H789" s="230">
        <v>37087.31518106035</v>
      </c>
      <c r="I789" s="292">
        <v>15169.159877513304</v>
      </c>
      <c r="J789" s="230">
        <v>247511.5843477263</v>
      </c>
      <c r="K789" s="228">
        <v>262511.5843477263</v>
      </c>
      <c r="L789" s="281">
        <v>2.444915570837804</v>
      </c>
    </row>
    <row r="790">
      <c r="A790" s="189">
        <v>43535.0</v>
      </c>
      <c r="B790" s="181">
        <v>0.09200896269161267</v>
      </c>
      <c r="C790" s="181">
        <v>0.0464786706829343</v>
      </c>
      <c r="D790" s="181">
        <v>0.11809893822634704</v>
      </c>
      <c r="E790" s="283">
        <v>0.00342613040679135</v>
      </c>
      <c r="F790" s="292">
        <v>2556.331377117778</v>
      </c>
      <c r="G790" s="228">
        <v>52.47272547823377</v>
      </c>
      <c r="H790" s="230">
        <v>36369.61835275242</v>
      </c>
      <c r="I790" s="292">
        <v>15114.030046192664</v>
      </c>
      <c r="J790" s="230">
        <v>246793.88751941838</v>
      </c>
      <c r="K790" s="228">
        <v>261793.88751941838</v>
      </c>
      <c r="L790" s="281">
        <v>2.406348157413793</v>
      </c>
    </row>
    <row r="791">
      <c r="A791" s="189">
        <v>43532.0</v>
      </c>
      <c r="B791" s="181">
        <v>0.08409437649971997</v>
      </c>
      <c r="C791" s="181">
        <v>0.0466931620210311</v>
      </c>
      <c r="D791" s="181">
        <v>0.11030475293407414</v>
      </c>
      <c r="E791" s="283">
        <v>-0.0018492598751190389</v>
      </c>
      <c r="F791" s="292">
        <v>-1375.0570076096337</v>
      </c>
      <c r="G791" s="228">
        <v>4.7695677285628335</v>
      </c>
      <c r="H791" s="230">
        <v>33813.28697563464</v>
      </c>
      <c r="I791" s="292">
        <v>15061.55732071443</v>
      </c>
      <c r="J791" s="230">
        <v>244237.5561423006</v>
      </c>
      <c r="K791" s="228">
        <v>259237.5561423006</v>
      </c>
      <c r="L791" s="281">
        <v>2.2450060279710002</v>
      </c>
    </row>
    <row r="792">
      <c r="A792" s="189">
        <v>43531.0</v>
      </c>
      <c r="B792" s="181">
        <v>0.08883346276878015</v>
      </c>
      <c r="C792" s="181">
        <v>0.04683145241105844</v>
      </c>
      <c r="D792" s="181">
        <v>0.11513039816028893</v>
      </c>
      <c r="E792" s="283">
        <v>0.007584153572548607</v>
      </c>
      <c r="F792" s="292">
        <v>5677.675925594522</v>
      </c>
      <c r="G792" s="228">
        <v>38.68730981855333</v>
      </c>
      <c r="H792" s="230">
        <v>35188.343983244275</v>
      </c>
      <c r="I792" s="292">
        <v>15056.787752985867</v>
      </c>
      <c r="J792" s="230">
        <v>245612.61314991023</v>
      </c>
      <c r="K792" s="228">
        <v>260612.61314991023</v>
      </c>
      <c r="L792" s="281">
        <v>2.337041908309173</v>
      </c>
    </row>
    <row r="793">
      <c r="A793" s="189">
        <v>43530.0</v>
      </c>
      <c r="B793" s="181">
        <v>0.07046050003993934</v>
      </c>
      <c r="C793" s="181">
        <v>0.0469714613219188</v>
      </c>
      <c r="D793" s="181">
        <v>0.09684264969440641</v>
      </c>
      <c r="E793" s="283">
        <v>3.515215917057173E-4</v>
      </c>
      <c r="F793" s="292">
        <v>261.17501251993235</v>
      </c>
      <c r="G793" s="228">
        <v>36.71015620348044</v>
      </c>
      <c r="H793" s="230">
        <v>29510.668057649753</v>
      </c>
      <c r="I793" s="292">
        <v>15018.100443167314</v>
      </c>
      <c r="J793" s="230">
        <v>239934.9372243157</v>
      </c>
      <c r="K793" s="228">
        <v>254934.9372243157</v>
      </c>
      <c r="L793" s="281">
        <v>1.9650067043649337</v>
      </c>
    </row>
    <row r="794">
      <c r="A794" s="189">
        <v>43529.0</v>
      </c>
      <c r="B794" s="181">
        <v>0.06980715082943817</v>
      </c>
      <c r="C794" s="181">
        <v>0.04710894503080495</v>
      </c>
      <c r="D794" s="181">
        <v>0.09626652004831322</v>
      </c>
      <c r="E794" s="283">
        <v>-3.41404995463574E-5</v>
      </c>
      <c r="F794" s="292">
        <v>-25.391740246413974</v>
      </c>
      <c r="G794" s="228">
        <v>10.253695580609929</v>
      </c>
      <c r="H794" s="230">
        <v>29249.49304512982</v>
      </c>
      <c r="I794" s="292">
        <v>14981.390286963833</v>
      </c>
      <c r="J794" s="230">
        <v>240373.76221179578</v>
      </c>
      <c r="K794" s="228">
        <v>255373.76221179578</v>
      </c>
      <c r="L794" s="281">
        <v>1.9523884289017877</v>
      </c>
    </row>
    <row r="795">
      <c r="A795" s="189">
        <v>43528.0</v>
      </c>
      <c r="B795" s="181">
        <v>0.07009638819505516</v>
      </c>
      <c r="C795" s="181">
        <v>0.04724757261473829</v>
      </c>
      <c r="D795" s="181">
        <v>0.09663361945106169</v>
      </c>
      <c r="E795" s="283">
        <v>0.005659810819303734</v>
      </c>
      <c r="F795" s="292">
        <v>4209.585521358924</v>
      </c>
      <c r="G795" s="228">
        <v>61.62036724453901</v>
      </c>
      <c r="H795" s="230">
        <v>29274.884785376235</v>
      </c>
      <c r="I795" s="292">
        <v>14971.136591383223</v>
      </c>
      <c r="J795" s="230">
        <v>240399.1539520422</v>
      </c>
      <c r="K795" s="228">
        <v>255399.1539520422</v>
      </c>
      <c r="L795" s="281">
        <v>1.9554216613203346</v>
      </c>
    </row>
    <row r="796">
      <c r="A796" s="189">
        <v>43525.0</v>
      </c>
      <c r="B796" s="181">
        <v>0.056459171900251154</v>
      </c>
      <c r="C796" s="181">
        <v>0.047464661005740164</v>
      </c>
      <c r="D796" s="181">
        <v>0.08311833375535928</v>
      </c>
      <c r="E796" s="283">
        <v>-0.0019339800188333206</v>
      </c>
      <c r="F796" s="292">
        <v>-1437.134361835604</v>
      </c>
      <c r="G796" s="228">
        <v>54.805519832592836</v>
      </c>
      <c r="H796" s="230">
        <v>25065.29926401731</v>
      </c>
      <c r="I796" s="292">
        <v>14909.516224138684</v>
      </c>
      <c r="J796" s="230">
        <v>236189.56843068328</v>
      </c>
      <c r="K796" s="228">
        <v>251189.56843068328</v>
      </c>
      <c r="L796" s="281">
        <v>1.6811611381083105</v>
      </c>
    </row>
    <row r="797">
      <c r="A797" s="189">
        <v>43524.0</v>
      </c>
      <c r="B797" s="181">
        <v>0.061402978213428175</v>
      </c>
      <c r="C797" s="181">
        <v>0.04760278416170539</v>
      </c>
      <c r="D797" s="181">
        <v>0.08813971878695104</v>
      </c>
      <c r="E797" s="283">
        <v>-0.00430635627878185</v>
      </c>
      <c r="F797" s="292">
        <v>-3206.2283798358403</v>
      </c>
      <c r="G797" s="228">
        <v>3.388942666251751</v>
      </c>
      <c r="H797" s="230">
        <v>26502.433625852915</v>
      </c>
      <c r="I797" s="292">
        <v>14854.710704306091</v>
      </c>
      <c r="J797" s="230">
        <v>237626.7027925189</v>
      </c>
      <c r="K797" s="228">
        <v>252626.7027925189</v>
      </c>
      <c r="L797" s="281">
        <v>1.7841097112830595</v>
      </c>
    </row>
    <row r="798">
      <c r="A798" s="189">
        <v>43523.0</v>
      </c>
      <c r="B798" s="181">
        <v>0.07049422860739933</v>
      </c>
      <c r="C798" s="181">
        <v>0.04774267622792401</v>
      </c>
      <c r="D798" s="181">
        <v>0.09909309738641688</v>
      </c>
      <c r="E798" s="283">
        <v>-0.005179264926206712</v>
      </c>
      <c r="F798" s="292">
        <v>-3869.974938450847</v>
      </c>
      <c r="G798" s="228">
        <v>12.938863092296742</v>
      </c>
      <c r="H798" s="230">
        <v>29708.662005688755</v>
      </c>
      <c r="I798" s="292">
        <v>14851.32176163984</v>
      </c>
      <c r="J798" s="230">
        <v>240832.93117235473</v>
      </c>
      <c r="K798" s="228">
        <v>255832.93117235473</v>
      </c>
      <c r="L798" s="281">
        <v>2.0004052489405098</v>
      </c>
    </row>
    <row r="799">
      <c r="A799" s="189">
        <v>43522.0</v>
      </c>
      <c r="B799" s="181">
        <v>0.0836519579171737</v>
      </c>
      <c r="C799" s="181">
        <v>0.04788546875959052</v>
      </c>
      <c r="D799" s="181">
        <v>0.11233636243064103</v>
      </c>
      <c r="E799" s="283">
        <v>-1.769289822927021E-4</v>
      </c>
      <c r="F799" s="292">
        <v>-132.8870091449935</v>
      </c>
      <c r="G799" s="228">
        <v>12.617621815854363</v>
      </c>
      <c r="H799" s="230">
        <v>33578.6369441396</v>
      </c>
      <c r="I799" s="292">
        <v>14838.382898547543</v>
      </c>
      <c r="J799" s="230">
        <v>244702.90611080558</v>
      </c>
      <c r="K799" s="228">
        <v>259702.90611080558</v>
      </c>
      <c r="L799" s="281">
        <v>2.262957976871351</v>
      </c>
    </row>
    <row r="800">
      <c r="A800" s="189">
        <v>43521.0</v>
      </c>
      <c r="B800" s="181">
        <v>0.08435321017316971</v>
      </c>
      <c r="C800" s="181">
        <v>0.04803162659474117</v>
      </c>
      <c r="D800" s="181">
        <v>0.11312516630876529</v>
      </c>
      <c r="E800" s="283">
        <v>-0.002401913281017447</v>
      </c>
      <c r="F800" s="292">
        <v>-1804.3372020759853</v>
      </c>
      <c r="G800" s="228">
        <v>17.321978954329097</v>
      </c>
      <c r="H800" s="230">
        <v>33711.523953284595</v>
      </c>
      <c r="I800" s="292">
        <v>14825.765276731689</v>
      </c>
      <c r="J800" s="230">
        <v>244835.79311995057</v>
      </c>
      <c r="K800" s="228">
        <v>259835.79311995057</v>
      </c>
      <c r="L800" s="281">
        <v>2.2738471386831667</v>
      </c>
    </row>
    <row r="801">
      <c r="A801" s="189">
        <v>43518.0</v>
      </c>
      <c r="B801" s="181">
        <v>0.09083436061895642</v>
      </c>
      <c r="C801" s="181">
        <v>0.048258145780048736</v>
      </c>
      <c r="D801" s="181">
        <v>0.11974200651826811</v>
      </c>
      <c r="E801" s="283">
        <v>0.005251019518996299</v>
      </c>
      <c r="F801" s="292">
        <v>3961.4920050543733</v>
      </c>
      <c r="G801" s="228">
        <v>42.514396601394765</v>
      </c>
      <c r="H801" s="230">
        <v>35515.86115536058</v>
      </c>
      <c r="I801" s="292">
        <v>14808.44329777736</v>
      </c>
      <c r="J801" s="230">
        <v>246640.13032202655</v>
      </c>
      <c r="K801" s="228">
        <v>261640.13032202655</v>
      </c>
      <c r="L801" s="281">
        <v>2.3983521050245202</v>
      </c>
    </row>
    <row r="802">
      <c r="A802" s="189">
        <v>43517.0</v>
      </c>
      <c r="B802" s="181">
        <v>0.07771843034632518</v>
      </c>
      <c r="C802" s="181">
        <v>0.04840780148634201</v>
      </c>
      <c r="D802" s="181">
        <v>0.1067157231662636</v>
      </c>
      <c r="E802" s="283">
        <v>-0.002647133613629169</v>
      </c>
      <c r="F802" s="292">
        <v>-1986.572945460095</v>
      </c>
      <c r="G802" s="228">
        <v>26.19082944507136</v>
      </c>
      <c r="H802" s="230">
        <v>31554.369150306207</v>
      </c>
      <c r="I802" s="292">
        <v>14765.928901175965</v>
      </c>
      <c r="J802" s="230">
        <v>242678.63831697218</v>
      </c>
      <c r="K802" s="228">
        <v>257678.63831697218</v>
      </c>
      <c r="L802" s="281">
        <v>2.1369714944105684</v>
      </c>
    </row>
    <row r="803">
      <c r="A803" s="189">
        <v>43516.0</v>
      </c>
      <c r="B803" s="181">
        <v>0.08469530707086642</v>
      </c>
      <c r="C803" s="181">
        <v>0.04855591936757428</v>
      </c>
      <c r="D803" s="181">
        <v>0.11378132562182514</v>
      </c>
      <c r="E803" s="283">
        <v>-0.0035476135318535055</v>
      </c>
      <c r="F803" s="292">
        <v>-2669.3964171055704</v>
      </c>
      <c r="G803" s="228">
        <v>23.236169802821678</v>
      </c>
      <c r="H803" s="230">
        <v>33540.9420957663</v>
      </c>
      <c r="I803" s="292">
        <v>14739.738071730893</v>
      </c>
      <c r="J803" s="230">
        <v>244665.21126243228</v>
      </c>
      <c r="K803" s="228">
        <v>259665.21126243228</v>
      </c>
      <c r="L803" s="281">
        <v>2.2755453273687363</v>
      </c>
    </row>
    <row r="804">
      <c r="A804" s="189">
        <v>43515.0</v>
      </c>
      <c r="B804" s="181">
        <v>0.09404109931014445</v>
      </c>
      <c r="C804" s="181">
        <v>0.04870630839181669</v>
      </c>
      <c r="D804" s="181">
        <v>0.12321720405462906</v>
      </c>
      <c r="E804" s="283">
        <v>3.404539151474156E-4</v>
      </c>
      <c r="F804" s="292">
        <v>257.0828381375177</v>
      </c>
      <c r="G804" s="228">
        <v>7.352356351835624</v>
      </c>
      <c r="H804" s="230">
        <v>36210.33851287187</v>
      </c>
      <c r="I804" s="292">
        <v>14716.501901928072</v>
      </c>
      <c r="J804" s="230">
        <v>247334.60767953785</v>
      </c>
      <c r="K804" s="228">
        <v>262334.60767953785</v>
      </c>
      <c r="L804" s="281">
        <v>2.460526200735774</v>
      </c>
    </row>
    <row r="805">
      <c r="A805" s="189">
        <v>43514.0</v>
      </c>
      <c r="B805" s="181">
        <v>0.093459222726371</v>
      </c>
      <c r="C805" s="181">
        <v>0.048859448756224104</v>
      </c>
      <c r="D805" s="181">
        <v>0.12272706177509843</v>
      </c>
      <c r="E805" s="283">
        <v>-6.767348657313188E-4</v>
      </c>
      <c r="F805" s="292">
        <v>-510.8406192067778</v>
      </c>
      <c r="G805" s="228">
        <v>34.72246773727966</v>
      </c>
      <c r="H805" s="230">
        <v>35953.255674734355</v>
      </c>
      <c r="I805" s="292">
        <v>14709.149545576236</v>
      </c>
      <c r="J805" s="230">
        <v>247077.52484140033</v>
      </c>
      <c r="K805" s="228">
        <v>262077.52484140033</v>
      </c>
      <c r="L805" s="281">
        <v>2.444278342764369</v>
      </c>
    </row>
    <row r="806">
      <c r="A806" s="189">
        <v>43511.0</v>
      </c>
      <c r="B806" s="181">
        <v>0.09566120918012491</v>
      </c>
      <c r="C806" s="181">
        <v>0.049094615015110615</v>
      </c>
      <c r="D806" s="181">
        <v>0.12506991777179627</v>
      </c>
      <c r="E806" s="283">
        <v>0.004816252744961955</v>
      </c>
      <c r="F806" s="292">
        <v>3638.060716767097</v>
      </c>
      <c r="G806" s="228">
        <v>18.627487849311365</v>
      </c>
      <c r="H806" s="230">
        <v>36464.09629394113</v>
      </c>
      <c r="I806" s="292">
        <v>14674.427077838956</v>
      </c>
      <c r="J806" s="230">
        <v>247588.3654606071</v>
      </c>
      <c r="K806" s="228">
        <v>262588.3654606071</v>
      </c>
      <c r="L806" s="281">
        <v>2.4848735899889767</v>
      </c>
    </row>
    <row r="807">
      <c r="A807" s="189">
        <v>43510.0</v>
      </c>
      <c r="B807" s="181">
        <v>0.08344672161358535</v>
      </c>
      <c r="C807" s="181">
        <v>0.049250350140080085</v>
      </c>
      <c r="D807" s="181">
        <v>0.11294871882573587</v>
      </c>
      <c r="E807" s="283">
        <v>0.00108248559798394</v>
      </c>
      <c r="F807" s="292">
        <v>813.7407690832624</v>
      </c>
      <c r="G807" s="228">
        <v>61.68497610455415</v>
      </c>
      <c r="H807" s="230">
        <v>32826.035577174036</v>
      </c>
      <c r="I807" s="292">
        <v>14655.799589989645</v>
      </c>
      <c r="J807" s="230">
        <v>243950.30474384</v>
      </c>
      <c r="K807" s="228">
        <v>258950.30474384</v>
      </c>
      <c r="L807" s="281">
        <v>2.2397983389180083</v>
      </c>
    </row>
    <row r="808">
      <c r="A808" s="189">
        <v>43509.0</v>
      </c>
      <c r="B808" s="181">
        <v>0.08089958633869221</v>
      </c>
      <c r="C808" s="181">
        <v>0.04940473686356064</v>
      </c>
      <c r="D808" s="181">
        <v>0.1104940644504254</v>
      </c>
      <c r="E808" s="283">
        <v>0.003790131084080724</v>
      </c>
      <c r="F808" s="292">
        <v>2846.084607558907</v>
      </c>
      <c r="G808" s="228">
        <v>46.390719262941275</v>
      </c>
      <c r="H808" s="230">
        <v>32012.294808090774</v>
      </c>
      <c r="I808" s="292">
        <v>14594.11461388509</v>
      </c>
      <c r="J808" s="230">
        <v>243136.56397475675</v>
      </c>
      <c r="K808" s="228">
        <v>258136.56397475675</v>
      </c>
      <c r="L808" s="281">
        <v>2.1935071537422166</v>
      </c>
    </row>
    <row r="809">
      <c r="A809" s="189">
        <v>43508.0</v>
      </c>
      <c r="B809" s="181">
        <v>0.07129883972716093</v>
      </c>
      <c r="C809" s="181">
        <v>0.04955963028913635</v>
      </c>
      <c r="D809" s="181">
        <v>0.10098610226370568</v>
      </c>
      <c r="E809" s="283">
        <v>-0.0014321877000000533</v>
      </c>
      <c r="F809" s="292">
        <v>-1076.8864652925404</v>
      </c>
      <c r="G809" s="228">
        <v>1.2946312773638056</v>
      </c>
      <c r="H809" s="230">
        <v>29166.210200531867</v>
      </c>
      <c r="I809" s="292">
        <v>14547.72389462215</v>
      </c>
      <c r="J809" s="230">
        <v>240290.47936719784</v>
      </c>
      <c r="K809" s="228">
        <v>255290.47936719784</v>
      </c>
      <c r="L809" s="281">
        <v>2.0048641568811822</v>
      </c>
    </row>
    <row r="810">
      <c r="A810" s="189">
        <v>43507.0</v>
      </c>
      <c r="B810" s="181">
        <v>0.07526067184204138</v>
      </c>
      <c r="C810" s="181">
        <v>0.04971365994640121</v>
      </c>
      <c r="D810" s="181">
        <v>0.10504020138798385</v>
      </c>
      <c r="E810" s="283">
        <v>0.005366010946773843</v>
      </c>
      <c r="F810" s="292">
        <v>4049.5872102308786</v>
      </c>
      <c r="G810" s="228">
        <v>20.922877889786832</v>
      </c>
      <c r="H810" s="230">
        <v>30243.096665824407</v>
      </c>
      <c r="I810" s="292">
        <v>14546.429263344786</v>
      </c>
      <c r="J810" s="230">
        <v>241367.36583249038</v>
      </c>
      <c r="K810" s="228">
        <v>256367.36583249038</v>
      </c>
      <c r="L810" s="281">
        <v>2.079073573198702</v>
      </c>
    </row>
    <row r="811">
      <c r="A811" s="189">
        <v>43504.0</v>
      </c>
      <c r="B811" s="181">
        <v>0.06148967537515943</v>
      </c>
      <c r="C811" s="181">
        <v>0.04995250836834609</v>
      </c>
      <c r="D811" s="181">
        <v>0.09141228015728403</v>
      </c>
      <c r="E811" s="283">
        <v>0.004741084821015168</v>
      </c>
      <c r="F811" s="292">
        <v>3558.772476806247</v>
      </c>
      <c r="G811" s="228">
        <v>38.330547050047244</v>
      </c>
      <c r="H811" s="230">
        <v>26193.50945559353</v>
      </c>
      <c r="I811" s="292">
        <v>14525.506385454999</v>
      </c>
      <c r="J811" s="230">
        <v>237317.7786222595</v>
      </c>
      <c r="K811" s="228">
        <v>252317.7786222595</v>
      </c>
      <c r="L811" s="281">
        <v>1.8032768538673594</v>
      </c>
    </row>
    <row r="812">
      <c r="A812" s="189">
        <v>43503.0</v>
      </c>
      <c r="B812" s="181">
        <v>0.049204587120360216</v>
      </c>
      <c r="C812" s="181">
        <v>0.050106930768789096</v>
      </c>
      <c r="D812" s="181">
        <v>0.07923677744998048</v>
      </c>
      <c r="E812" s="283">
        <v>-0.002107028212021687</v>
      </c>
      <c r="F812" s="292">
        <v>-1585.460573504155</v>
      </c>
      <c r="G812" s="228">
        <v>60.32695201896968</v>
      </c>
      <c r="H812" s="230">
        <v>22634.73697878728</v>
      </c>
      <c r="I812" s="292">
        <v>14487.175838404952</v>
      </c>
      <c r="J812" s="230">
        <v>233759.00614545326</v>
      </c>
      <c r="K812" s="228">
        <v>248759.00614545326</v>
      </c>
      <c r="L812" s="281">
        <v>1.5623981672662146</v>
      </c>
    </row>
    <row r="813">
      <c r="A813" s="189">
        <v>43502.0</v>
      </c>
      <c r="B813" s="181">
        <v>0.054905813500658866</v>
      </c>
      <c r="C813" s="181">
        <v>0.050259939979332896</v>
      </c>
      <c r="D813" s="181">
        <v>0.08504586399891521</v>
      </c>
      <c r="E813" s="283">
        <v>0.0021161747285920835</v>
      </c>
      <c r="F813" s="292">
        <v>1604.5989420762053</v>
      </c>
      <c r="G813" s="228">
        <v>36.183656960456574</v>
      </c>
      <c r="H813" s="230">
        <v>24220.197552291436</v>
      </c>
      <c r="I813" s="292">
        <v>14426.848886385982</v>
      </c>
      <c r="J813" s="230">
        <v>235344.4667189574</v>
      </c>
      <c r="K813" s="228">
        <v>250344.4667189574</v>
      </c>
      <c r="L813" s="281">
        <v>1.6788279785162947</v>
      </c>
    </row>
    <row r="814">
      <c r="A814" s="189">
        <v>43501.0</v>
      </c>
      <c r="B814" s="181">
        <v>0.049423561624692657</v>
      </c>
      <c r="C814" s="181">
        <v>0.05041506553242946</v>
      </c>
      <c r="D814" s="181">
        <v>0.07965663833837669</v>
      </c>
      <c r="E814" s="283">
        <v>0.006907614230590621</v>
      </c>
      <c r="F814" s="292">
        <v>5226.645399986446</v>
      </c>
      <c r="G814" s="228">
        <v>-594.4006169063414</v>
      </c>
      <c r="H814" s="230">
        <v>22615.59861021523</v>
      </c>
      <c r="I814" s="292">
        <v>14390.665229425525</v>
      </c>
      <c r="J814" s="230">
        <v>234139.8677768812</v>
      </c>
      <c r="K814" s="228">
        <v>249139.8677768812</v>
      </c>
      <c r="L814" s="281">
        <v>1.5715464330287978</v>
      </c>
    </row>
    <row r="815">
      <c r="A815" s="189">
        <v>43500.0</v>
      </c>
      <c r="B815" s="181">
        <v>0.031109830218681068</v>
      </c>
      <c r="C815" s="181">
        <v>0.050570392236688175</v>
      </c>
      <c r="D815" s="181">
        <v>0.06143605377480086</v>
      </c>
      <c r="E815" s="283">
        <v>9.269711490308137E-4</v>
      </c>
      <c r="F815" s="292">
        <v>697.6833273308584</v>
      </c>
      <c r="G815" s="228">
        <v>574.9723882929557</v>
      </c>
      <c r="H815" s="230">
        <v>17388.953210228785</v>
      </c>
      <c r="I815" s="292">
        <v>14985.065846331867</v>
      </c>
      <c r="J815" s="230">
        <v>228913.22237689476</v>
      </c>
      <c r="K815" s="228">
        <v>243913.22237689476</v>
      </c>
      <c r="L815" s="281">
        <v>1.1604188722657736</v>
      </c>
    </row>
    <row r="816">
      <c r="A816" s="189">
        <v>43497.0</v>
      </c>
      <c r="B816" s="181">
        <v>0.028779498925050925</v>
      </c>
      <c r="C816" s="181">
        <v>0.050808052528330906</v>
      </c>
      <c r="D816" s="181">
        <v>0.05924824340726987</v>
      </c>
      <c r="E816" s="283">
        <v>-0.003579206227042256</v>
      </c>
      <c r="F816" s="292">
        <v>-2691.3865916575887</v>
      </c>
      <c r="G816" s="228">
        <v>-2559.8568437043177</v>
      </c>
      <c r="H816" s="230">
        <v>16691.269882897926</v>
      </c>
      <c r="I816" s="292">
        <v>14410.093458038911</v>
      </c>
      <c r="J816" s="230">
        <v>228215.5390495639</v>
      </c>
      <c r="K816" s="228">
        <v>243215.5390495639</v>
      </c>
      <c r="L816" s="281">
        <v>1.1583040687072312</v>
      </c>
    </row>
    <row r="817">
      <c r="A817" s="189">
        <v>43496.0</v>
      </c>
      <c r="B817" s="181">
        <v>0.038431028046609236</v>
      </c>
      <c r="C817" s="181">
        <v>0.050961588966169875</v>
      </c>
      <c r="D817" s="181">
        <v>0.06900964768476024</v>
      </c>
      <c r="E817" s="283">
        <v>5.163101124013423E-4</v>
      </c>
      <c r="F817" s="292">
        <v>391.20466976371245</v>
      </c>
      <c r="G817" s="228">
        <v>317.99121598697093</v>
      </c>
      <c r="H817" s="230">
        <v>19382.656474555515</v>
      </c>
      <c r="I817" s="292">
        <v>16969.95030174323</v>
      </c>
      <c r="J817" s="230">
        <v>230906.9256412215</v>
      </c>
      <c r="K817" s="228">
        <v>245906.9256412215</v>
      </c>
      <c r="L817" s="281">
        <v>1.1421752055787955</v>
      </c>
    </row>
    <row r="818">
      <c r="A818" s="189">
        <v>43495.0</v>
      </c>
      <c r="B818" s="181">
        <v>0.03511986576329391</v>
      </c>
      <c r="C818" s="181">
        <v>0.051118053987111674</v>
      </c>
      <c r="D818" s="181">
        <v>0.06782441067263516</v>
      </c>
      <c r="E818" s="283">
        <v>0.00455596834500677</v>
      </c>
      <c r="F818" s="292">
        <v>3490.7917927453527</v>
      </c>
      <c r="G818" s="228">
        <v>3212.8054442113043</v>
      </c>
      <c r="H818" s="230">
        <v>18991.451804791803</v>
      </c>
      <c r="I818" s="292">
        <v>16651.959085756258</v>
      </c>
      <c r="J818" s="230">
        <v>230515.72097145778</v>
      </c>
      <c r="K818" s="228">
        <v>245515.72097145778</v>
      </c>
      <c r="L818" s="281">
        <v>1.1404935423506233</v>
      </c>
    </row>
    <row r="819">
      <c r="A819" s="189">
        <v>43494.0</v>
      </c>
      <c r="B819" s="181">
        <v>0.022722834270352953</v>
      </c>
      <c r="C819" s="181">
        <v>0.051275284154520484</v>
      </c>
      <c r="D819" s="181">
        <v>0.055527972623107</v>
      </c>
      <c r="E819" s="283">
        <v>0.0024119855778834765</v>
      </c>
      <c r="F819" s="292">
        <v>1839.6482939199777</v>
      </c>
      <c r="G819" s="228">
        <v>1649.3066491668123</v>
      </c>
      <c r="H819" s="230">
        <v>15500.66001204645</v>
      </c>
      <c r="I819" s="292">
        <v>13439.153641544954</v>
      </c>
      <c r="J819" s="230">
        <v>227024.92917871242</v>
      </c>
      <c r="K819" s="228">
        <v>242024.92917871242</v>
      </c>
      <c r="L819" s="281">
        <v>1.15339555045555</v>
      </c>
    </row>
    <row r="820">
      <c r="A820" s="189">
        <v>43493.0</v>
      </c>
      <c r="B820" s="181">
        <v>0.01618167455315913</v>
      </c>
      <c r="C820" s="181">
        <v>0.051431046929700616</v>
      </c>
      <c r="D820" s="181">
        <v>0.04908646753434184</v>
      </c>
      <c r="E820" s="283">
        <v>-0.007639175752967274</v>
      </c>
      <c r="F820" s="292">
        <v>-5812.4311270489125</v>
      </c>
      <c r="G820" s="228">
        <v>-5504.118594968579</v>
      </c>
      <c r="H820" s="230">
        <v>13661.011718126472</v>
      </c>
      <c r="I820" s="292">
        <v>11789.846992378141</v>
      </c>
      <c r="J820" s="230">
        <v>225185.28088479245</v>
      </c>
      <c r="K820" s="228">
        <v>240185.28088479245</v>
      </c>
      <c r="L820" s="281">
        <v>1.1587098396576303</v>
      </c>
    </row>
    <row r="821">
      <c r="A821" s="189">
        <v>43490.0</v>
      </c>
      <c r="B821" s="181">
        <v>0.03724146550208421</v>
      </c>
      <c r="C821" s="181">
        <v>0.05167342301458248</v>
      </c>
      <c r="D821" s="181">
        <v>0.07030132697540803</v>
      </c>
      <c r="E821" s="283">
        <v>-0.0019226986620508538</v>
      </c>
      <c r="F821" s="292">
        <v>-1474.102171897306</v>
      </c>
      <c r="G821" s="228">
        <v>-1478.9328431059694</v>
      </c>
      <c r="H821" s="230">
        <v>19473.442845175385</v>
      </c>
      <c r="I821" s="292">
        <v>17293.96558734672</v>
      </c>
      <c r="J821" s="230">
        <v>230997.71201184136</v>
      </c>
      <c r="K821" s="228">
        <v>245997.71201184136</v>
      </c>
      <c r="L821" s="281">
        <v>1.1260253032666665</v>
      </c>
    </row>
    <row r="822">
      <c r="A822" s="189">
        <v>43489.0</v>
      </c>
      <c r="B822" s="181">
        <v>0.04269581821972722</v>
      </c>
      <c r="C822" s="181">
        <v>0.051834498980657354</v>
      </c>
      <c r="D822" s="181">
        <v>0.07585873361931435</v>
      </c>
      <c r="E822" s="283">
        <v>0.0075636838077681135</v>
      </c>
      <c r="F822" s="292">
        <v>5810.104491265607</v>
      </c>
      <c r="G822" s="228">
        <v>5483.710784261877</v>
      </c>
      <c r="H822" s="230">
        <v>20947.54501707269</v>
      </c>
      <c r="I822" s="292">
        <v>18772.89843045269</v>
      </c>
      <c r="J822" s="230">
        <v>232471.81418373866</v>
      </c>
      <c r="K822" s="228">
        <v>247471.81418373866</v>
      </c>
      <c r="L822" s="281">
        <v>1.1158396821181524</v>
      </c>
    </row>
    <row r="823">
      <c r="A823" s="189">
        <v>43488.0</v>
      </c>
      <c r="B823" s="181">
        <v>0.021723506147401726</v>
      </c>
      <c r="C823" s="181">
        <v>0.05199775452813686</v>
      </c>
      <c r="D823" s="181">
        <v>0.05499086993591987</v>
      </c>
      <c r="E823" s="283">
        <v>-0.003830641334290064</v>
      </c>
      <c r="F823" s="292">
        <v>-2920.281493782648</v>
      </c>
      <c r="G823" s="228">
        <v>-2804.6784097584023</v>
      </c>
      <c r="H823" s="230">
        <v>15137.440525807084</v>
      </c>
      <c r="I823" s="292">
        <v>13289.187646190812</v>
      </c>
      <c r="J823" s="230">
        <v>226661.70969247306</v>
      </c>
      <c r="K823" s="228">
        <v>241661.70969247306</v>
      </c>
      <c r="L823" s="281">
        <v>1.1390794478055286</v>
      </c>
    </row>
    <row r="824">
      <c r="A824" s="189">
        <v>43487.0</v>
      </c>
      <c r="B824" s="181">
        <v>0.03243174880899743</v>
      </c>
      <c r="C824" s="181">
        <v>0.052157815303694045</v>
      </c>
      <c r="D824" s="181">
        <v>0.06580151702049603</v>
      </c>
      <c r="E824" s="283">
        <v>4.763025871851767E-4</v>
      </c>
      <c r="F824" s="292">
        <v>364.49922927550506</v>
      </c>
      <c r="G824" s="228">
        <v>299.05674025600274</v>
      </c>
      <c r="H824" s="230">
        <v>18057.72201958973</v>
      </c>
      <c r="I824" s="292">
        <v>16093.866055949215</v>
      </c>
      <c r="J824" s="230">
        <v>229581.9911862557</v>
      </c>
      <c r="K824" s="228">
        <v>244581.9911862557</v>
      </c>
      <c r="L824" s="281">
        <v>1.1220251216714061</v>
      </c>
    </row>
    <row r="825">
      <c r="A825" s="189">
        <v>43486.0</v>
      </c>
      <c r="B825" s="181">
        <v>0.031200921079626538</v>
      </c>
      <c r="C825" s="181">
        <v>0.052321131009268176</v>
      </c>
      <c r="D825" s="181">
        <v>0.06467517616828006</v>
      </c>
      <c r="E825" s="283">
        <v>-0.0014032997066099726</v>
      </c>
      <c r="F825" s="292">
        <v>-1073.3891557435272</v>
      </c>
      <c r="G825" s="228">
        <v>-1113.2538010000317</v>
      </c>
      <c r="H825" s="230">
        <v>17693.222790314227</v>
      </c>
      <c r="I825" s="292">
        <v>15794.809315693212</v>
      </c>
      <c r="J825" s="230">
        <v>229217.4919569802</v>
      </c>
      <c r="K825" s="228">
        <v>244217.4919569802</v>
      </c>
      <c r="L825" s="281">
        <v>1.1201922376318156</v>
      </c>
    </row>
    <row r="826">
      <c r="A826" s="189">
        <v>43483.0</v>
      </c>
      <c r="B826" s="181">
        <v>0.035286132816070015</v>
      </c>
      <c r="C826" s="181">
        <v>0.05257424352544717</v>
      </c>
      <c r="D826" s="181">
        <v>0.06893066321908282</v>
      </c>
      <c r="E826" s="283">
        <v>0.005179806487977421</v>
      </c>
      <c r="F826" s="292">
        <v>3974.5143220823957</v>
      </c>
      <c r="G826" s="228">
        <v>3755.333552262937</v>
      </c>
      <c r="H826" s="230">
        <v>18766.611946057754</v>
      </c>
      <c r="I826" s="292">
        <v>16908.063116693244</v>
      </c>
      <c r="J826" s="230">
        <v>230290.88111272373</v>
      </c>
      <c r="K826" s="228">
        <v>245290.88111272373</v>
      </c>
      <c r="L826" s="281">
        <v>1.1099208594466137</v>
      </c>
    </row>
    <row r="827">
      <c r="A827" s="189">
        <v>43482.0</v>
      </c>
      <c r="B827" s="181">
        <v>0.020753046526853315</v>
      </c>
      <c r="C827" s="181">
        <v>0.05274068878855407</v>
      </c>
      <c r="D827" s="181">
        <v>0.05450409244658159</v>
      </c>
      <c r="E827" s="283">
        <v>0.0016815021746315897</v>
      </c>
      <c r="F827" s="292">
        <v>1283.5493071419187</v>
      </c>
      <c r="G827" s="228">
        <v>1167.9076061368432</v>
      </c>
      <c r="H827" s="230">
        <v>14792.097623975358</v>
      </c>
      <c r="I827" s="292">
        <v>13152.729564430307</v>
      </c>
      <c r="J827" s="230">
        <v>226316.36679064133</v>
      </c>
      <c r="K827" s="228">
        <v>241316.36679064133</v>
      </c>
      <c r="L827" s="281">
        <v>1.1246409006977904</v>
      </c>
    </row>
    <row r="828">
      <c r="A828" s="189">
        <v>43481.0</v>
      </c>
      <c r="B828" s="181">
        <v>0.01607357801033007</v>
      </c>
      <c r="C828" s="181">
        <v>0.05290524531890134</v>
      </c>
      <c r="D828" s="181">
        <v>0.04992993076506023</v>
      </c>
      <c r="E828" s="283">
        <v>0.0019625570627334055</v>
      </c>
      <c r="F828" s="292">
        <v>1495.5692754302872</v>
      </c>
      <c r="G828" s="228">
        <v>1360.3094085733665</v>
      </c>
      <c r="H828" s="230">
        <v>13508.54831683344</v>
      </c>
      <c r="I828" s="292">
        <v>11984.821958293463</v>
      </c>
      <c r="J828" s="230">
        <v>225032.8174834994</v>
      </c>
      <c r="K828" s="228">
        <v>240032.8174834994</v>
      </c>
      <c r="L828" s="281">
        <v>1.1271380053740023</v>
      </c>
    </row>
    <row r="829">
      <c r="A829" s="189">
        <v>43480.0</v>
      </c>
      <c r="B829" s="181">
        <v>0.010578522792898472</v>
      </c>
      <c r="C829" s="181">
        <v>0.05306993292978209</v>
      </c>
      <c r="D829" s="181">
        <v>0.04454026626672847</v>
      </c>
      <c r="E829" s="283">
        <v>0.0069681327882974015</v>
      </c>
      <c r="F829" s="292">
        <v>5299.653730948805</v>
      </c>
      <c r="G829" s="228">
        <v>4801.0186316393065</v>
      </c>
      <c r="H829" s="230">
        <v>12012.979041403152</v>
      </c>
      <c r="I829" s="292">
        <v>10624.512549720097</v>
      </c>
      <c r="J829" s="230">
        <v>223537.24820806913</v>
      </c>
      <c r="K829" s="228">
        <v>238537.24820806913</v>
      </c>
      <c r="L829" s="281">
        <v>1.130685194749912</v>
      </c>
    </row>
    <row r="830">
      <c r="A830" s="189">
        <v>43479.0</v>
      </c>
      <c r="B830" s="181">
        <v>-0.009099032324119176</v>
      </c>
      <c r="C830" s="181">
        <v>0.0532345796689712</v>
      </c>
      <c r="D830" s="181">
        <v>0.024968075713248928</v>
      </c>
      <c r="E830" s="283">
        <v>-0.0013309080117461056</v>
      </c>
      <c r="F830" s="292">
        <v>-1005.1764414050849</v>
      </c>
      <c r="G830" s="228">
        <v>-932.7148250173414</v>
      </c>
      <c r="H830" s="230">
        <v>6713.325310454347</v>
      </c>
      <c r="I830" s="292">
        <v>5823.4939180807905</v>
      </c>
      <c r="J830" s="230">
        <v>218237.59447712032</v>
      </c>
      <c r="K830" s="228">
        <v>233237.59447712032</v>
      </c>
      <c r="L830" s="281">
        <v>1.1528002613020352</v>
      </c>
    </row>
    <row r="831">
      <c r="A831" s="189">
        <v>43476.0</v>
      </c>
      <c r="B831" s="181">
        <v>-0.005386042386884008</v>
      </c>
      <c r="C831" s="181">
        <v>0.05348725431033831</v>
      </c>
      <c r="D831" s="181">
        <v>0.02884276307271008</v>
      </c>
      <c r="E831" s="283">
        <v>0.00469199610460346</v>
      </c>
      <c r="F831" s="292">
        <v>3548.3751288020285</v>
      </c>
      <c r="G831" s="228">
        <v>3150.268894742017</v>
      </c>
      <c r="H831" s="230">
        <v>7718.501751859432</v>
      </c>
      <c r="I831" s="292">
        <v>6756.208743098132</v>
      </c>
      <c r="J831" s="230">
        <v>219242.7709185254</v>
      </c>
      <c r="K831" s="228">
        <v>234242.7709185254</v>
      </c>
      <c r="L831" s="281">
        <v>1.14243091730171</v>
      </c>
    </row>
    <row r="832">
      <c r="A832" s="189">
        <v>43475.0</v>
      </c>
      <c r="B832" s="181">
        <v>-0.018702849987226385</v>
      </c>
      <c r="C832" s="181">
        <v>0.05365110120076633</v>
      </c>
      <c r="D832" s="181">
        <v>0.015630808178118502</v>
      </c>
      <c r="E832" s="283">
        <v>0.0031153515750357696</v>
      </c>
      <c r="F832" s="292">
        <v>2344.9654326584423</v>
      </c>
      <c r="G832" s="228">
        <v>2039.0306319655974</v>
      </c>
      <c r="H832" s="230">
        <v>4170.126623057404</v>
      </c>
      <c r="I832" s="292">
        <v>3605.939848356115</v>
      </c>
      <c r="J832" s="230">
        <v>215694.39578972338</v>
      </c>
      <c r="K832" s="228">
        <v>230694.39578972338</v>
      </c>
      <c r="L832" s="281">
        <v>1.156460395466245</v>
      </c>
    </row>
    <row r="833">
      <c r="A833" s="189">
        <v>43474.0</v>
      </c>
      <c r="B833" s="181">
        <v>-0.02757552423643742</v>
      </c>
      <c r="C833" s="181">
        <v>0.05381323816825745</v>
      </c>
      <c r="D833" s="181">
        <v>0.006861892381077441</v>
      </c>
      <c r="E833" s="283">
        <v>-0.006148885624137399</v>
      </c>
      <c r="F833" s="292">
        <v>-4613.926830865792</v>
      </c>
      <c r="G833" s="228">
        <v>-4089.681976081901</v>
      </c>
      <c r="H833" s="230">
        <v>1825.1611903989615</v>
      </c>
      <c r="I833" s="292">
        <v>1566.9092163905175</v>
      </c>
      <c r="J833" s="230">
        <v>212349.43035706494</v>
      </c>
      <c r="K833" s="228">
        <v>228349.43035706494</v>
      </c>
      <c r="L833" s="281">
        <v>1.164816168867361</v>
      </c>
    </row>
    <row r="834">
      <c r="A834" s="189">
        <v>43473.0</v>
      </c>
      <c r="B834" s="181">
        <v>-0.006511413750870578</v>
      </c>
      <c r="C834" s="181">
        <v>0.05021772585191894</v>
      </c>
      <c r="D834" s="181">
        <v>0.02428103398213508</v>
      </c>
      <c r="E834" s="283">
        <v>7.337664794203282E-5</v>
      </c>
      <c r="F834" s="292">
        <v>55.57760459772544</v>
      </c>
      <c r="G834" s="228">
        <v>32.909607036884154</v>
      </c>
      <c r="H834" s="230">
        <v>6439.0880212647535</v>
      </c>
      <c r="I834" s="292">
        <v>5656.591192472419</v>
      </c>
      <c r="J834" s="230">
        <v>216963.35718793073</v>
      </c>
      <c r="K834" s="228">
        <v>232963.35718793073</v>
      </c>
      <c r="L834" s="281">
        <v>1.1383336363132717</v>
      </c>
    </row>
    <row r="835">
      <c r="A835" s="189">
        <v>43472.0</v>
      </c>
      <c r="B835" s="181">
        <v>-0.006796858285736722</v>
      </c>
      <c r="C835" s="181">
        <v>0.05037225380265329</v>
      </c>
      <c r="D835" s="181">
        <v>0.02414552916822349</v>
      </c>
      <c r="E835" s="283">
        <v>0.0010201072762126258</v>
      </c>
      <c r="F835" s="292">
        <v>756.3123805186478</v>
      </c>
      <c r="G835" s="228">
        <v>626.5479435548013</v>
      </c>
      <c r="H835" s="230">
        <v>6383.510416667028</v>
      </c>
      <c r="I835" s="292">
        <v>5623.6815854355345</v>
      </c>
      <c r="J835" s="230">
        <v>216907.779583333</v>
      </c>
      <c r="K835" s="228">
        <v>232907.779583333</v>
      </c>
      <c r="L835" s="281">
        <v>1.135112349390359</v>
      </c>
    </row>
    <row r="836">
      <c r="A836" s="189">
        <v>43469.0</v>
      </c>
      <c r="B836" s="181">
        <v>-0.009704032134441393</v>
      </c>
      <c r="C836" s="181">
        <v>0.050614444980812016</v>
      </c>
      <c r="D836" s="181">
        <v>0.021387127167248287</v>
      </c>
      <c r="E836" s="283">
        <v>8.29696767178929E-4</v>
      </c>
      <c r="F836" s="292">
        <v>614.5136146547156</v>
      </c>
      <c r="G836" s="228">
        <v>543.6023084670924</v>
      </c>
      <c r="H836" s="230">
        <v>5627.19803614838</v>
      </c>
      <c r="I836" s="292">
        <v>4997.133641880733</v>
      </c>
      <c r="J836" s="230">
        <v>217651.46720281435</v>
      </c>
      <c r="K836" s="228">
        <v>233651.46720281435</v>
      </c>
      <c r="L836" s="281">
        <v>1.1260851598978878</v>
      </c>
    </row>
    <row r="837">
      <c r="A837" s="189">
        <v>43468.0</v>
      </c>
      <c r="B837" s="181">
        <v>-0.01207705428150812</v>
      </c>
      <c r="C837" s="181">
        <v>0.050771919226074665</v>
      </c>
      <c r="D837" s="181">
        <v>0.01911083742230966</v>
      </c>
      <c r="E837" s="283">
        <v>-0.002760054552418007</v>
      </c>
      <c r="F837" s="292">
        <v>-2042.5340020433068</v>
      </c>
      <c r="G837" s="228">
        <v>-1889.3208467766472</v>
      </c>
      <c r="H837" s="230">
        <v>5012.684421493665</v>
      </c>
      <c r="I837" s="292">
        <v>4453.531333413641</v>
      </c>
      <c r="J837" s="230">
        <v>217036.95358815964</v>
      </c>
      <c r="K837" s="228">
        <v>233036.95358815964</v>
      </c>
      <c r="L837" s="281">
        <v>1.1255527459490067</v>
      </c>
    </row>
    <row r="838">
      <c r="A838" s="189">
        <v>43467.0</v>
      </c>
      <c r="B838" s="181">
        <v>-0.004303258571931364</v>
      </c>
      <c r="C838" s="181">
        <v>0.05092999315264212</v>
      </c>
      <c r="D838" s="181">
        <v>0.02698173390290574</v>
      </c>
      <c r="E838" s="283">
        <v>0.011366770783686054</v>
      </c>
      <c r="F838" s="292">
        <v>8435.013006869878</v>
      </c>
      <c r="G838" s="228">
        <v>5142.079462394998</v>
      </c>
      <c r="H838" s="230">
        <v>7055.218423536971</v>
      </c>
      <c r="I838" s="292">
        <v>6342.852180190288</v>
      </c>
      <c r="J838" s="230">
        <v>219079.48759020295</v>
      </c>
      <c r="K838" s="228">
        <v>235079.48759020295</v>
      </c>
      <c r="L838" s="281">
        <v>1.1123100811921038</v>
      </c>
    </row>
    <row r="839">
      <c r="A839" s="189">
        <v>43465.0</v>
      </c>
      <c r="B839" s="181">
        <v>-0.03670876632263612</v>
      </c>
      <c r="C839" s="181">
        <v>0.05113467111724737</v>
      </c>
      <c r="D839" s="181">
        <v>-0.005298045407913918</v>
      </c>
      <c r="E839" s="283">
        <v>0.009347080423062672</v>
      </c>
      <c r="F839" s="292">
        <v>6809.818670859677</v>
      </c>
      <c r="G839" s="228">
        <v>-5745.120793783831</v>
      </c>
      <c r="H839" s="230">
        <v>-1379.7945833329068</v>
      </c>
      <c r="I839" s="292">
        <v>1200.7727177952904</v>
      </c>
      <c r="J839" s="230">
        <v>210644.47458333307</v>
      </c>
      <c r="K839" s="228">
        <v>226644.47458333307</v>
      </c>
      <c r="L839" s="281">
        <v>-1.1490888849192993</v>
      </c>
    </row>
    <row r="840">
      <c r="A840" s="189">
        <v>43462.0</v>
      </c>
      <c r="B840" s="181">
        <v>-0.06521945252038464</v>
      </c>
      <c r="C840" s="181">
        <v>0.05137866271155333</v>
      </c>
      <c r="D840" s="181">
        <v>-0.03159598964389223</v>
      </c>
      <c r="E840" s="283">
        <v>0.001083388623082496</v>
      </c>
      <c r="F840" s="292">
        <v>781.3461984310998</v>
      </c>
      <c r="G840" s="228">
        <v>-658.00931132001</v>
      </c>
      <c r="H840" s="230">
        <v>-8189.613254192584</v>
      </c>
      <c r="I840" s="292">
        <v>6945.893511579121</v>
      </c>
      <c r="J840" s="230">
        <v>203834.6559124734</v>
      </c>
      <c r="K840" s="228">
        <v>219834.6559124734</v>
      </c>
      <c r="L840" s="281">
        <v>-1.1790582796209192</v>
      </c>
    </row>
    <row r="841">
      <c r="A841" s="189">
        <v>43461.0</v>
      </c>
      <c r="B841" s="181">
        <v>-0.051995294460589356</v>
      </c>
      <c r="C841" s="181">
        <v>0.03509030422089737</v>
      </c>
      <c r="D841" s="181">
        <v>-0.034712567606604336</v>
      </c>
      <c r="E841" s="283">
        <v>0.0042773073710906445</v>
      </c>
      <c r="F841" s="292">
        <v>3099.6498084677733</v>
      </c>
      <c r="G841" s="228">
        <v>-2529.785981187674</v>
      </c>
      <c r="H841" s="230">
        <v>-8970.959452623683</v>
      </c>
      <c r="I841" s="292">
        <v>7603.902822899131</v>
      </c>
      <c r="J841" s="230">
        <v>203053.3097140423</v>
      </c>
      <c r="K841" s="228">
        <v>219053.3097140423</v>
      </c>
      <c r="L841" s="281">
        <v>-1.1797835482073318</v>
      </c>
    </row>
    <row r="842">
      <c r="A842" s="189">
        <v>43458.0</v>
      </c>
      <c r="B842" s="181">
        <v>-0.06429999301923986</v>
      </c>
      <c r="C842" s="181">
        <v>0.035254705542195904</v>
      </c>
      <c r="D842" s="181">
        <v>-0.0469252931787206</v>
      </c>
      <c r="E842" s="283">
        <v>-0.0071941685624485685</v>
      </c>
      <c r="F842" s="292">
        <v>-5248.528845272958</v>
      </c>
      <c r="G842" s="228">
        <v>4239.817943531244</v>
      </c>
      <c r="H842" s="230">
        <v>-12070.609261091457</v>
      </c>
      <c r="I842" s="292">
        <v>10133.688804086805</v>
      </c>
      <c r="J842" s="230">
        <v>199953.65990557452</v>
      </c>
      <c r="K842" s="228">
        <v>215953.65990557452</v>
      </c>
      <c r="L842" s="281">
        <v>-1.1911367611983026</v>
      </c>
    </row>
    <row r="843">
      <c r="A843" s="189">
        <v>43455.0</v>
      </c>
      <c r="B843" s="181">
        <v>-0.0441002854921098</v>
      </c>
      <c r="C843" s="181">
        <v>0.03541878426554163</v>
      </c>
      <c r="D843" s="181">
        <v>-0.026644722160476274</v>
      </c>
      <c r="E843" s="283">
        <v>-0.0032602409205492074</v>
      </c>
      <c r="F843" s="292">
        <v>-2395.6307324855006</v>
      </c>
      <c r="G843" s="228">
        <v>2016.6511087031095</v>
      </c>
      <c r="H843" s="230">
        <v>-6822.080415818498</v>
      </c>
      <c r="I843" s="292">
        <v>5893.870860555561</v>
      </c>
      <c r="J843" s="230">
        <v>205202.18875084748</v>
      </c>
      <c r="K843" s="228">
        <v>221202.18875084748</v>
      </c>
      <c r="L843" s="281">
        <v>-1.157487257054601</v>
      </c>
    </row>
    <row r="844">
      <c r="A844" s="189">
        <v>43454.0</v>
      </c>
      <c r="B844" s="181">
        <v>-0.034848161799057774</v>
      </c>
      <c r="C844" s="181">
        <v>0.03552520634880252</v>
      </c>
      <c r="D844" s="181">
        <v>-0.01734015009990498</v>
      </c>
      <c r="E844" s="283">
        <v>-0.00631882185268003</v>
      </c>
      <c r="F844" s="292">
        <v>-4675.418749566423</v>
      </c>
      <c r="G844" s="228">
        <v>3653.90306200755</v>
      </c>
      <c r="H844" s="230">
        <v>-4426.449683332998</v>
      </c>
      <c r="I844" s="292">
        <v>3877.2197518524517</v>
      </c>
      <c r="J844" s="230">
        <v>207597.81948333298</v>
      </c>
      <c r="K844" s="228">
        <v>223597.81948333298</v>
      </c>
      <c r="L844" s="281">
        <v>-1.1416556106261802</v>
      </c>
    </row>
    <row r="845">
      <c r="A845" s="189">
        <v>43453.0</v>
      </c>
      <c r="B845" s="181">
        <v>-0.01661722776954977</v>
      </c>
      <c r="C845" s="181">
        <v>0.03563363114989122</v>
      </c>
      <c r="D845" s="181">
        <v>9.782867741029695E-4</v>
      </c>
      <c r="E845" s="283">
        <v>-5.484628086120089E-4</v>
      </c>
      <c r="F845" s="292">
        <v>-411.12577378045535</v>
      </c>
      <c r="G845" s="228">
        <v>-371.6915415748897</v>
      </c>
      <c r="H845" s="230">
        <v>248.9690662334251</v>
      </c>
      <c r="I845" s="292">
        <v>223.3166898449018</v>
      </c>
      <c r="J845" s="230">
        <v>212273.2382328994</v>
      </c>
      <c r="K845" s="228">
        <v>228273.2382328994</v>
      </c>
      <c r="L845" s="281">
        <v>1.1148699472768446</v>
      </c>
    </row>
    <row r="846">
      <c r="A846" s="189">
        <v>43452.0</v>
      </c>
      <c r="B846" s="181">
        <v>-0.015060310284896003</v>
      </c>
      <c r="C846" s="181">
        <v>0.03574534172198292</v>
      </c>
      <c r="D846" s="181">
        <v>0.0026018754452421214</v>
      </c>
      <c r="E846" s="283">
        <v>-0.0035066865447422185</v>
      </c>
      <c r="F846" s="292">
        <v>-2646.2075766524067</v>
      </c>
      <c r="G846" s="228">
        <v>-2429.277957672726</v>
      </c>
      <c r="H846" s="230">
        <v>660.0948400138805</v>
      </c>
      <c r="I846" s="292">
        <v>595.0082314197915</v>
      </c>
      <c r="J846" s="230">
        <v>212684.36400667985</v>
      </c>
      <c r="K846" s="228">
        <v>228684.36400667985</v>
      </c>
      <c r="L846" s="281">
        <v>1.1093877448363716</v>
      </c>
    </row>
    <row r="847">
      <c r="A847" s="189">
        <v>43451.0</v>
      </c>
      <c r="B847" s="181">
        <v>-0.004644432829983166</v>
      </c>
      <c r="C847" s="181">
        <v>0.03585804181054627</v>
      </c>
      <c r="D847" s="181">
        <v>0.013073439314107599</v>
      </c>
      <c r="E847" s="283">
        <v>-0.006223062615017826</v>
      </c>
      <c r="F847" s="292">
        <v>-4734.547498141648</v>
      </c>
      <c r="G847" s="228">
        <v>-4518.449942727858</v>
      </c>
      <c r="H847" s="230">
        <v>3306.302416666287</v>
      </c>
      <c r="I847" s="292">
        <v>3024.286189092518</v>
      </c>
      <c r="J847" s="230">
        <v>215330.57158333226</v>
      </c>
      <c r="K847" s="228">
        <v>231330.57158333226</v>
      </c>
      <c r="L847" s="281">
        <v>1.0932505093568516</v>
      </c>
    </row>
    <row r="848">
      <c r="A848" s="189">
        <v>43448.0</v>
      </c>
      <c r="B848" s="181">
        <v>0.014115577506598743</v>
      </c>
      <c r="C848" s="181">
        <v>0.03603582150320427</v>
      </c>
      <c r="D848" s="181">
        <v>0.03195192987921747</v>
      </c>
      <c r="E848" s="283">
        <v>0.0023319107199010086</v>
      </c>
      <c r="F848" s="292">
        <v>1765.2667218117858</v>
      </c>
      <c r="G848" s="228">
        <v>1680.6939361743807</v>
      </c>
      <c r="H848" s="230">
        <v>8040.849914807935</v>
      </c>
      <c r="I848" s="292">
        <v>7542.736131820376</v>
      </c>
      <c r="J848" s="230">
        <v>220065.1190814739</v>
      </c>
      <c r="K848" s="228">
        <v>236065.1190814739</v>
      </c>
      <c r="L848" s="281">
        <v>1.0660388716086961</v>
      </c>
    </row>
    <row r="849">
      <c r="A849" s="189">
        <v>43447.0</v>
      </c>
      <c r="B849" s="181">
        <v>0.007109606854741917</v>
      </c>
      <c r="C849" s="181">
        <v>0.03615448025260011</v>
      </c>
      <c r="D849" s="181">
        <v>0.025019402003922154</v>
      </c>
      <c r="E849" s="283">
        <v>-0.008791698920552727</v>
      </c>
      <c r="F849" s="292">
        <v>-6713.952874382841</v>
      </c>
      <c r="G849" s="228">
        <v>-6660.1290549623345</v>
      </c>
      <c r="H849" s="230">
        <v>6275.58319299615</v>
      </c>
      <c r="I849" s="292">
        <v>5862.042195645995</v>
      </c>
      <c r="J849" s="230">
        <v>218299.85235966212</v>
      </c>
      <c r="K849" s="228">
        <v>234299.85235966212</v>
      </c>
      <c r="L849" s="281">
        <v>1.0705455511148163</v>
      </c>
    </row>
    <row r="850">
      <c r="A850" s="189">
        <v>43446.0</v>
      </c>
      <c r="B850" s="181">
        <v>0.03398773895785785</v>
      </c>
      <c r="C850" s="181">
        <v>0.036272990956647974</v>
      </c>
      <c r="D850" s="181">
        <v>0.051956240591480775</v>
      </c>
      <c r="E850" s="283">
        <v>0.0036666107098259474</v>
      </c>
      <c r="F850" s="292">
        <v>2824.696450686024</v>
      </c>
      <c r="G850" s="228">
        <v>2805.024609515367</v>
      </c>
      <c r="H850" s="230">
        <v>12989.536067378991</v>
      </c>
      <c r="I850" s="292">
        <v>12522.17125060833</v>
      </c>
      <c r="J850" s="230">
        <v>225013.80523404496</v>
      </c>
      <c r="K850" s="228">
        <v>241013.80523404496</v>
      </c>
      <c r="L850" s="281">
        <v>1.037322985560348</v>
      </c>
    </row>
    <row r="851">
      <c r="A851" s="189">
        <v>43445.0</v>
      </c>
      <c r="B851" s="181">
        <v>0.02276641404178667</v>
      </c>
      <c r="C851" s="181">
        <v>0.036396164159323674</v>
      </c>
      <c r="D851" s="181">
        <v>0.04079593181538387</v>
      </c>
      <c r="E851" s="283">
        <v>0.003680104219369965</v>
      </c>
      <c r="F851" s="292">
        <v>2824.696450686024</v>
      </c>
      <c r="G851" s="228">
        <v>2760.171050516011</v>
      </c>
      <c r="H851" s="230">
        <v>10164.839616692967</v>
      </c>
      <c r="I851" s="292">
        <v>9717.146641092962</v>
      </c>
      <c r="J851" s="230">
        <v>222189.10878335894</v>
      </c>
      <c r="K851" s="228">
        <v>238189.10878335894</v>
      </c>
      <c r="L851" s="281">
        <v>1.046072472932203</v>
      </c>
    </row>
    <row r="852">
      <c r="A852" s="189">
        <v>43444.0</v>
      </c>
      <c r="B852" s="181">
        <v>0.011468133642431145</v>
      </c>
      <c r="C852" s="181">
        <v>0.036518626953263605</v>
      </c>
      <c r="D852" s="181">
        <v>0.029558315641804424</v>
      </c>
      <c r="E852" s="283">
        <v>-0.003678000460441846</v>
      </c>
      <c r="F852" s="292">
        <v>-2812.692457120167</v>
      </c>
      <c r="G852" s="228">
        <v>-2830.492058742934</v>
      </c>
      <c r="H852" s="230">
        <v>7340.143166006943</v>
      </c>
      <c r="I852" s="292">
        <v>6956.975590576952</v>
      </c>
      <c r="J852" s="230">
        <v>218364.41233267292</v>
      </c>
      <c r="K852" s="228">
        <v>235364.41233267292</v>
      </c>
      <c r="L852" s="281">
        <v>1.055076745698085</v>
      </c>
    </row>
    <row r="853">
      <c r="A853" s="189">
        <v>43441.0</v>
      </c>
      <c r="B853" s="181">
        <v>0.022910853482567575</v>
      </c>
      <c r="C853" s="181">
        <v>0.036704749242911845</v>
      </c>
      <c r="D853" s="181">
        <v>0.04109323462453693</v>
      </c>
      <c r="E853" s="283">
        <v>-0.0019151225228755408</v>
      </c>
      <c r="F853" s="292">
        <v>-1469.946193961252</v>
      </c>
      <c r="G853" s="228">
        <v>-1524.443177650901</v>
      </c>
      <c r="H853" s="230">
        <v>10152.83562312711</v>
      </c>
      <c r="I853" s="292">
        <v>9787.467649319886</v>
      </c>
      <c r="J853" s="230">
        <v>221177.10478979308</v>
      </c>
      <c r="K853" s="228">
        <v>238177.10478979308</v>
      </c>
      <c r="L853" s="281">
        <v>1.0373301845684888</v>
      </c>
    </row>
    <row r="854">
      <c r="A854" s="189">
        <v>43440.0</v>
      </c>
      <c r="B854" s="181">
        <v>0.0289583147592419</v>
      </c>
      <c r="C854" s="181">
        <v>0.03682926799383097</v>
      </c>
      <c r="D854" s="181">
        <v>0.04720237858356797</v>
      </c>
      <c r="E854" s="283">
        <v>-0.0027408133303412807</v>
      </c>
      <c r="F854" s="292">
        <v>-2091.4319944336894</v>
      </c>
      <c r="G854" s="228">
        <v>-2198.14890059541</v>
      </c>
      <c r="H854" s="230">
        <v>11622.781817088362</v>
      </c>
      <c r="I854" s="292">
        <v>11311.910826970787</v>
      </c>
      <c r="J854" s="230">
        <v>222647.05098375434</v>
      </c>
      <c r="K854" s="228">
        <v>239647.05098375434</v>
      </c>
      <c r="L854" s="281">
        <v>1.0274817398114888</v>
      </c>
    </row>
    <row r="855">
      <c r="A855" s="189">
        <v>43439.0</v>
      </c>
      <c r="B855" s="181">
        <v>0.03757104636213792</v>
      </c>
      <c r="C855" s="181">
        <v>0.03695556523126303</v>
      </c>
      <c r="D855" s="181">
        <v>0.05588708740587738</v>
      </c>
      <c r="E855" s="283">
        <v>-0.005454736143825844</v>
      </c>
      <c r="F855" s="292">
        <v>-4124.768616428279</v>
      </c>
      <c r="G855" s="228">
        <v>-4534.777851415187</v>
      </c>
      <c r="H855" s="230">
        <v>13714.213811522051</v>
      </c>
      <c r="I855" s="292">
        <v>13510.059727566197</v>
      </c>
      <c r="J855" s="230">
        <v>224738.48297818803</v>
      </c>
      <c r="K855" s="228">
        <v>241738.48297818803</v>
      </c>
      <c r="L855" s="281">
        <v>1.0151112643520956</v>
      </c>
    </row>
    <row r="856">
      <c r="A856" s="189">
        <v>43438.0</v>
      </c>
      <c r="B856" s="181">
        <v>0.05456902550243162</v>
      </c>
      <c r="C856" s="181">
        <v>0.03708403711919484</v>
      </c>
      <c r="D856" s="181">
        <v>0.07294874021365798</v>
      </c>
      <c r="E856" s="283">
        <v>0.006444377671344359</v>
      </c>
      <c r="F856" s="292">
        <v>4899.698445441783</v>
      </c>
      <c r="G856" s="228">
        <v>5169.556228038273</v>
      </c>
      <c r="H856" s="230">
        <v>17838.98242795033</v>
      </c>
      <c r="I856" s="292">
        <v>18044.837578981384</v>
      </c>
      <c r="J856" s="230">
        <v>230363.2515946163</v>
      </c>
      <c r="K856" s="228">
        <v>247363.2515946163</v>
      </c>
      <c r="L856" s="281">
        <v>0.9885920197325115</v>
      </c>
    </row>
    <row r="857">
      <c r="A857" s="189">
        <v>43437.0</v>
      </c>
      <c r="B857" s="181">
        <v>0.034656397825284214</v>
      </c>
      <c r="C857" s="181">
        <v>0.03721682384342533</v>
      </c>
      <c r="D857" s="181">
        <v>0.053101924737618836</v>
      </c>
      <c r="E857" s="283">
        <v>0.004015209031078492</v>
      </c>
      <c r="F857" s="292">
        <v>3033.11385251538</v>
      </c>
      <c r="G857" s="228">
        <v>3089.915645797295</v>
      </c>
      <c r="H857" s="230">
        <v>12939.283982508547</v>
      </c>
      <c r="I857" s="292">
        <v>12875.28135094311</v>
      </c>
      <c r="J857" s="230">
        <v>225463.55314917452</v>
      </c>
      <c r="K857" s="228">
        <v>242463.55314917452</v>
      </c>
      <c r="L857" s="281">
        <v>1.0049709695517255</v>
      </c>
    </row>
    <row r="858">
      <c r="A858" s="189">
        <v>43434.0</v>
      </c>
      <c r="B858" s="181">
        <v>0.02232622037946754</v>
      </c>
      <c r="C858" s="181">
        <v>0.03741374698013705</v>
      </c>
      <c r="D858" s="181">
        <v>0.040869346996525995</v>
      </c>
      <c r="E858" s="283">
        <v>0.006411471272596643</v>
      </c>
      <c r="F858" s="292">
        <v>4823.818517757929</v>
      </c>
      <c r="G858" s="228">
        <v>4849.001826890423</v>
      </c>
      <c r="H858" s="230">
        <v>9906.170129993166</v>
      </c>
      <c r="I858" s="292">
        <v>9785.365705145816</v>
      </c>
      <c r="J858" s="230">
        <v>222430.43929665914</v>
      </c>
      <c r="K858" s="228">
        <v>239430.43929665914</v>
      </c>
      <c r="L858" s="281">
        <v>1.0123454174823352</v>
      </c>
    </row>
    <row r="859">
      <c r="A859" s="189">
        <v>43433.0</v>
      </c>
      <c r="B859" s="181">
        <v>3.594202800492191E-5</v>
      </c>
      <c r="C859" s="181">
        <v>0.0375440813864028</v>
      </c>
      <c r="D859" s="181">
        <v>0.021041025448755506</v>
      </c>
      <c r="E859" s="283">
        <v>0.00254102390945811</v>
      </c>
      <c r="F859" s="292">
        <v>1898.0691673596739</v>
      </c>
      <c r="G859" s="228">
        <v>1858.0802570095639</v>
      </c>
      <c r="H859" s="230">
        <v>5082.351612235238</v>
      </c>
      <c r="I859" s="292">
        <v>4936.363878255393</v>
      </c>
      <c r="J859" s="230">
        <v>217606.6207789012</v>
      </c>
      <c r="K859" s="228">
        <v>234606.6207789012</v>
      </c>
      <c r="L859" s="281">
        <v>1.0295739409776736</v>
      </c>
    </row>
    <row r="860">
      <c r="A860" s="189">
        <v>43432.0</v>
      </c>
      <c r="B860" s="181">
        <v>-0.0087091745469105</v>
      </c>
      <c r="C860" s="181">
        <v>0.03852352688888412</v>
      </c>
      <c r="D860" s="181">
        <v>0.013228064030858574</v>
      </c>
      <c r="E860" s="283">
        <v>0.001626387875592536</v>
      </c>
      <c r="F860" s="292">
        <v>1213.29762213293</v>
      </c>
      <c r="G860" s="228">
        <v>1176.394862418912</v>
      </c>
      <c r="H860" s="230">
        <v>3184.2824448755637</v>
      </c>
      <c r="I860" s="292">
        <v>3078.2836212458287</v>
      </c>
      <c r="J860" s="230">
        <v>215708.55161154154</v>
      </c>
      <c r="K860" s="228">
        <v>232708.55161154154</v>
      </c>
      <c r="L860" s="281">
        <v>1.03443439158697</v>
      </c>
    </row>
    <row r="861">
      <c r="A861" s="189">
        <v>43431.0</v>
      </c>
      <c r="B861" s="181">
        <v>-0.006863723282988801</v>
      </c>
      <c r="C861" s="181">
        <v>0.031722111514494354</v>
      </c>
      <c r="D861" s="181">
        <v>0.008215670628452418</v>
      </c>
      <c r="E861" s="283">
        <v>0.004760480106295384</v>
      </c>
      <c r="F861" s="292">
        <v>3553.495530645945</v>
      </c>
      <c r="G861" s="228">
        <v>393.1898114050748</v>
      </c>
      <c r="H861" s="230">
        <v>1970.9848227426337</v>
      </c>
      <c r="I861" s="292">
        <v>1901.8887588269167</v>
      </c>
      <c r="J861" s="230">
        <v>214495.2539894086</v>
      </c>
      <c r="K861" s="228">
        <v>231495.2539894086</v>
      </c>
      <c r="L861" s="281">
        <v>1.0363302341396325</v>
      </c>
    </row>
    <row r="862">
      <c r="A862" s="189">
        <v>43430.0</v>
      </c>
      <c r="B862" s="181">
        <v>-0.021749392501512393</v>
      </c>
      <c r="C862" s="181">
        <v>0.03182983471901514</v>
      </c>
      <c r="D862" s="181">
        <v>-0.006618791386110954</v>
      </c>
      <c r="E862" s="283">
        <v>-6.717505881487437E-4</v>
      </c>
      <c r="F862" s="292">
        <v>-499.0461245699553</v>
      </c>
      <c r="G862" s="228">
        <v>468.191005246121</v>
      </c>
      <c r="H862" s="230">
        <v>-1582.5107079033114</v>
      </c>
      <c r="I862" s="292">
        <v>1508.698947421842</v>
      </c>
      <c r="J862" s="230">
        <v>210941.75845876266</v>
      </c>
      <c r="K862" s="228">
        <v>227941.75845876266</v>
      </c>
      <c r="L862" s="281">
        <v>-1.0489241147861894</v>
      </c>
    </row>
    <row r="863">
      <c r="A863" s="189">
        <v>43427.0</v>
      </c>
      <c r="B863" s="181">
        <v>-0.01977251665228957</v>
      </c>
      <c r="C863" s="181">
        <v>0.03199332270992037</v>
      </c>
      <c r="D863" s="181">
        <v>-0.004554825238308751</v>
      </c>
      <c r="E863" s="283">
        <v>0.008303543250652294</v>
      </c>
      <c r="F863" s="292">
        <v>6169.489999999874</v>
      </c>
      <c r="G863" s="228">
        <v>-5759.637290554862</v>
      </c>
      <c r="H863" s="230">
        <v>-1083.4645833333561</v>
      </c>
      <c r="I863" s="292">
        <v>1040.507942175721</v>
      </c>
      <c r="J863" s="230">
        <v>211440.80458333262</v>
      </c>
      <c r="K863" s="228">
        <v>228440.80458333262</v>
      </c>
      <c r="L863" s="281">
        <v>-1.041284299154711</v>
      </c>
    </row>
    <row r="864">
      <c r="A864" s="189">
        <v>43426.0</v>
      </c>
      <c r="B864" s="181">
        <v>-0.0458629297298455</v>
      </c>
      <c r="C864" s="181">
        <v>0.03210126596726527</v>
      </c>
      <c r="D864" s="181">
        <v>-0.030593894877879575</v>
      </c>
      <c r="E864" s="283">
        <v>-0.004515561096302035</v>
      </c>
      <c r="F864" s="292">
        <v>-3327.1799999996438</v>
      </c>
      <c r="G864" s="228">
        <v>3052.0916711820946</v>
      </c>
      <c r="H864" s="230">
        <v>-7252.95458333323</v>
      </c>
      <c r="I864" s="292">
        <v>6800.145232730583</v>
      </c>
      <c r="J864" s="230">
        <v>205271.31458333274</v>
      </c>
      <c r="K864" s="228">
        <v>222271.31458333274</v>
      </c>
      <c r="L864" s="281">
        <v>-1.066588188208566</v>
      </c>
    </row>
    <row r="865">
      <c r="A865" s="189">
        <v>43425.0</v>
      </c>
      <c r="B865" s="181">
        <v>-0.03195676209564424</v>
      </c>
      <c r="C865" s="181">
        <v>0.03220672611782076</v>
      </c>
      <c r="D865" s="181">
        <v>-0.016613823458666827</v>
      </c>
      <c r="E865" s="283">
        <v>-2.8427626844752183E-4</v>
      </c>
      <c r="F865" s="292">
        <v>-212.70000000006985</v>
      </c>
      <c r="G865" s="228">
        <v>187.83088086616954</v>
      </c>
      <c r="H865" s="230">
        <v>-3925.7745833335866</v>
      </c>
      <c r="I865" s="292">
        <v>3748.0535615484887</v>
      </c>
      <c r="J865" s="230">
        <v>208598.4945833324</v>
      </c>
      <c r="K865" s="228">
        <v>225598.4945833324</v>
      </c>
      <c r="L865" s="281">
        <v>-1.0474168842218128</v>
      </c>
    </row>
    <row r="866">
      <c r="A866" s="189">
        <v>43424.0</v>
      </c>
      <c r="B866" s="181">
        <v>-0.031160754048932097</v>
      </c>
      <c r="C866" s="181">
        <v>0.03231471791895918</v>
      </c>
      <c r="D866" s="181">
        <v>-0.015766369277004418</v>
      </c>
      <c r="E866" s="283">
        <v>9.207559383486892E-4</v>
      </c>
      <c r="F866" s="292">
        <v>689.1199999993896</v>
      </c>
      <c r="G866" s="228">
        <v>-662.0507374477702</v>
      </c>
      <c r="H866" s="230">
        <v>-3713.074583333517</v>
      </c>
      <c r="I866" s="292">
        <v>3560.222680682319</v>
      </c>
      <c r="J866" s="230">
        <v>208811.19458333246</v>
      </c>
      <c r="K866" s="228">
        <v>225811.19458333246</v>
      </c>
      <c r="L866" s="281">
        <v>-1.0429332422043622</v>
      </c>
    </row>
    <row r="867">
      <c r="A867" s="189">
        <v>43423.0</v>
      </c>
      <c r="B867" s="181">
        <v>-0.03420174415859606</v>
      </c>
      <c r="C867" s="181">
        <v>0.03242361123657465</v>
      </c>
      <c r="D867" s="181">
        <v>-0.01875548377894473</v>
      </c>
      <c r="E867" s="283">
        <v>-0.0047312606794350206</v>
      </c>
      <c r="F867" s="292">
        <v>-3537.7499999993943</v>
      </c>
      <c r="G867" s="228">
        <v>3375.777735504649</v>
      </c>
      <c r="H867" s="230">
        <v>-4402.194583332906</v>
      </c>
      <c r="I867" s="292">
        <v>4222.273418130089</v>
      </c>
      <c r="J867" s="230">
        <v>208122.07458333307</v>
      </c>
      <c r="K867" s="228">
        <v>225122.07458333307</v>
      </c>
      <c r="L867" s="281">
        <v>-1.042612390858027</v>
      </c>
    </row>
    <row r="868">
      <c r="A868" s="189">
        <v>43420.0</v>
      </c>
      <c r="B868" s="181">
        <v>-0.01922807480849478</v>
      </c>
      <c r="C868" s="181">
        <v>0.03259117902576953</v>
      </c>
      <c r="D868" s="181">
        <v>-0.00370198693263208</v>
      </c>
      <c r="E868" s="283">
        <v>-0.00336628102615499</v>
      </c>
      <c r="F868" s="292">
        <v>-2529.0100000000093</v>
      </c>
      <c r="G868" s="228">
        <v>-807.2143841386533</v>
      </c>
      <c r="H868" s="230">
        <v>-864.4445833335121</v>
      </c>
      <c r="I868" s="292">
        <v>846.4956826254404</v>
      </c>
      <c r="J868" s="230">
        <v>211659.82458333246</v>
      </c>
      <c r="K868" s="228">
        <v>228659.82458333246</v>
      </c>
      <c r="L868" s="281">
        <v>-1.0212037711195436</v>
      </c>
    </row>
    <row r="869">
      <c r="A869" s="189">
        <v>43419.0</v>
      </c>
      <c r="B869" s="181">
        <v>-0.008426517142431263</v>
      </c>
      <c r="C869" s="181">
        <v>0.032703481964022396</v>
      </c>
      <c r="D869" s="181">
        <v>0.007153070647830143</v>
      </c>
      <c r="E869" s="283">
        <v>-0.0026363246202494783</v>
      </c>
      <c r="F869" s="292">
        <v>-1987.2777264205638</v>
      </c>
      <c r="G869" s="228">
        <v>-2018.3195945563918</v>
      </c>
      <c r="H869" s="230">
        <v>1664.5654166664972</v>
      </c>
      <c r="I869" s="292">
        <v>1653.7100667640937</v>
      </c>
      <c r="J869" s="230">
        <v>214188.83458333247</v>
      </c>
      <c r="K869" s="228">
        <v>231188.83458333247</v>
      </c>
      <c r="L869" s="281">
        <v>1.0065642400808776</v>
      </c>
    </row>
    <row r="870">
      <c r="A870" s="189">
        <v>43418.0</v>
      </c>
      <c r="B870" s="181">
        <v>1.1372917779422023E-4</v>
      </c>
      <c r="C870" s="181">
        <v>0.032818018550232475</v>
      </c>
      <c r="D870" s="181">
        <v>0.015747880968366657</v>
      </c>
      <c r="E870" s="283">
        <v>-0.002145182113007036</v>
      </c>
      <c r="F870" s="292">
        <v>-1613.0170538490815</v>
      </c>
      <c r="G870" s="228">
        <v>-1684.3147787403068</v>
      </c>
      <c r="H870" s="230">
        <v>3651.843143087061</v>
      </c>
      <c r="I870" s="292">
        <v>3672.0296613204855</v>
      </c>
      <c r="J870" s="230">
        <v>216176.11230975302</v>
      </c>
      <c r="K870" s="228">
        <v>233176.11230975302</v>
      </c>
      <c r="L870" s="281">
        <v>0.9945026265865823</v>
      </c>
    </row>
    <row r="871">
      <c r="A871" s="189">
        <v>43417.0</v>
      </c>
      <c r="B871" s="181">
        <v>0.007094657580939429</v>
      </c>
      <c r="C871" s="181">
        <v>0.03293452872641661</v>
      </c>
      <c r="D871" s="181">
        <v>0.02278431356890334</v>
      </c>
      <c r="E871" s="283">
        <v>-0.008319567976317903</v>
      </c>
      <c r="F871" s="292">
        <v>-6269.1146087696925</v>
      </c>
      <c r="G871" s="228">
        <v>-6734.308379652434</v>
      </c>
      <c r="H871" s="230">
        <v>5264.8601969361425</v>
      </c>
      <c r="I871" s="292">
        <v>5356.344440060792</v>
      </c>
      <c r="J871" s="230">
        <v>218089.12936360211</v>
      </c>
      <c r="K871" s="228">
        <v>235089.12936360211</v>
      </c>
      <c r="L871" s="281">
        <v>0.9829203957758155</v>
      </c>
    </row>
    <row r="872">
      <c r="A872" s="189">
        <v>43416.0</v>
      </c>
      <c r="B872" s="181">
        <v>0.034348122072383</v>
      </c>
      <c r="C872" s="181">
        <v>0.03305300601196853</v>
      </c>
      <c r="D872" s="181">
        <v>0.05009421936752755</v>
      </c>
      <c r="E872" s="283">
        <v>0.008189766060041851</v>
      </c>
      <c r="F872" s="292">
        <v>6222.646452101801</v>
      </c>
      <c r="G872" s="228">
        <v>6636.5383784165115</v>
      </c>
      <c r="H872" s="230">
        <v>11533.974805705835</v>
      </c>
      <c r="I872" s="292">
        <v>12090.652819713227</v>
      </c>
      <c r="J872" s="230">
        <v>224358.2439723718</v>
      </c>
      <c r="K872" s="228">
        <v>241358.2439723718</v>
      </c>
      <c r="L872" s="281">
        <v>0.9539579853703387</v>
      </c>
    </row>
    <row r="873">
      <c r="A873" s="189">
        <v>43413.0</v>
      </c>
      <c r="B873" s="181">
        <v>0.007362474354927928</v>
      </c>
      <c r="C873" s="181">
        <v>0.03323571763207085</v>
      </c>
      <c r="D873" s="181">
        <v>0.02319561350478436</v>
      </c>
      <c r="E873" s="283">
        <v>0.0037431794883777876</v>
      </c>
      <c r="F873" s="292">
        <v>2820.803721427445</v>
      </c>
      <c r="G873" s="228">
        <v>2918.1436408036852</v>
      </c>
      <c r="H873" s="230">
        <v>5311.328353604034</v>
      </c>
      <c r="I873" s="292">
        <v>5454.114441296715</v>
      </c>
      <c r="J873" s="230">
        <v>218135.59752027</v>
      </c>
      <c r="K873" s="228">
        <v>235135.59752027</v>
      </c>
      <c r="L873" s="281">
        <v>0.9738204819078322</v>
      </c>
    </row>
    <row r="874">
      <c r="A874" s="189">
        <v>43412.0</v>
      </c>
      <c r="B874" s="181">
        <v>-0.004974523621128133</v>
      </c>
      <c r="C874" s="181">
        <v>0.03335637814154066</v>
      </c>
      <c r="D874" s="181">
        <v>0.010916096900350152</v>
      </c>
      <c r="E874" s="283">
        <v>0.004612148643205853</v>
      </c>
      <c r="F874" s="292">
        <v>3462.635831032896</v>
      </c>
      <c r="G874" s="228">
        <v>1557.366835985078</v>
      </c>
      <c r="H874" s="230">
        <v>2490.524632176589</v>
      </c>
      <c r="I874" s="292">
        <v>2535.97080049303</v>
      </c>
      <c r="J874" s="230">
        <v>215314.79379884255</v>
      </c>
      <c r="K874" s="228">
        <v>232314.79379884255</v>
      </c>
      <c r="L874" s="281">
        <v>0.9820793802879728</v>
      </c>
    </row>
    <row r="875">
      <c r="A875" s="189">
        <v>43411.0</v>
      </c>
      <c r="B875" s="181">
        <v>-0.02022392382094574</v>
      </c>
      <c r="C875" s="181">
        <v>0.033476370081743916</v>
      </c>
      <c r="D875" s="181">
        <v>-0.004276140427068213</v>
      </c>
      <c r="E875" s="283">
        <v>0.004351036086827473</v>
      </c>
      <c r="F875" s="292">
        <v>3251.535832534395</v>
      </c>
      <c r="G875" s="228">
        <v>-3227.7328833937554</v>
      </c>
      <c r="H875" s="230">
        <v>-972.111198856307</v>
      </c>
      <c r="I875" s="292">
        <v>978.6039645079517</v>
      </c>
      <c r="J875" s="230">
        <v>211852.15796780965</v>
      </c>
      <c r="K875" s="228">
        <v>228852.15796780965</v>
      </c>
      <c r="L875" s="281">
        <v>-0.993365277592239</v>
      </c>
    </row>
    <row r="876">
      <c r="A876" s="189">
        <v>43410.0</v>
      </c>
      <c r="B876" s="181">
        <v>-0.034649497672225464</v>
      </c>
      <c r="C876" s="181">
        <v>0.03359529709842957</v>
      </c>
      <c r="D876" s="181">
        <v>-0.018645058724082297</v>
      </c>
      <c r="E876" s="283">
        <v>-4.0274685451264955E-4</v>
      </c>
      <c r="F876" s="292">
        <v>-299.66378621332933</v>
      </c>
      <c r="G876" s="228">
        <v>279.50618955395976</v>
      </c>
      <c r="H876" s="230">
        <v>-4223.647031390702</v>
      </c>
      <c r="I876" s="292">
        <v>4206.336847901707</v>
      </c>
      <c r="J876" s="230">
        <v>208600.62213527525</v>
      </c>
      <c r="K876" s="228">
        <v>225600.62213527525</v>
      </c>
      <c r="L876" s="281">
        <v>-1.0041152632599146</v>
      </c>
    </row>
    <row r="877">
      <c r="A877" s="189">
        <v>43409.0</v>
      </c>
      <c r="B877" s="181">
        <v>-0.03344365602055932</v>
      </c>
      <c r="C877" s="181">
        <v>0.033713248043811546</v>
      </c>
      <c r="D877" s="181">
        <v>-0.017383026508043083</v>
      </c>
      <c r="E877" s="283">
        <v>0.0010659391752275284</v>
      </c>
      <c r="F877" s="292">
        <v>793.431437883346</v>
      </c>
      <c r="G877" s="228">
        <v>-802.594710175094</v>
      </c>
      <c r="H877" s="230">
        <v>-3923.9832451773727</v>
      </c>
      <c r="I877" s="292">
        <v>3926.8306583477474</v>
      </c>
      <c r="J877" s="230">
        <v>208900.28592148857</v>
      </c>
      <c r="K877" s="228">
        <v>225900.28592148857</v>
      </c>
      <c r="L877" s="281">
        <v>-0.999274882617023</v>
      </c>
    </row>
    <row r="878">
      <c r="A878" s="189">
        <v>43406.0</v>
      </c>
      <c r="B878" s="181">
        <v>-0.03715624718681164</v>
      </c>
      <c r="C878" s="181">
        <v>0.033893619565711845</v>
      </c>
      <c r="D878" s="181">
        <v>-0.02100969061724991</v>
      </c>
      <c r="E878" s="283">
        <v>-0.005540363585952912</v>
      </c>
      <c r="F878" s="292">
        <v>-4119.571724047297</v>
      </c>
      <c r="G878" s="228">
        <v>4116.935367076689</v>
      </c>
      <c r="H878" s="230">
        <v>-4717.414683060719</v>
      </c>
      <c r="I878" s="292">
        <v>4729.425368522841</v>
      </c>
      <c r="J878" s="230">
        <v>208106.85448360522</v>
      </c>
      <c r="K878" s="228">
        <v>225106.85448360522</v>
      </c>
      <c r="L878" s="281">
        <v>-0.9974604345081622</v>
      </c>
    </row>
    <row r="879">
      <c r="A879" s="189">
        <v>43405.0</v>
      </c>
      <c r="B879" s="181">
        <v>-0.018875586993082075</v>
      </c>
      <c r="C879" s="181">
        <v>0.034013361037511014</v>
      </c>
      <c r="D879" s="181">
        <v>-0.0026719868715804505</v>
      </c>
      <c r="E879" s="283">
        <v>-0.0042085426039435905</v>
      </c>
      <c r="F879" s="292">
        <v>-3146.625361613621</v>
      </c>
      <c r="G879" s="228">
        <v>-2044.1632345418716</v>
      </c>
      <c r="H879" s="230">
        <v>-597.8429590134219</v>
      </c>
      <c r="I879" s="292">
        <v>612.4900014461524</v>
      </c>
      <c r="J879" s="230">
        <v>212226.42620765252</v>
      </c>
      <c r="K879" s="228">
        <v>229226.42620765252</v>
      </c>
      <c r="L879" s="281">
        <v>-0.9760860709592853</v>
      </c>
    </row>
    <row r="880">
      <c r="A880" s="189">
        <v>43404.0</v>
      </c>
      <c r="B880" s="181">
        <v>-0.004847889182859048</v>
      </c>
      <c r="C880" s="181">
        <v>0.034136476936573894</v>
      </c>
      <c r="D880" s="181">
        <v>0.01143270795837582</v>
      </c>
      <c r="E880" s="283">
        <v>0.007910853707849642</v>
      </c>
      <c r="F880" s="292">
        <v>5730.798936119121</v>
      </c>
      <c r="G880" s="228">
        <v>-590.1754563694335</v>
      </c>
      <c r="H880" s="230">
        <v>2548.782402600199</v>
      </c>
      <c r="I880" s="292">
        <v>2656.653235988024</v>
      </c>
      <c r="J880" s="230">
        <v>215373.05156926613</v>
      </c>
      <c r="K880" s="228">
        <v>232373.05156926613</v>
      </c>
      <c r="L880" s="281">
        <v>0.9593959678566378</v>
      </c>
    </row>
    <row r="881">
      <c r="A881" s="189">
        <v>43403.0</v>
      </c>
      <c r="B881" s="181">
        <v>-0.03316513507858478</v>
      </c>
      <c r="C881" s="181">
        <v>0.03426244986276382</v>
      </c>
      <c r="D881" s="181">
        <v>-0.014325787246797778</v>
      </c>
      <c r="E881" s="283">
        <v>-0.002054128894014207</v>
      </c>
      <c r="F881" s="292">
        <v>-1475.1449621581214</v>
      </c>
      <c r="G881" s="228">
        <v>1487.5361998520216</v>
      </c>
      <c r="H881" s="230">
        <v>-3182.016533518922</v>
      </c>
      <c r="I881" s="292">
        <v>3246.8286923574574</v>
      </c>
      <c r="J881" s="230">
        <v>209642.252633147</v>
      </c>
      <c r="K881" s="228">
        <v>226642.252633147</v>
      </c>
      <c r="L881" s="281">
        <v>-0.9800383189322266</v>
      </c>
    </row>
    <row r="882">
      <c r="A882" s="189">
        <v>43402.0</v>
      </c>
      <c r="B882" s="181">
        <v>-0.02661948405491938</v>
      </c>
      <c r="C882" s="181">
        <v>0.03438595920943559</v>
      </c>
      <c r="D882" s="181">
        <v>-0.007712224105004623</v>
      </c>
      <c r="E882" s="283">
        <v>-3.7509586553821357E-4</v>
      </c>
      <c r="F882" s="292">
        <v>-269.92335786967965</v>
      </c>
      <c r="G882" s="228">
        <v>268.33831530961993</v>
      </c>
      <c r="H882" s="230">
        <v>-1706.871571360801</v>
      </c>
      <c r="I882" s="292">
        <v>1759.2924925054358</v>
      </c>
      <c r="J882" s="230">
        <v>211117.3975953051</v>
      </c>
      <c r="K882" s="228">
        <v>228117.3975953051</v>
      </c>
      <c r="L882" s="281">
        <v>-0.9702034076948846</v>
      </c>
    </row>
    <row r="883">
      <c r="A883" s="189">
        <v>43399.0</v>
      </c>
      <c r="B883" s="181">
        <v>-0.02553900885664023</v>
      </c>
      <c r="C883" s="181">
        <v>0.03457431121871021</v>
      </c>
      <c r="D883" s="181">
        <v>-0.006528182786037845</v>
      </c>
      <c r="E883" s="283">
        <v>-0.0028673333562460684</v>
      </c>
      <c r="F883" s="292">
        <v>-2064.140472003639</v>
      </c>
      <c r="G883" s="228">
        <v>849.2301336101004</v>
      </c>
      <c r="H883" s="230">
        <v>-1436.9482134911214</v>
      </c>
      <c r="I883" s="292">
        <v>1490.9541771958159</v>
      </c>
      <c r="J883" s="230">
        <v>211387.32095317479</v>
      </c>
      <c r="K883" s="228">
        <v>228387.32095317479</v>
      </c>
      <c r="L883" s="281">
        <v>-0.9637775831539848</v>
      </c>
    </row>
    <row r="884">
      <c r="A884" s="189">
        <v>43398.0</v>
      </c>
      <c r="B884" s="181">
        <v>-0.016220717387209288</v>
      </c>
      <c r="C884" s="181">
        <v>0.03470113204755023</v>
      </c>
      <c r="D884" s="181">
        <v>0.002859841633500361</v>
      </c>
      <c r="E884" s="283">
        <v>-0.004079100643472726</v>
      </c>
      <c r="F884" s="292">
        <v>-2944.88926021708</v>
      </c>
      <c r="G884" s="228">
        <v>-3074.4623033611897</v>
      </c>
      <c r="H884" s="230">
        <v>627.1922585125176</v>
      </c>
      <c r="I884" s="292">
        <v>641.7240435857154</v>
      </c>
      <c r="J884" s="230">
        <v>207391.46142517842</v>
      </c>
      <c r="K884" s="228">
        <v>224391.46142517842</v>
      </c>
      <c r="L884" s="281">
        <v>0.9773550870994335</v>
      </c>
    </row>
    <row r="885">
      <c r="A885" s="189">
        <v>43397.0</v>
      </c>
      <c r="B885" s="181">
        <v>-0.0028028384891698108</v>
      </c>
      <c r="C885" s="181">
        <v>0.03482648033326865</v>
      </c>
      <c r="D885" s="181">
        <v>0.016346643797804393</v>
      </c>
      <c r="E885" s="283">
        <v>0.006340090583865679</v>
      </c>
      <c r="F885" s="292">
        <v>4595.8721404225325</v>
      </c>
      <c r="G885" s="228">
        <v>2668.7854538701613</v>
      </c>
      <c r="H885" s="230">
        <v>3572.0815187295975</v>
      </c>
      <c r="I885" s="292">
        <v>3716.186346946905</v>
      </c>
      <c r="J885" s="230">
        <v>210336.3506853955</v>
      </c>
      <c r="K885" s="228">
        <v>227336.3506853955</v>
      </c>
      <c r="L885" s="281">
        <v>0.9612223890936742</v>
      </c>
    </row>
    <row r="886">
      <c r="A886" s="189">
        <v>43396.0</v>
      </c>
      <c r="B886" s="181">
        <v>-0.023922295870940125</v>
      </c>
      <c r="C886" s="181">
        <v>0.03495465277074576</v>
      </c>
      <c r="D886" s="181">
        <v>-0.004702337446335626</v>
      </c>
      <c r="E886" s="283">
        <v>-0.0019197027618262827</v>
      </c>
      <c r="F886" s="292">
        <v>-1382.7518005134789</v>
      </c>
      <c r="G886" s="228">
        <v>676.5465595261282</v>
      </c>
      <c r="H886" s="230">
        <v>-1023.7906216929348</v>
      </c>
      <c r="I886" s="292">
        <v>1047.4008930767434</v>
      </c>
      <c r="J886" s="230">
        <v>205740.47854497298</v>
      </c>
      <c r="K886" s="228">
        <v>222740.47854497298</v>
      </c>
      <c r="L886" s="281">
        <v>-0.9774582287070108</v>
      </c>
    </row>
    <row r="887">
      <c r="A887" s="189">
        <v>43395.0</v>
      </c>
      <c r="B887" s="181">
        <v>-0.017634714257761426</v>
      </c>
      <c r="C887" s="181">
        <v>0.03508095033906559</v>
      </c>
      <c r="D887" s="181">
        <v>0.0016546894000186523</v>
      </c>
      <c r="E887" s="283">
        <v>-8.577562484765536E-4</v>
      </c>
      <c r="F887" s="292">
        <v>-619.0233774435162</v>
      </c>
      <c r="G887" s="228">
        <v>-647.8927423831005</v>
      </c>
      <c r="H887" s="230">
        <v>358.9611788205441</v>
      </c>
      <c r="I887" s="292">
        <v>370.8543335506152</v>
      </c>
      <c r="J887" s="230">
        <v>214123.23034548646</v>
      </c>
      <c r="K887" s="228">
        <v>224123.23034548646</v>
      </c>
      <c r="L887" s="281">
        <v>0.9679303876101318</v>
      </c>
    </row>
    <row r="888">
      <c r="A888" s="189">
        <v>43392.0</v>
      </c>
      <c r="B888" s="181">
        <v>-0.014862474044740445</v>
      </c>
      <c r="C888" s="181">
        <v>0.035273779404874354</v>
      </c>
      <c r="D888" s="181">
        <v>0.0045329574615268495</v>
      </c>
      <c r="E888" s="283">
        <v>-0.002515839621044748</v>
      </c>
      <c r="F888" s="292">
        <v>-1817.182189463174</v>
      </c>
      <c r="G888" s="228">
        <v>-1927.2724628219826</v>
      </c>
      <c r="H888" s="230">
        <v>977.9845562640603</v>
      </c>
      <c r="I888" s="292">
        <v>1018.7470759337158</v>
      </c>
      <c r="J888" s="230">
        <v>214742.25372292998</v>
      </c>
      <c r="K888" s="228">
        <v>224742.25372292998</v>
      </c>
      <c r="L888" s="281">
        <v>0.9599875959081451</v>
      </c>
    </row>
    <row r="889">
      <c r="A889" s="189">
        <v>43391.0</v>
      </c>
      <c r="B889" s="181">
        <v>-0.006463547329615148</v>
      </c>
      <c r="C889" s="181">
        <v>0.035403654600144316</v>
      </c>
      <c r="D889" s="181">
        <v>0.013003296582601291</v>
      </c>
      <c r="E889" s="283">
        <v>-7.155676404166996E-4</v>
      </c>
      <c r="F889" s="292">
        <v>-518.1523293737537</v>
      </c>
      <c r="G889" s="228">
        <v>-567.1617306334615</v>
      </c>
      <c r="H889" s="230">
        <v>2795.1667457272342</v>
      </c>
      <c r="I889" s="292">
        <v>2946.0195387556982</v>
      </c>
      <c r="J889" s="230">
        <v>216559.43591239315</v>
      </c>
      <c r="K889" s="228">
        <v>226559.43591239315</v>
      </c>
      <c r="L889" s="281">
        <v>0.9487943677752458</v>
      </c>
    </row>
    <row r="890">
      <c r="A890" s="189">
        <v>43390.0</v>
      </c>
      <c r="B890" s="181">
        <v>-0.004068190602449104</v>
      </c>
      <c r="C890" s="181">
        <v>0.03553574073361293</v>
      </c>
      <c r="D890" s="181">
        <v>0.01547128140910461</v>
      </c>
      <c r="E890" s="283">
        <v>0.006732434728090939</v>
      </c>
      <c r="F890" s="292">
        <v>4878.536625793962</v>
      </c>
      <c r="G890" s="228">
        <v>1883.1035136208623</v>
      </c>
      <c r="H890" s="230">
        <v>3313.319075100988</v>
      </c>
      <c r="I890" s="292">
        <v>3513.1812693891598</v>
      </c>
      <c r="J890" s="230">
        <v>217077.5882417669</v>
      </c>
      <c r="K890" s="228">
        <v>227077.5882417669</v>
      </c>
      <c r="L890" s="281">
        <v>0.9431107651547618</v>
      </c>
    </row>
    <row r="891">
      <c r="A891" s="189">
        <v>43389.0</v>
      </c>
      <c r="B891" s="181">
        <v>-0.02694898756298694</v>
      </c>
      <c r="C891" s="181">
        <v>0.035669232023725385</v>
      </c>
      <c r="D891" s="181">
        <v>-0.0073361148209829625</v>
      </c>
      <c r="E891" s="283">
        <v>0.0035393151297347745</v>
      </c>
      <c r="F891" s="292">
        <v>2547.4337884285533</v>
      </c>
      <c r="G891" s="228">
        <v>-2619.4858340805267</v>
      </c>
      <c r="H891" s="230">
        <v>-1565.2175506929743</v>
      </c>
      <c r="I891" s="292">
        <v>1630.0777557682975</v>
      </c>
      <c r="J891" s="230">
        <v>212199.05161597295</v>
      </c>
      <c r="K891" s="228">
        <v>222199.05161597295</v>
      </c>
      <c r="L891" s="281">
        <v>-0.9602103612261411</v>
      </c>
    </row>
    <row r="892">
      <c r="A892" s="189">
        <v>43388.0</v>
      </c>
      <c r="B892" s="181">
        <v>-0.0390319443179792</v>
      </c>
      <c r="C892" s="181">
        <v>0.035800606254535884</v>
      </c>
      <c r="D892" s="181">
        <v>-0.019346834919218736</v>
      </c>
      <c r="E892" s="283">
        <v>-0.0014138210049140787</v>
      </c>
      <c r="F892" s="292">
        <v>-1014.0007360986083</v>
      </c>
      <c r="G892" s="228">
        <v>1015.2627111473503</v>
      </c>
      <c r="H892" s="230">
        <v>-4112.651339121528</v>
      </c>
      <c r="I892" s="292">
        <v>4249.563589848824</v>
      </c>
      <c r="J892" s="230">
        <v>209651.6178275444</v>
      </c>
      <c r="K892" s="228">
        <v>219651.6178275444</v>
      </c>
      <c r="L892" s="281">
        <v>-0.9677820444776148</v>
      </c>
    </row>
    <row r="893">
      <c r="A893" s="189">
        <v>43385.0</v>
      </c>
      <c r="B893" s="181">
        <v>-0.03445053781692099</v>
      </c>
      <c r="C893" s="181">
        <v>0.035997760705240855</v>
      </c>
      <c r="D893" s="181">
        <v>-0.014657022239142602</v>
      </c>
      <c r="E893" s="283">
        <v>0.002504791950054665</v>
      </c>
      <c r="F893" s="292">
        <v>1798.9913722827805</v>
      </c>
      <c r="G893" s="228">
        <v>-1854.768919140447</v>
      </c>
      <c r="H893" s="230">
        <v>-3098.6506030229193</v>
      </c>
      <c r="I893" s="292">
        <v>3234.300878701474</v>
      </c>
      <c r="J893" s="230">
        <v>210665.61856364302</v>
      </c>
      <c r="K893" s="228">
        <v>220665.61856364302</v>
      </c>
      <c r="L893" s="281">
        <v>-0.9580588569938439</v>
      </c>
    </row>
    <row r="894">
      <c r="A894" s="189">
        <v>43384.0</v>
      </c>
      <c r="B894" s="181">
        <v>-0.043162539357061505</v>
      </c>
      <c r="C894" s="181">
        <v>0.036130516947785525</v>
      </c>
      <c r="D894" s="181">
        <v>-0.023251922246658594</v>
      </c>
      <c r="E894" s="283">
        <v>-0.006181786885590801</v>
      </c>
      <c r="F894" s="292">
        <v>-4544.819662591174</v>
      </c>
      <c r="G894" s="228">
        <v>4713.470885884373</v>
      </c>
      <c r="H894" s="230">
        <v>-4897.6419753057</v>
      </c>
      <c r="I894" s="292">
        <v>5089.069797841921</v>
      </c>
      <c r="J894" s="230">
        <v>208866.62719136022</v>
      </c>
      <c r="K894" s="228">
        <v>218866.62719136022</v>
      </c>
      <c r="L894" s="281">
        <v>-0.9623845162003086</v>
      </c>
    </row>
    <row r="895">
      <c r="A895" s="189">
        <v>43383.0</v>
      </c>
      <c r="B895" s="181">
        <v>-0.02166489142544973</v>
      </c>
      <c r="C895" s="181">
        <v>0.036263123560267556</v>
      </c>
      <c r="D895" s="181">
        <v>-0.0016811981536607843</v>
      </c>
      <c r="E895" s="283">
        <v>-0.010776171318431624</v>
      </c>
      <c r="F895" s="292">
        <v>-7971.564515127549</v>
      </c>
      <c r="G895" s="228">
        <v>-8056.044325350942</v>
      </c>
      <c r="H895" s="230">
        <v>-352.82231271452565</v>
      </c>
      <c r="I895" s="292">
        <v>375.59891195754756</v>
      </c>
      <c r="J895" s="230">
        <v>213411.4468539514</v>
      </c>
      <c r="K895" s="228">
        <v>223411.4468539514</v>
      </c>
      <c r="L895" s="281">
        <v>-0.9393592512706845</v>
      </c>
    </row>
    <row r="896">
      <c r="A896" s="189">
        <v>43382.0</v>
      </c>
      <c r="B896" s="181">
        <v>0.020631534298018835</v>
      </c>
      <c r="C896" s="181">
        <v>0.0321494846513948</v>
      </c>
      <c r="D896" s="181">
        <v>0.036440200114169916</v>
      </c>
      <c r="E896" s="283">
        <v>0.00531702982637258</v>
      </c>
      <c r="F896" s="292">
        <v>3980.3294436278793</v>
      </c>
      <c r="G896" s="228">
        <v>4458.707011857341</v>
      </c>
      <c r="H896" s="230">
        <v>7618.742202413024</v>
      </c>
      <c r="I896" s="292">
        <v>8431.64323730849</v>
      </c>
      <c r="J896" s="230">
        <v>221383.01136907894</v>
      </c>
      <c r="K896" s="228">
        <v>231383.01136907894</v>
      </c>
      <c r="L896" s="281">
        <v>0.9035892515828319</v>
      </c>
    </row>
    <row r="897">
      <c r="A897" s="189">
        <v>43381.0</v>
      </c>
      <c r="B897" s="181">
        <v>0.0016000209446443599</v>
      </c>
      <c r="C897" s="181">
        <v>0.0322760653643303</v>
      </c>
      <c r="D897" s="181">
        <v>0.01747092950624737</v>
      </c>
      <c r="E897" s="283">
        <v>-0.0014794116733835572</v>
      </c>
      <c r="F897" s="292">
        <v>-1101.5992876103755</v>
      </c>
      <c r="G897" s="228">
        <v>-1257.8492020653734</v>
      </c>
      <c r="H897" s="230">
        <v>3638.4127587851444</v>
      </c>
      <c r="I897" s="292">
        <v>3972.9362254511484</v>
      </c>
      <c r="J897" s="230">
        <v>217402.68192545106</v>
      </c>
      <c r="K897" s="228">
        <v>227402.68192545106</v>
      </c>
      <c r="L897" s="281">
        <v>0.9157994370704964</v>
      </c>
    </row>
    <row r="898">
      <c r="A898" s="189">
        <v>43378.0</v>
      </c>
      <c r="B898" s="181">
        <v>0.006929280349802693</v>
      </c>
      <c r="C898" s="181">
        <v>0.03246158036731141</v>
      </c>
      <c r="D898" s="181">
        <v>0.02289141104817745</v>
      </c>
      <c r="E898" s="283">
        <v>-0.005291623244090104</v>
      </c>
      <c r="F898" s="292">
        <v>-3946.0769163490977</v>
      </c>
      <c r="G898" s="228">
        <v>-4558.405139528865</v>
      </c>
      <c r="H898" s="230">
        <v>4740.01204639552</v>
      </c>
      <c r="I898" s="292">
        <v>5230.785427516522</v>
      </c>
      <c r="J898" s="230">
        <v>218504.28121306145</v>
      </c>
      <c r="K898" s="228">
        <v>228504.28121306145</v>
      </c>
      <c r="L898" s="281">
        <v>0.9061759676588356</v>
      </c>
    </row>
    <row r="899">
      <c r="A899" s="189">
        <v>43377.0</v>
      </c>
      <c r="B899" s="181">
        <v>0.02608833247633182</v>
      </c>
      <c r="C899" s="181">
        <v>0.0325888346864189</v>
      </c>
      <c r="D899" s="181">
        <v>0.0421130371483253</v>
      </c>
      <c r="E899" s="283">
        <v>-0.011363258314965197</v>
      </c>
      <c r="F899" s="292">
        <v>-8528.881351170474</v>
      </c>
      <c r="G899" s="228">
        <v>-10404.58713919575</v>
      </c>
      <c r="H899" s="230">
        <v>8686.088962744618</v>
      </c>
      <c r="I899" s="292">
        <v>9789.190567045387</v>
      </c>
      <c r="J899" s="230">
        <v>222450.35812941054</v>
      </c>
      <c r="K899" s="228">
        <v>232450.35812941054</v>
      </c>
      <c r="L899" s="281">
        <v>0.8873143191211046</v>
      </c>
    </row>
    <row r="900">
      <c r="A900" s="189">
        <v>43376.0</v>
      </c>
      <c r="B900" s="181">
        <v>0.06769151136757656</v>
      </c>
      <c r="C900" s="181">
        <v>0.03271961648436921</v>
      </c>
      <c r="D900" s="181">
        <v>0.0837988274415997</v>
      </c>
      <c r="E900" s="283">
        <v>-6.267159344653131E-4</v>
      </c>
      <c r="F900" s="292">
        <v>-471.8801288761424</v>
      </c>
      <c r="G900" s="228">
        <v>-681.3617300516562</v>
      </c>
      <c r="H900" s="230">
        <v>17214.97031391509</v>
      </c>
      <c r="I900" s="292">
        <v>20193.777706241137</v>
      </c>
      <c r="J900" s="230">
        <v>230979.23948058102</v>
      </c>
      <c r="K900" s="228">
        <v>240979.23948058102</v>
      </c>
      <c r="L900" s="281">
        <v>0.8524888490079096</v>
      </c>
    </row>
    <row r="901">
      <c r="A901" s="189">
        <v>43375.0</v>
      </c>
      <c r="B901" s="181">
        <v>0.07028211593305206</v>
      </c>
      <c r="C901" s="181">
        <v>0.032856870711476034</v>
      </c>
      <c r="D901" s="181">
        <v>0.08645699995120319</v>
      </c>
      <c r="E901" s="283">
        <v>0.004017369960942634</v>
      </c>
      <c r="F901" s="292">
        <v>3026.738314251834</v>
      </c>
      <c r="G901" s="228">
        <v>3717.0748436047033</v>
      </c>
      <c r="H901" s="230">
        <v>17686.850442791234</v>
      </c>
      <c r="I901" s="292">
        <v>20875.139436292793</v>
      </c>
      <c r="J901" s="230">
        <v>231451.11960945715</v>
      </c>
      <c r="K901" s="228">
        <v>241451.11960945715</v>
      </c>
      <c r="L901" s="281">
        <v>0.8472686133076308</v>
      </c>
    </row>
    <row r="902">
      <c r="A902" s="189">
        <v>43374.0</v>
      </c>
      <c r="B902" s="181">
        <v>0.055721177608100296</v>
      </c>
      <c r="C902" s="181">
        <v>0.032995664795962595</v>
      </c>
      <c r="D902" s="181">
        <v>0.07196438761623049</v>
      </c>
      <c r="E902" s="283">
        <v>0.003589952463695833</v>
      </c>
      <c r="F902" s="292">
        <v>2693.8506155570867</v>
      </c>
      <c r="G902" s="228">
        <v>3227.090487281246</v>
      </c>
      <c r="H902" s="230">
        <v>14660.1121285394</v>
      </c>
      <c r="I902" s="292">
        <v>17158.06459268809</v>
      </c>
      <c r="J902" s="230">
        <v>228424.38129520533</v>
      </c>
      <c r="K902" s="228">
        <v>238424.38129520533</v>
      </c>
      <c r="L902" s="281">
        <v>0.854415254666124</v>
      </c>
    </row>
    <row r="903">
      <c r="A903" s="189">
        <v>43371.0</v>
      </c>
      <c r="B903" s="181">
        <v>0.04027795562907376</v>
      </c>
      <c r="C903" s="181">
        <v>0.033195843020937116</v>
      </c>
      <c r="D903" s="181">
        <v>0.059097029414228404</v>
      </c>
      <c r="E903" s="283">
        <v>0.00677918722612495</v>
      </c>
      <c r="F903" s="292">
        <v>5065.345523592406</v>
      </c>
      <c r="G903" s="228">
        <v>6036.973677178661</v>
      </c>
      <c r="H903" s="230">
        <v>11966.261512982313</v>
      </c>
      <c r="I903" s="292">
        <v>13930.974105406844</v>
      </c>
      <c r="J903" s="230">
        <v>225730.53067964825</v>
      </c>
      <c r="K903" s="228">
        <v>235730.53067964825</v>
      </c>
      <c r="L903" s="281">
        <v>0.8589680393087521</v>
      </c>
    </row>
    <row r="904">
      <c r="A904" s="189">
        <v>43370.0</v>
      </c>
      <c r="B904" s="181">
        <v>0.015325478898464208</v>
      </c>
      <c r="C904" s="181">
        <v>0.03333380540055374</v>
      </c>
      <c r="D904" s="181">
        <v>0.034222765012793414</v>
      </c>
      <c r="E904" s="283">
        <v>0.005473921041500007</v>
      </c>
      <c r="F904" s="292">
        <v>4062.3354921025843</v>
      </c>
      <c r="G904" s="228">
        <v>4691.11016676036</v>
      </c>
      <c r="H904" s="230">
        <v>6900.915989389908</v>
      </c>
      <c r="I904" s="292">
        <v>7894.0004282281825</v>
      </c>
      <c r="J904" s="230">
        <v>220665.18515605584</v>
      </c>
      <c r="K904" s="228">
        <v>230665.18515605584</v>
      </c>
      <c r="L904" s="281">
        <v>0.8741975696774603</v>
      </c>
    </row>
    <row r="905">
      <c r="A905" s="189">
        <v>43369.0</v>
      </c>
      <c r="B905" s="279">
        <v>-0.004839957187520758</v>
      </c>
      <c r="C905" s="279">
        <v>0.033469715301580195</v>
      </c>
      <c r="D905" s="279">
        <v>0.014134377684206681</v>
      </c>
      <c r="E905" s="283">
        <v>0.005504049775378918</v>
      </c>
      <c r="F905" s="292">
        <v>4062.335492102585</v>
      </c>
      <c r="G905" s="228">
        <v>1841.3826053019404</v>
      </c>
      <c r="H905" s="230">
        <v>2838.5804972873234</v>
      </c>
      <c r="I905" s="292">
        <v>3202.8902614678223</v>
      </c>
      <c r="J905" s="230">
        <v>216602.84966395327</v>
      </c>
      <c r="K905" s="228">
        <v>226602.84966395327</v>
      </c>
      <c r="L905" s="281">
        <v>0.8862559330978943</v>
      </c>
    </row>
    <row r="906">
      <c r="A906" s="189">
        <v>43368.0</v>
      </c>
      <c r="B906" s="181">
        <v>-0.025168575408574763</v>
      </c>
      <c r="C906" s="181">
        <v>0.03360416157348079</v>
      </c>
      <c r="D906" s="181">
        <v>-0.006118021526248904</v>
      </c>
      <c r="E906" s="283">
        <v>-0.0017679294970196866</v>
      </c>
      <c r="F906" s="292">
        <v>-1305.1714495637116</v>
      </c>
      <c r="G906" s="228">
        <v>1270.0348446523833</v>
      </c>
      <c r="H906" s="230">
        <v>-1223.7549948152614</v>
      </c>
      <c r="I906" s="292">
        <v>1361.5076561658818</v>
      </c>
      <c r="J906" s="230">
        <v>212540.5141718507</v>
      </c>
      <c r="K906" s="228">
        <v>222540.5141718507</v>
      </c>
      <c r="L906" s="281">
        <v>-0.8988234397898699</v>
      </c>
    </row>
    <row r="907">
      <c r="A907" s="189">
        <v>43367.0</v>
      </c>
      <c r="B907" s="181">
        <v>-0.018717271603325272</v>
      </c>
      <c r="C907" s="181">
        <v>0.033737092599600865</v>
      </c>
      <c r="D907" s="181">
        <v>4.0864228077285643E-4</v>
      </c>
      <c r="E907" s="283">
        <v>-0.001507570976524701</v>
      </c>
      <c r="F907" s="292">
        <v>-1114.9297788109961</v>
      </c>
      <c r="G907" s="228">
        <v>-1267.2971854870214</v>
      </c>
      <c r="H907" s="230">
        <v>81.41645474845018</v>
      </c>
      <c r="I907" s="292">
        <v>91.47281151349857</v>
      </c>
      <c r="J907" s="230">
        <v>213845.6856214144</v>
      </c>
      <c r="K907" s="228">
        <v>223845.6856214144</v>
      </c>
      <c r="L907" s="281">
        <v>0.8900617943336706</v>
      </c>
    </row>
    <row r="908">
      <c r="A908" s="189">
        <v>43364.0</v>
      </c>
      <c r="B908" s="181">
        <v>-0.01319857335483105</v>
      </c>
      <c r="C908" s="181">
        <v>0.03393587968876503</v>
      </c>
      <c r="D908" s="181">
        <v>0.006040035028278814</v>
      </c>
      <c r="E908" s="283">
        <v>7.653645880530359E-4</v>
      </c>
      <c r="F908" s="292">
        <v>567.9695879530783</v>
      </c>
      <c r="G908" s="228">
        <v>644.0052079957843</v>
      </c>
      <c r="H908" s="230">
        <v>1196.3462335594463</v>
      </c>
      <c r="I908" s="292">
        <v>1358.7699970005199</v>
      </c>
      <c r="J908" s="230">
        <v>214960.6154002254</v>
      </c>
      <c r="K908" s="228">
        <v>224960.6154002254</v>
      </c>
      <c r="L908" s="281">
        <v>0.8804626509272184</v>
      </c>
    </row>
    <row r="909">
      <c r="A909" s="189">
        <v>43363.0</v>
      </c>
      <c r="B909" s="181">
        <v>-0.01613104208515715</v>
      </c>
      <c r="C909" s="181">
        <v>0.03407305199160606</v>
      </c>
      <c r="D909" s="181">
        <v>0.003185330724264067</v>
      </c>
      <c r="E909" s="283">
        <v>-0.0038209547868608583</v>
      </c>
      <c r="F909" s="292">
        <v>-2833.323054303443</v>
      </c>
      <c r="G909" s="228">
        <v>-3288.709608212783</v>
      </c>
      <c r="H909" s="230">
        <v>628.3766456063681</v>
      </c>
      <c r="I909" s="292">
        <v>714.7647890047356</v>
      </c>
      <c r="J909" s="230">
        <v>214392.6458122723</v>
      </c>
      <c r="K909" s="228">
        <v>224392.6458122723</v>
      </c>
      <c r="L909" s="281">
        <v>0.8791376621690369</v>
      </c>
    </row>
    <row r="910">
      <c r="A910" s="189">
        <v>43362.0</v>
      </c>
      <c r="B910" s="181">
        <v>-0.0017886136732618348</v>
      </c>
      <c r="C910" s="181">
        <v>0.03421103726771539</v>
      </c>
      <c r="D910" s="181">
        <v>0.017618912209670493</v>
      </c>
      <c r="E910" s="283">
        <v>-0.0029566146814609647</v>
      </c>
      <c r="F910" s="292">
        <v>-2204.471981023731</v>
      </c>
      <c r="G910" s="228">
        <v>-2640.3538678836244</v>
      </c>
      <c r="H910" s="230">
        <v>3461.699699909811</v>
      </c>
      <c r="I910" s="292">
        <v>4003.474397217519</v>
      </c>
      <c r="J910" s="230">
        <v>217225.96886657574</v>
      </c>
      <c r="K910" s="228">
        <v>227225.96886657574</v>
      </c>
      <c r="L910" s="281">
        <v>0.8646738698555809</v>
      </c>
    </row>
    <row r="911">
      <c r="A911" s="189">
        <v>43361.0</v>
      </c>
      <c r="B911" s="181">
        <v>0.009470331055099682</v>
      </c>
      <c r="C911" s="181">
        <v>0.03435216950222998</v>
      </c>
      <c r="D911" s="181">
        <v>0.028957919622855738</v>
      </c>
      <c r="E911" s="283">
        <v>-0.0035156884661656875</v>
      </c>
      <c r="F911" s="292">
        <v>-2629.0714275604687</v>
      </c>
      <c r="G911" s="228">
        <v>-3235.37033747211</v>
      </c>
      <c r="H911" s="230">
        <v>5666.171680933542</v>
      </c>
      <c r="I911" s="292">
        <v>6643.828265101143</v>
      </c>
      <c r="J911" s="230">
        <v>219430.44084759947</v>
      </c>
      <c r="K911" s="228">
        <v>229430.44084759947</v>
      </c>
      <c r="L911" s="281">
        <v>0.8528474028591229</v>
      </c>
    </row>
    <row r="912">
      <c r="A912" s="189">
        <v>43360.0</v>
      </c>
      <c r="B912" s="181">
        <v>0.02299028704820578</v>
      </c>
      <c r="C912" s="181">
        <v>0.034496081364366625</v>
      </c>
      <c r="D912" s="181">
        <v>0.04257183213786639</v>
      </c>
      <c r="E912" s="283">
        <v>-0.003154317618840458</v>
      </c>
      <c r="F912" s="292">
        <v>-2360.808687903973</v>
      </c>
      <c r="G912" s="228">
        <v>-2995.571930520533</v>
      </c>
      <c r="H912" s="230">
        <v>8295.24310849401</v>
      </c>
      <c r="I912" s="292">
        <v>9879.198602573253</v>
      </c>
      <c r="J912" s="230">
        <v>222059.51227515994</v>
      </c>
      <c r="K912" s="228">
        <v>232059.51227515994</v>
      </c>
      <c r="L912" s="281">
        <v>0.8396676129512503</v>
      </c>
    </row>
    <row r="913">
      <c r="A913" s="189">
        <v>43357.0</v>
      </c>
      <c r="B913" s="181">
        <v>0.03532268497503909</v>
      </c>
      <c r="C913" s="181">
        <v>0.03470886266683871</v>
      </c>
      <c r="D913" s="181">
        <v>0.05502501441190088</v>
      </c>
      <c r="E913" s="283">
        <v>-0.0010651605730597404</v>
      </c>
      <c r="F913" s="292">
        <v>-799.7204511487707</v>
      </c>
      <c r="G913" s="228">
        <v>-1073.5972889604564</v>
      </c>
      <c r="H913" s="230">
        <v>10656.051796397984</v>
      </c>
      <c r="I913" s="292">
        <v>12874.770533093786</v>
      </c>
      <c r="J913" s="230">
        <v>223980.32096306392</v>
      </c>
      <c r="K913" s="228">
        <v>233980.32096306392</v>
      </c>
      <c r="L913" s="281">
        <v>0.8276692597361075</v>
      </c>
    </row>
    <row r="914">
      <c r="A914" s="189">
        <v>43356.0</v>
      </c>
      <c r="B914" s="181">
        <v>0.03962283472293542</v>
      </c>
      <c r="C914" s="181">
        <v>0.034858956826887944</v>
      </c>
      <c r="D914" s="181">
        <v>0.059410364433174774</v>
      </c>
      <c r="E914" s="283">
        <v>-0.002772933089762832</v>
      </c>
      <c r="F914" s="292">
        <v>-2084.130249669259</v>
      </c>
      <c r="G914" s="228">
        <v>-2756.5027434564836</v>
      </c>
      <c r="H914" s="230">
        <v>11455.772247546754</v>
      </c>
      <c r="I914" s="292">
        <v>13948.367822054242</v>
      </c>
      <c r="J914" s="230">
        <v>224780.0414142127</v>
      </c>
      <c r="K914" s="228">
        <v>234780.0414142127</v>
      </c>
      <c r="L914" s="281">
        <v>0.8212984052107976</v>
      </c>
    </row>
    <row r="915">
      <c r="A915" s="189">
        <v>43355.0</v>
      </c>
      <c r="B915" s="181">
        <v>0.05065125811149395</v>
      </c>
      <c r="C915" s="181">
        <v>0.03501101850890527</v>
      </c>
      <c r="D915" s="181">
        <v>0.07052510495008713</v>
      </c>
      <c r="E915" s="283">
        <v>-0.0016114925638760424</v>
      </c>
      <c r="F915" s="292">
        <v>-1214.552733057435</v>
      </c>
      <c r="G915" s="228">
        <v>-1711.3869826979353</v>
      </c>
      <c r="H915" s="230">
        <v>13539.902497216013</v>
      </c>
      <c r="I915" s="292">
        <v>16704.870565510726</v>
      </c>
      <c r="J915" s="230">
        <v>226864.17166388195</v>
      </c>
      <c r="K915" s="228">
        <v>236864.17166388195</v>
      </c>
      <c r="L915" s="281">
        <v>0.8105362112275697</v>
      </c>
    </row>
    <row r="916">
      <c r="A916" s="189">
        <v>43354.0</v>
      </c>
      <c r="B916" s="181">
        <v>0.05722970925604248</v>
      </c>
      <c r="C916" s="181">
        <v>0.035166004681458765</v>
      </c>
      <c r="D916" s="181">
        <v>0.07719153329685971</v>
      </c>
      <c r="E916" s="283">
        <v>-6.447710734435443E-4</v>
      </c>
      <c r="F916" s="292">
        <v>-486.7353784344177</v>
      </c>
      <c r="G916" s="228">
        <v>-731.8341869816795</v>
      </c>
      <c r="H916" s="230">
        <v>14754.455230273448</v>
      </c>
      <c r="I916" s="292">
        <v>18416.25754820866</v>
      </c>
      <c r="J916" s="230">
        <v>228578.7243969394</v>
      </c>
      <c r="K916" s="228">
        <v>238578.7243969394</v>
      </c>
      <c r="L916" s="281">
        <v>0.8011646878661624</v>
      </c>
    </row>
    <row r="917">
      <c r="A917" s="189">
        <v>43353.0</v>
      </c>
      <c r="B917" s="181">
        <v>0.06004425641083179</v>
      </c>
      <c r="C917" s="181">
        <v>0.035323710123311036</v>
      </c>
      <c r="D917" s="181">
        <v>0.08009560123483296</v>
      </c>
      <c r="E917" s="283">
        <v>-0.001596860190158478</v>
      </c>
      <c r="F917" s="292">
        <v>-1206.2412974921335</v>
      </c>
      <c r="G917" s="228">
        <v>-1753.3823718027452</v>
      </c>
      <c r="H917" s="230">
        <v>15241.190608707866</v>
      </c>
      <c r="I917" s="292">
        <v>19148.09173519034</v>
      </c>
      <c r="J917" s="230">
        <v>229065.4597753738</v>
      </c>
      <c r="K917" s="228">
        <v>239065.4597753738</v>
      </c>
      <c r="L917" s="281">
        <v>0.7959639435347817</v>
      </c>
    </row>
    <row r="918">
      <c r="A918" s="189">
        <v>43350.0</v>
      </c>
      <c r="B918" s="181">
        <v>0.06681058654863653</v>
      </c>
      <c r="C918" s="181">
        <v>0.03555107496910989</v>
      </c>
      <c r="D918" s="181">
        <v>0.08699099400247058</v>
      </c>
      <c r="E918" s="283">
        <v>6.293863858566187E-4</v>
      </c>
      <c r="F918" s="292">
        <v>476.18706924316393</v>
      </c>
      <c r="G918" s="228">
        <v>552.8336464739914</v>
      </c>
      <c r="H918" s="230">
        <v>16447.4319062</v>
      </c>
      <c r="I918" s="292">
        <v>20901.474106993086</v>
      </c>
      <c r="J918" s="230">
        <v>230271.70107286595</v>
      </c>
      <c r="K918" s="228">
        <v>240271.70107286595</v>
      </c>
      <c r="L918" s="281">
        <v>0.7869029630162362</v>
      </c>
    </row>
    <row r="919">
      <c r="A919" s="189">
        <v>43349.0</v>
      </c>
      <c r="B919" s="181">
        <v>0.06458570986415443</v>
      </c>
      <c r="C919" s="181">
        <v>0.035713475616495946</v>
      </c>
      <c r="D919" s="181">
        <v>0.08485830331342925</v>
      </c>
      <c r="E919" s="283">
        <v>0.0022043474761648868</v>
      </c>
      <c r="F919" s="292">
        <v>1666.7362568207645</v>
      </c>
      <c r="G919" s="228">
        <v>2167.303405696115</v>
      </c>
      <c r="H919" s="230">
        <v>15971.244836956836</v>
      </c>
      <c r="I919" s="292">
        <v>20348.640460519095</v>
      </c>
      <c r="J919" s="230">
        <v>229795.51400362278</v>
      </c>
      <c r="K919" s="228">
        <v>239795.51400362278</v>
      </c>
      <c r="L919" s="281">
        <v>0.7848801922636854</v>
      </c>
    </row>
    <row r="920">
      <c r="A920" s="189">
        <v>43348.0</v>
      </c>
      <c r="B920" s="181">
        <v>0.055904726562560014</v>
      </c>
      <c r="C920" s="181">
        <v>0.035945704086817354</v>
      </c>
      <c r="D920" s="181">
        <v>0.07635086034899513</v>
      </c>
      <c r="E920" s="283">
        <v>-0.007573052765069244</v>
      </c>
      <c r="F920" s="292">
        <v>-5703.491552132289</v>
      </c>
      <c r="G920" s="228">
        <v>-7977.385816956361</v>
      </c>
      <c r="H920" s="230">
        <v>14304.508580136071</v>
      </c>
      <c r="I920" s="292">
        <v>18181.33705482298</v>
      </c>
      <c r="J920" s="230">
        <v>228128.77774680202</v>
      </c>
      <c r="K920" s="228">
        <v>238128.77774680202</v>
      </c>
      <c r="L920" s="281">
        <v>0.786768791371232</v>
      </c>
    </row>
    <row r="921">
      <c r="A921" s="189">
        <v>43347.0</v>
      </c>
      <c r="B921" s="181">
        <v>0.0867420330477196</v>
      </c>
      <c r="C921" s="181">
        <v>0.036110015670284185</v>
      </c>
      <c r="D921" s="181">
        <v>0.10728162825614021</v>
      </c>
      <c r="E921" s="283">
        <v>-0.0022857751546906456</v>
      </c>
      <c r="F921" s="292">
        <v>-1734.5222354209945</v>
      </c>
      <c r="G921" s="228">
        <v>-2604.9491478890595</v>
      </c>
      <c r="H921" s="230">
        <v>20008.00013226836</v>
      </c>
      <c r="I921" s="292">
        <v>26158.72287177934</v>
      </c>
      <c r="J921" s="230">
        <v>233832.26929893432</v>
      </c>
      <c r="K921" s="228">
        <v>243832.26929893432</v>
      </c>
      <c r="L921" s="281">
        <v>0.7648691501622762</v>
      </c>
    </row>
    <row r="922">
      <c r="A922" s="189">
        <v>43346.0</v>
      </c>
      <c r="B922" s="181">
        <v>0.09649531705914001</v>
      </c>
      <c r="C922" s="181">
        <v>0.036280291570989366</v>
      </c>
      <c r="D922" s="181">
        <v>0.11713176622924726</v>
      </c>
      <c r="E922" s="283">
        <v>-0.004907387064697622</v>
      </c>
      <c r="F922" s="292">
        <v>-3732.4005460908265</v>
      </c>
      <c r="G922" s="228">
        <v>-5679.480397358788</v>
      </c>
      <c r="H922" s="230">
        <v>21742.522367689355</v>
      </c>
      <c r="I922" s="292">
        <v>28763.6720196684</v>
      </c>
      <c r="J922" s="230">
        <v>235566.79153435532</v>
      </c>
      <c r="K922" s="228">
        <v>245566.79153435532</v>
      </c>
      <c r="L922" s="281">
        <v>0.7559021794165213</v>
      </c>
    </row>
    <row r="923">
      <c r="A923" s="189">
        <v>43343.0</v>
      </c>
      <c r="B923" s="181">
        <v>0.11738498439419516</v>
      </c>
      <c r="C923" s="181">
        <v>0.03652373188635086</v>
      </c>
      <c r="D923" s="181">
        <v>0.13815990388734495</v>
      </c>
      <c r="E923" s="283">
        <v>0.005811363409282216</v>
      </c>
      <c r="F923" s="292">
        <v>4441.626174806483</v>
      </c>
      <c r="G923" s="228">
        <v>6375.472316616513</v>
      </c>
      <c r="H923" s="230">
        <v>25474.92291378018</v>
      </c>
      <c r="I923" s="292">
        <v>34443.15241702719</v>
      </c>
      <c r="J923" s="230">
        <v>239299.19208044614</v>
      </c>
      <c r="K923" s="228">
        <v>249299.19208044614</v>
      </c>
      <c r="L923" s="281">
        <v>0.7396222797883766</v>
      </c>
    </row>
    <row r="924">
      <c r="A924" s="189">
        <v>43342.0</v>
      </c>
      <c r="B924" s="181">
        <v>0.09062402182263408</v>
      </c>
      <c r="C924" s="181">
        <v>0.036702161620252576</v>
      </c>
      <c r="D924" s="181">
        <v>0.11462860049514283</v>
      </c>
      <c r="E924" s="283">
        <v>0.006878399226805803</v>
      </c>
      <c r="F924" s="292">
        <v>5222.66244556693</v>
      </c>
      <c r="G924" s="228">
        <v>7319.87853302588</v>
      </c>
      <c r="H924" s="230">
        <v>21033.2967389737</v>
      </c>
      <c r="I924" s="292">
        <v>28067.680100410675</v>
      </c>
      <c r="J924" s="230">
        <v>234857.56590563967</v>
      </c>
      <c r="K924" s="228">
        <v>244857.56590563967</v>
      </c>
      <c r="L924" s="281">
        <v>0.7493778133329212</v>
      </c>
    </row>
    <row r="925">
      <c r="A925" s="189">
        <v>43341.0</v>
      </c>
      <c r="B925" s="181">
        <v>0.06246066868977305</v>
      </c>
      <c r="C925" s="181">
        <v>0.03687896464772229</v>
      </c>
      <c r="D925" s="181">
        <v>0.08658088311764539</v>
      </c>
      <c r="E925" s="283">
        <v>3.5507828607015887E-4</v>
      </c>
      <c r="F925" s="292">
        <v>267.33199133426024</v>
      </c>
      <c r="G925" s="228">
        <v>277.1728157544603</v>
      </c>
      <c r="H925" s="230">
        <v>15810.634293406769</v>
      </c>
      <c r="I925" s="292">
        <v>20747.801567384795</v>
      </c>
      <c r="J925" s="230">
        <v>229634.90346007273</v>
      </c>
      <c r="K925" s="228">
        <v>239634.90346007273</v>
      </c>
      <c r="L925" s="281">
        <v>0.7620390161365737</v>
      </c>
    </row>
    <row r="926">
      <c r="A926" s="189">
        <v>43340.0</v>
      </c>
      <c r="B926" s="181">
        <v>0.06125482944978645</v>
      </c>
      <c r="C926" s="181">
        <v>0.03705344369855827</v>
      </c>
      <c r="D926" s="181">
        <v>0.08551964088545641</v>
      </c>
      <c r="E926" s="283">
        <v>-0.011138082123713165</v>
      </c>
      <c r="F926" s="292">
        <v>-8243.413114594583</v>
      </c>
      <c r="G926" s="228">
        <v>-12089.444905664877</v>
      </c>
      <c r="H926" s="230">
        <v>15543.302302072509</v>
      </c>
      <c r="I926" s="292">
        <v>20470.628751630335</v>
      </c>
      <c r="J926" s="230">
        <v>229367.57146873846</v>
      </c>
      <c r="K926" s="228">
        <v>239367.57146873846</v>
      </c>
      <c r="L926" s="281">
        <v>0.759297747551335</v>
      </c>
    </row>
    <row r="927">
      <c r="A927" s="189">
        <v>43339.0</v>
      </c>
      <c r="B927" s="181">
        <v>0.1071043565815161</v>
      </c>
      <c r="C927" s="181">
        <v>0.037229482292628596</v>
      </c>
      <c r="D927" s="181">
        <v>0.13149688699023437</v>
      </c>
      <c r="E927" s="283">
        <v>-2.5030787727888635E-9</v>
      </c>
      <c r="F927" s="292">
        <v>-0.0018619169859448448</v>
      </c>
      <c r="G927" s="228">
        <v>-224.73450413262253</v>
      </c>
      <c r="H927" s="230">
        <v>23786.71541666709</v>
      </c>
      <c r="I927" s="292">
        <v>32560.073657295212</v>
      </c>
      <c r="J927" s="230">
        <v>237610.98458333305</v>
      </c>
      <c r="K927" s="228">
        <v>247610.98458333305</v>
      </c>
      <c r="L927" s="281">
        <v>0.7305485751362109</v>
      </c>
    </row>
    <row r="928">
      <c r="A928" s="189">
        <v>43336.0</v>
      </c>
      <c r="B928" s="181">
        <v>0.10784360800070406</v>
      </c>
      <c r="C928" s="181">
        <v>0.037486442538238664</v>
      </c>
      <c r="D928" s="181">
        <v>0.13240449719979197</v>
      </c>
      <c r="E928" s="283">
        <v>-4.264292085550291E-4</v>
      </c>
      <c r="F928" s="292">
        <v>-311.4749841918165</v>
      </c>
      <c r="G928" s="228">
        <v>-636.9031233107235</v>
      </c>
      <c r="H928" s="230">
        <v>23786.717278584078</v>
      </c>
      <c r="I928" s="292">
        <v>32784.808161427834</v>
      </c>
      <c r="J928" s="230">
        <v>237610.98644525005</v>
      </c>
      <c r="K928" s="228">
        <v>247610.98644525005</v>
      </c>
      <c r="L928" s="281">
        <v>0.7255408407900876</v>
      </c>
    </row>
    <row r="929">
      <c r="A929" s="189">
        <v>43335.0</v>
      </c>
      <c r="B929" s="181">
        <v>0.1101237572500532</v>
      </c>
      <c r="C929" s="181">
        <v>0.03767335910447474</v>
      </c>
      <c r="D929" s="181">
        <v>0.13480711304671478</v>
      </c>
      <c r="E929" s="283">
        <v>-0.0028544864644444133</v>
      </c>
      <c r="F929" s="292">
        <v>-2085.880252181283</v>
      </c>
      <c r="G929" s="228">
        <v>-3382.3171522261255</v>
      </c>
      <c r="H929" s="230">
        <v>24098.192262775894</v>
      </c>
      <c r="I929" s="292">
        <v>33421.71128473856</v>
      </c>
      <c r="J929" s="230">
        <v>237922.46142944187</v>
      </c>
      <c r="K929" s="228">
        <v>247922.46142944187</v>
      </c>
      <c r="L929" s="281">
        <v>0.7210340624832072</v>
      </c>
    </row>
    <row r="930">
      <c r="A930" s="189">
        <v>43334.0</v>
      </c>
      <c r="B930" s="181">
        <v>0.1224039003865735</v>
      </c>
      <c r="C930" s="181">
        <v>0.03786253303467599</v>
      </c>
      <c r="D930" s="181">
        <v>0.14721120179195188</v>
      </c>
      <c r="E930" s="283">
        <v>0.004262913352089203</v>
      </c>
      <c r="F930" s="292">
        <v>3123.962496787917</v>
      </c>
      <c r="G930" s="228">
        <v>4632.89649150785</v>
      </c>
      <c r="H930" s="230">
        <v>26184.072514957177</v>
      </c>
      <c r="I930" s="292">
        <v>36804.02843696468</v>
      </c>
      <c r="J930" s="230">
        <v>240008.34168162316</v>
      </c>
      <c r="K930" s="228">
        <v>250008.34168162316</v>
      </c>
      <c r="L930" s="281">
        <v>0.7114458288120115</v>
      </c>
    </row>
    <row r="931">
      <c r="A931" s="189">
        <v>43333.0</v>
      </c>
      <c r="B931" s="181">
        <v>0.1053747673714088</v>
      </c>
      <c r="C931" s="181">
        <v>0.03805549338089877</v>
      </c>
      <c r="D931" s="181">
        <v>0.13030849522225638</v>
      </c>
      <c r="E931" s="283">
        <v>-0.0042505561492403665</v>
      </c>
      <c r="F931" s="292">
        <v>-3101.6282718442344</v>
      </c>
      <c r="G931" s="228">
        <v>-4972.472150244521</v>
      </c>
      <c r="H931" s="230">
        <v>23060.11001816926</v>
      </c>
      <c r="I931" s="292">
        <v>32171.131945456833</v>
      </c>
      <c r="J931" s="230">
        <v>236884.37918483524</v>
      </c>
      <c r="K931" s="228">
        <v>246884.37918483524</v>
      </c>
      <c r="L931" s="281">
        <v>0.7167951086478876</v>
      </c>
    </row>
    <row r="932">
      <c r="A932" s="189">
        <v>43332.0</v>
      </c>
      <c r="B932" s="181">
        <v>0.12352293235928927</v>
      </c>
      <c r="C932" s="181">
        <v>0.038247913319921695</v>
      </c>
      <c r="D932" s="181">
        <v>0.14858273258409488</v>
      </c>
      <c r="E932" s="283">
        <v>-0.008378547028842229</v>
      </c>
      <c r="F932" s="292">
        <v>-6139.807878311822</v>
      </c>
      <c r="G932" s="228">
        <v>-10177.748195713095</v>
      </c>
      <c r="H932" s="230">
        <v>26161.738290013494</v>
      </c>
      <c r="I932" s="292">
        <v>37143.604095701354</v>
      </c>
      <c r="J932" s="230">
        <v>239986.00745667948</v>
      </c>
      <c r="K932" s="228">
        <v>249986.00745667948</v>
      </c>
      <c r="L932" s="281">
        <v>0.7043403279500603</v>
      </c>
    </row>
    <row r="933">
      <c r="A933" s="189">
        <v>43329.0</v>
      </c>
      <c r="B933" s="181">
        <v>0.15952014826333952</v>
      </c>
      <c r="C933" s="181">
        <v>0.03852001823208321</v>
      </c>
      <c r="D933" s="181">
        <v>0.18475822997194583</v>
      </c>
      <c r="E933" s="283">
        <v>-7.10165339287388E-4</v>
      </c>
      <c r="F933" s="292">
        <v>-524.770169630785</v>
      </c>
      <c r="G933" s="228">
        <v>-1123.9322829179073</v>
      </c>
      <c r="H933" s="230">
        <v>32301.546168325316</v>
      </c>
      <c r="I933" s="292">
        <v>47321.35229141445</v>
      </c>
      <c r="J933" s="230">
        <v>246125.8153349913</v>
      </c>
      <c r="K933" s="228">
        <v>256125.8153349913</v>
      </c>
      <c r="L933" s="281">
        <v>0.6825998118017818</v>
      </c>
    </row>
    <row r="934">
      <c r="A934" s="189">
        <v>43328.0</v>
      </c>
      <c r="B934" s="181">
        <v>0.16338720599439105</v>
      </c>
      <c r="C934" s="181">
        <v>0.03872514956422696</v>
      </c>
      <c r="D934" s="181">
        <v>0.18875968850443123</v>
      </c>
      <c r="E934" s="283">
        <v>-0.0030740508625876424</v>
      </c>
      <c r="F934" s="292">
        <v>-2273.1548850170875</v>
      </c>
      <c r="G934" s="228">
        <v>-4094.125433618581</v>
      </c>
      <c r="H934" s="230">
        <v>32826.3163379561</v>
      </c>
      <c r="I934" s="292">
        <v>48445.284574332356</v>
      </c>
      <c r="J934" s="230">
        <v>246650.58550462208</v>
      </c>
      <c r="K934" s="228">
        <v>256650.58550462208</v>
      </c>
      <c r="L934" s="281">
        <v>0.6775956963899926</v>
      </c>
    </row>
    <row r="935">
      <c r="A935" s="189">
        <v>43327.0</v>
      </c>
      <c r="B935" s="181">
        <v>0.1774058943819297</v>
      </c>
      <c r="C935" s="181">
        <v>0.03893307870352968</v>
      </c>
      <c r="D935" s="181">
        <v>0.20291461079964107</v>
      </c>
      <c r="E935" s="283">
        <v>-3.1757412445172295E-4</v>
      </c>
      <c r="F935" s="292">
        <v>-235.5570376672913</v>
      </c>
      <c r="G935" s="228">
        <v>-689.4446130721917</v>
      </c>
      <c r="H935" s="230">
        <v>35099.47122297319</v>
      </c>
      <c r="I935" s="292">
        <v>52539.41000795094</v>
      </c>
      <c r="J935" s="230">
        <v>248923.74038963916</v>
      </c>
      <c r="K935" s="228">
        <v>258923.74038963916</v>
      </c>
      <c r="L935" s="281">
        <v>0.6680598662539509</v>
      </c>
    </row>
    <row r="936">
      <c r="A936" s="189">
        <v>43326.0</v>
      </c>
      <c r="B936" s="181">
        <v>0.1797426512363184</v>
      </c>
      <c r="C936" s="181">
        <v>0.039145413624894855</v>
      </c>
      <c r="D936" s="181">
        <v>0.2053904882033171</v>
      </c>
      <c r="E936" s="283">
        <v>0.0057706470697203764</v>
      </c>
      <c r="F936" s="292">
        <v>4281.6719254785385</v>
      </c>
      <c r="G936" s="228">
        <v>6970.0764561037795</v>
      </c>
      <c r="H936" s="230">
        <v>35335.02826064048</v>
      </c>
      <c r="I936" s="292">
        <v>53228.85462102313</v>
      </c>
      <c r="J936" s="230">
        <v>249159.29742730645</v>
      </c>
      <c r="K936" s="228">
        <v>259159.29742730645</v>
      </c>
      <c r="L936" s="281">
        <v>0.6638322111609866</v>
      </c>
    </row>
    <row r="937">
      <c r="A937" s="189">
        <v>43325.0</v>
      </c>
      <c r="B937" s="181">
        <v>0.1557053538894787</v>
      </c>
      <c r="C937" s="181">
        <v>0.039360435985648284</v>
      </c>
      <c r="D937" s="181">
        <v>0.18149407219970978</v>
      </c>
      <c r="E937" s="283">
        <v>-0.0039128899191253645</v>
      </c>
      <c r="F937" s="292">
        <v>-2886.5101192577677</v>
      </c>
      <c r="G937" s="228">
        <v>-5250.939989237602</v>
      </c>
      <c r="H937" s="230">
        <v>31053.35633516194</v>
      </c>
      <c r="I937" s="292">
        <v>46258.77816491935</v>
      </c>
      <c r="J937" s="230">
        <v>244877.62550182792</v>
      </c>
      <c r="K937" s="228">
        <v>254877.62550182792</v>
      </c>
      <c r="L937" s="281">
        <v>0.6712965099175806</v>
      </c>
    </row>
    <row r="938">
      <c r="A938" s="189">
        <v>43322.0</v>
      </c>
      <c r="B938" s="181">
        <v>0.17385316085938965</v>
      </c>
      <c r="C938" s="181">
        <v>0.03965176791121535</v>
      </c>
      <c r="D938" s="181">
        <v>0.19983275807568687</v>
      </c>
      <c r="E938" s="283">
        <v>0.019864525770125454</v>
      </c>
      <c r="F938" s="292">
        <v>14711.25373820659</v>
      </c>
      <c r="G938" s="228">
        <v>23840.265883497097</v>
      </c>
      <c r="H938" s="230">
        <v>33939.86645441971</v>
      </c>
      <c r="I938" s="292">
        <v>51509.71815415695</v>
      </c>
      <c r="J938" s="230">
        <v>247764.13562108568</v>
      </c>
      <c r="K938" s="228">
        <v>257764.13562108568</v>
      </c>
      <c r="L938" s="281">
        <v>0.6589021969183632</v>
      </c>
    </row>
    <row r="939">
      <c r="A939" s="189">
        <v>43321.0</v>
      </c>
      <c r="B939" s="181">
        <v>0.08771800510293389</v>
      </c>
      <c r="C939" s="181">
        <v>0.03987106506711903</v>
      </c>
      <c r="D939" s="181">
        <v>0.11384128448225127</v>
      </c>
      <c r="E939" s="283">
        <v>0.00935690901167907</v>
      </c>
      <c r="F939" s="292">
        <v>6791.87992021392</v>
      </c>
      <c r="G939" s="228">
        <v>10182.581708737303</v>
      </c>
      <c r="H939" s="230">
        <v>19228.612716213123</v>
      </c>
      <c r="I939" s="292">
        <v>27669.452270659855</v>
      </c>
      <c r="J939" s="230">
        <v>233052.8818828791</v>
      </c>
      <c r="K939" s="228">
        <v>243052.8818828791</v>
      </c>
      <c r="L939" s="281">
        <v>0.6949401284897413</v>
      </c>
    </row>
    <row r="940">
      <c r="A940" s="189">
        <v>43320.0</v>
      </c>
      <c r="B940" s="181">
        <v>0.04775536196618727</v>
      </c>
      <c r="C940" s="181">
        <v>0.04007926536495475</v>
      </c>
      <c r="D940" s="181">
        <v>0.07401505291459777</v>
      </c>
      <c r="E940" s="283">
        <v>-0.002848028114157463</v>
      </c>
      <c r="F940" s="292">
        <v>-2047.948729139538</v>
      </c>
      <c r="G940" s="228">
        <v>-3160.7265787613323</v>
      </c>
      <c r="H940" s="230">
        <v>12436.732795999204</v>
      </c>
      <c r="I940" s="292">
        <v>17486.87056192255</v>
      </c>
      <c r="J940" s="230">
        <v>226261.00196266518</v>
      </c>
      <c r="K940" s="228">
        <v>236261.00196266518</v>
      </c>
      <c r="L940" s="281">
        <v>0.7112040288718119</v>
      </c>
    </row>
    <row r="941">
      <c r="A941" s="189">
        <v>43319.0</v>
      </c>
      <c r="B941" s="181">
        <v>0.06024869405682979</v>
      </c>
      <c r="C941" s="181">
        <v>0.04028340892121369</v>
      </c>
      <c r="D941" s="181">
        <v>0.08664213862192101</v>
      </c>
      <c r="E941" s="283">
        <v>-0.004483821219600567</v>
      </c>
      <c r="F941" s="292">
        <v>-3233.3909654870513</v>
      </c>
      <c r="G941" s="228">
        <v>-5084.196599932016</v>
      </c>
      <c r="H941" s="230">
        <v>14484.681525138742</v>
      </c>
      <c r="I941" s="292">
        <v>20647.597140683883</v>
      </c>
      <c r="J941" s="230">
        <v>228308.95069180473</v>
      </c>
      <c r="K941" s="228">
        <v>238308.95069180473</v>
      </c>
      <c r="L941" s="281">
        <v>0.7015189916020894</v>
      </c>
    </row>
    <row r="942">
      <c r="A942" s="189">
        <v>43318.0</v>
      </c>
      <c r="B942" s="181">
        <v>0.08000125833873312</v>
      </c>
      <c r="C942" s="181">
        <v>0.0404917285910686</v>
      </c>
      <c r="D942" s="181">
        <v>0.10653119268473854</v>
      </c>
      <c r="E942" s="283">
        <v>0.00864843443510182</v>
      </c>
      <c r="F942" s="292">
        <v>6264.557157083458</v>
      </c>
      <c r="G942" s="228">
        <v>9411.654088167325</v>
      </c>
      <c r="H942" s="230">
        <v>17718.072490625793</v>
      </c>
      <c r="I942" s="292">
        <v>25731.7937406159</v>
      </c>
      <c r="J942" s="230">
        <v>231542.34165729178</v>
      </c>
      <c r="K942" s="228">
        <v>241542.34165729178</v>
      </c>
      <c r="L942" s="281">
        <v>0.6885673291659808</v>
      </c>
    </row>
    <row r="943">
      <c r="A943" s="189">
        <v>43315.0</v>
      </c>
      <c r="B943" s="181">
        <v>0.04264272881439461</v>
      </c>
      <c r="C943" s="181">
        <v>0.04078590931735871</v>
      </c>
      <c r="D943" s="181">
        <v>0.06936540858337657</v>
      </c>
      <c r="E943" s="283">
        <v>0.006794406567531305</v>
      </c>
      <c r="F943" s="292">
        <v>4879.014472655198</v>
      </c>
      <c r="G943" s="228">
        <v>7099.0248155956015</v>
      </c>
      <c r="H943" s="230">
        <v>11453.515333542335</v>
      </c>
      <c r="I943" s="292">
        <v>16320.139652448575</v>
      </c>
      <c r="J943" s="230">
        <v>225277.78450020833</v>
      </c>
      <c r="K943" s="228">
        <v>235277.78450020833</v>
      </c>
      <c r="L943" s="281">
        <v>0.7018025321752634</v>
      </c>
    </row>
    <row r="944">
      <c r="A944" s="189">
        <v>43314.0</v>
      </c>
      <c r="B944" s="181">
        <v>0.013161773984598609</v>
      </c>
      <c r="C944" s="181">
        <v>0.040996472498223156</v>
      </c>
      <c r="D944" s="181">
        <v>0.04002241346926562</v>
      </c>
      <c r="E944" s="283">
        <v>0.006718116715879645</v>
      </c>
      <c r="F944" s="292">
        <v>4791.453490378414</v>
      </c>
      <c r="G944" s="228">
        <v>6759.866551103692</v>
      </c>
      <c r="H944" s="230">
        <v>6574.500860887137</v>
      </c>
      <c r="I944" s="292">
        <v>9221.114836852974</v>
      </c>
      <c r="J944" s="230">
        <v>220398.77002755314</v>
      </c>
      <c r="K944" s="228">
        <v>230398.77002755314</v>
      </c>
      <c r="L944" s="281">
        <v>0.7129832972702587</v>
      </c>
    </row>
    <row r="945">
      <c r="A945" s="189">
        <v>43313.0</v>
      </c>
      <c r="B945" s="181">
        <v>-0.01608754784750841</v>
      </c>
      <c r="C945" s="181">
        <v>0.041204568224766154</v>
      </c>
      <c r="D945" s="181">
        <v>0.010909434691776618</v>
      </c>
      <c r="E945" s="283">
        <v>-0.0013555763856706148</v>
      </c>
      <c r="F945" s="292">
        <v>-960.3205916210429</v>
      </c>
      <c r="G945" s="228">
        <v>-1360.6836001516526</v>
      </c>
      <c r="H945" s="230">
        <v>1783.0473705087222</v>
      </c>
      <c r="I945" s="292">
        <v>2461.2482857492823</v>
      </c>
      <c r="J945" s="230">
        <v>215607.31653717472</v>
      </c>
      <c r="K945" s="228">
        <v>225607.31653717472</v>
      </c>
      <c r="L945" s="281">
        <v>0.7244483950817282</v>
      </c>
    </row>
    <row r="946">
      <c r="A946" s="189">
        <v>43312.0</v>
      </c>
      <c r="B946" s="181">
        <v>-0.010262857061701726</v>
      </c>
      <c r="C946" s="181">
        <v>0.041410169392015354</v>
      </c>
      <c r="D946" s="181">
        <v>0.01686883411212123</v>
      </c>
      <c r="E946" s="283">
        <v>0.003918809895003481</v>
      </c>
      <c r="F946" s="292">
        <v>2779.9357793658637</v>
      </c>
      <c r="G946" s="228">
        <v>3771.35870821299</v>
      </c>
      <c r="H946" s="230">
        <v>2743.367962129765</v>
      </c>
      <c r="I946" s="292">
        <v>3821.931885900935</v>
      </c>
      <c r="J946" s="230">
        <v>216567.63712879576</v>
      </c>
      <c r="K946" s="228">
        <v>226567.63712879576</v>
      </c>
      <c r="L946" s="281">
        <v>0.717796141854338</v>
      </c>
    </row>
    <row r="947">
      <c r="A947" s="189">
        <v>43311.0</v>
      </c>
      <c r="B947" s="181">
        <v>-0.03041146063727613</v>
      </c>
      <c r="C947" s="181">
        <v>0.0416189377789139</v>
      </c>
      <c r="D947" s="181">
        <v>-2.2598729681296516E-4</v>
      </c>
      <c r="E947" s="283">
        <v>-0.01195193717647411</v>
      </c>
      <c r="F947" s="292">
        <v>-8008.810143885387</v>
      </c>
      <c r="G947" s="228">
        <v>-11449.563942470446</v>
      </c>
      <c r="H947" s="230">
        <v>-36.56781723609856</v>
      </c>
      <c r="I947" s="292">
        <v>50.57317768794482</v>
      </c>
      <c r="J947" s="230">
        <v>213787.7013494299</v>
      </c>
      <c r="K947" s="228">
        <v>223787.7013494299</v>
      </c>
      <c r="L947" s="281">
        <v>-0.7230674224533704</v>
      </c>
    </row>
    <row r="948">
      <c r="A948" s="189">
        <v>43308.0</v>
      </c>
      <c r="B948" s="181">
        <v>0.019216218794107127</v>
      </c>
      <c r="C948" s="181">
        <v>0.041910383416241405</v>
      </c>
      <c r="D948" s="181">
        <v>0.049613072457693315</v>
      </c>
      <c r="E948" s="283">
        <v>-0.0012934830447381106</v>
      </c>
      <c r="F948" s="292">
        <v>-877.1024480066035</v>
      </c>
      <c r="G948" s="228">
        <v>-1380.553724772828</v>
      </c>
      <c r="H948" s="230">
        <v>7972.242326649289</v>
      </c>
      <c r="I948" s="292">
        <v>11500.137120158392</v>
      </c>
      <c r="J948" s="230">
        <v>221796.51149331528</v>
      </c>
      <c r="K948" s="228">
        <v>231796.51149331528</v>
      </c>
      <c r="L948" s="281">
        <v>0.6932301974621575</v>
      </c>
    </row>
    <row r="949">
      <c r="A949" s="189">
        <v>43307.0</v>
      </c>
      <c r="B949" s="181">
        <v>0.024803665019575004</v>
      </c>
      <c r="C949" s="181">
        <v>0.0421295584669636</v>
      </c>
      <c r="D949" s="181">
        <v>0.05535948243869032</v>
      </c>
      <c r="E949" s="283">
        <v>0.0051290261191175085</v>
      </c>
      <c r="F949" s="292">
        <v>3482.457966002221</v>
      </c>
      <c r="G949" s="228">
        <v>5145.175466839712</v>
      </c>
      <c r="H949" s="230">
        <v>8849.344774655892</v>
      </c>
      <c r="I949" s="292">
        <v>12880.69084493122</v>
      </c>
      <c r="J949" s="230">
        <v>222673.61394132188</v>
      </c>
      <c r="K949" s="228">
        <v>232673.61394132188</v>
      </c>
      <c r="L949" s="281">
        <v>0.6870240797789403</v>
      </c>
    </row>
    <row r="950">
      <c r="A950" s="189">
        <v>43306.0</v>
      </c>
      <c r="B950" s="181">
        <v>0.0030341455079633626</v>
      </c>
      <c r="C950" s="181">
        <v>0.04235210152974889</v>
      </c>
      <c r="D950" s="181">
        <v>0.03375136944169217</v>
      </c>
      <c r="E950" s="283">
        <v>0.0066117204735128155</v>
      </c>
      <c r="F950" s="292">
        <v>4466.138809870006</v>
      </c>
      <c r="G950" s="228">
        <v>6455.874395685658</v>
      </c>
      <c r="H950" s="230">
        <v>5366.886808653671</v>
      </c>
      <c r="I950" s="292">
        <v>7735.515378091508</v>
      </c>
      <c r="J950" s="230">
        <v>219191.15597531965</v>
      </c>
      <c r="K950" s="228">
        <v>229191.15597531965</v>
      </c>
      <c r="L950" s="281">
        <v>0.693798221105441</v>
      </c>
    </row>
    <row r="951">
      <c r="A951" s="189">
        <v>43305.0</v>
      </c>
      <c r="B951" s="181">
        <v>-0.025183552040985158</v>
      </c>
      <c r="C951" s="181">
        <v>0.04257350580162005</v>
      </c>
      <c r="D951" s="181">
        <v>0.005694252462616292</v>
      </c>
      <c r="E951" s="283">
        <v>-0.001681382734395904</v>
      </c>
      <c r="F951" s="292">
        <v>-1128.2448186488252</v>
      </c>
      <c r="G951" s="228">
        <v>-1632.2161159343013</v>
      </c>
      <c r="H951" s="230">
        <v>900.7479987836655</v>
      </c>
      <c r="I951" s="292">
        <v>1279.64098240585</v>
      </c>
      <c r="J951" s="230">
        <v>214725.01716544965</v>
      </c>
      <c r="K951" s="228">
        <v>224725.01716544965</v>
      </c>
      <c r="L951" s="281">
        <v>0.7039068075876808</v>
      </c>
    </row>
    <row r="952">
      <c r="A952" s="189">
        <v>43304.0</v>
      </c>
      <c r="B952" s="279">
        <v>-0.018144051514604864</v>
      </c>
      <c r="C952" s="279">
        <v>0.04279265011960528</v>
      </c>
      <c r="D952" s="279">
        <v>0.012892694454619677</v>
      </c>
      <c r="E952" s="283">
        <v>-0.0016785604318671227</v>
      </c>
      <c r="F952" s="292">
        <v>-1128.2448186488252</v>
      </c>
      <c r="G952" s="228">
        <v>-1674.6854443846787</v>
      </c>
      <c r="H952" s="230">
        <v>2028.9928174324907</v>
      </c>
      <c r="I952" s="292">
        <v>2911.8570983401514</v>
      </c>
      <c r="J952" s="230">
        <v>215853.26198409847</v>
      </c>
      <c r="K952" s="228">
        <v>225853.26198409847</v>
      </c>
      <c r="L952" s="281">
        <v>0.6968037059885526</v>
      </c>
    </row>
    <row r="953">
      <c r="A953" s="189">
        <v>43301.0</v>
      </c>
      <c r="B953" s="181">
        <v>-0.01122050222785483</v>
      </c>
      <c r="C953" s="181">
        <v>0.04310162880368992</v>
      </c>
      <c r="D953" s="181">
        <v>0.020206679422172715</v>
      </c>
      <c r="E953" s="283">
        <v>-0.016749273808161422</v>
      </c>
      <c r="F953" s="292">
        <v>-7069.479014214974</v>
      </c>
      <c r="G953" s="228">
        <v>-10813.287238364206</v>
      </c>
      <c r="H953" s="230">
        <v>3157.237636081316</v>
      </c>
      <c r="I953" s="292">
        <v>4586.54254272483</v>
      </c>
      <c r="J953" s="230">
        <v>216981.5068027473</v>
      </c>
      <c r="K953" s="228">
        <v>226981.5068027473</v>
      </c>
      <c r="L953" s="281">
        <v>0.6883698573971201</v>
      </c>
    </row>
    <row r="954">
      <c r="A954" s="189">
        <v>43300.0</v>
      </c>
      <c r="B954" s="181">
        <v>0.03420418495302056</v>
      </c>
      <c r="C954" s="181">
        <v>0.04332865667091053</v>
      </c>
      <c r="D954" s="181">
        <v>0.06579690201831644</v>
      </c>
      <c r="E954" s="283">
        <v>0.0027177789544509624</v>
      </c>
      <c r="F954" s="292">
        <v>1166.324583172218</v>
      </c>
      <c r="G954" s="228">
        <v>1749.920923906915</v>
      </c>
      <c r="H954" s="230">
        <v>10226.71665029629</v>
      </c>
      <c r="I954" s="292">
        <v>15399.829781089036</v>
      </c>
      <c r="J954" s="230">
        <v>224050.98581696226</v>
      </c>
      <c r="K954" s="228">
        <v>234050.98581696226</v>
      </c>
      <c r="L954" s="281">
        <v>0.6640798499509832</v>
      </c>
    </row>
    <row r="955">
      <c r="A955" s="189">
        <v>43299.0</v>
      </c>
      <c r="B955" s="181">
        <v>0.026846526025083185</v>
      </c>
      <c r="C955" s="181">
        <v>0.043566019095228434</v>
      </c>
      <c r="D955" s="181">
        <v>0.05861231385900141</v>
      </c>
      <c r="E955" s="283">
        <v>0.004648567910527185</v>
      </c>
      <c r="F955" s="292">
        <v>1989.4936390998</v>
      </c>
      <c r="G955" s="228">
        <v>3030.3662196494333</v>
      </c>
      <c r="H955" s="230">
        <v>9060.392067124072</v>
      </c>
      <c r="I955" s="292">
        <v>13649.908857182121</v>
      </c>
      <c r="J955" s="230">
        <v>222884.66123379004</v>
      </c>
      <c r="K955" s="228">
        <v>232884.66123379004</v>
      </c>
      <c r="L955" s="281">
        <v>0.6637694186768727</v>
      </c>
    </row>
    <row r="956">
      <c r="A956" s="189">
        <v>43298.0</v>
      </c>
      <c r="B956" s="181">
        <v>0.014052976339136602</v>
      </c>
      <c r="C956" s="181">
        <v>0.04380486766699569</v>
      </c>
      <c r="D956" s="181">
        <v>0.04599291855329803</v>
      </c>
      <c r="E956" s="283">
        <v>0.0040121183031470815</v>
      </c>
      <c r="F956" s="292">
        <v>1709.1239146191765</v>
      </c>
      <c r="G956" s="228">
        <v>2582.7966458974533</v>
      </c>
      <c r="H956" s="230">
        <v>7070.898428024272</v>
      </c>
      <c r="I956" s="292">
        <v>10619.542637532688</v>
      </c>
      <c r="J956" s="230">
        <v>220895.16759469025</v>
      </c>
      <c r="K956" s="228">
        <v>230895.16759469025</v>
      </c>
      <c r="L956" s="281">
        <v>0.6658383199134744</v>
      </c>
    </row>
    <row r="957">
      <c r="A957" s="189">
        <v>43297.0</v>
      </c>
      <c r="B957" s="181">
        <v>0.0029519632068763443</v>
      </c>
      <c r="C957" s="181">
        <v>0.04404428160815244</v>
      </c>
      <c r="D957" s="181">
        <v>0.035066472035504975</v>
      </c>
      <c r="E957" s="283">
        <v>-0.011014776235529057</v>
      </c>
      <c r="F957" s="292">
        <v>-4673.363409837996</v>
      </c>
      <c r="G957" s="228">
        <v>-7426.478041883862</v>
      </c>
      <c r="H957" s="230">
        <v>5361.774513405096</v>
      </c>
      <c r="I957" s="292">
        <v>8036.7459916352345</v>
      </c>
      <c r="J957" s="230">
        <v>219186.04368007107</v>
      </c>
      <c r="K957" s="228">
        <v>229186.04368007107</v>
      </c>
      <c r="L957" s="281">
        <v>0.6671573941724314</v>
      </c>
    </row>
    <row r="958">
      <c r="A958" s="189">
        <v>43294.0</v>
      </c>
      <c r="B958" s="181">
        <v>0.033767015034111</v>
      </c>
      <c r="C958" s="181">
        <v>0.044373926542711384</v>
      </c>
      <c r="D958" s="181">
        <v>0.06612188162939342</v>
      </c>
      <c r="E958" s="283">
        <v>0.0041526054824371095</v>
      </c>
      <c r="F958" s="292">
        <v>1580.8162964674411</v>
      </c>
      <c r="G958" s="228">
        <v>2451.331602953389</v>
      </c>
      <c r="H958" s="230">
        <v>10035.137923243092</v>
      </c>
      <c r="I958" s="292">
        <v>15463.224033519096</v>
      </c>
      <c r="J958" s="230">
        <v>223859.40708990907</v>
      </c>
      <c r="K958" s="228">
        <v>233859.40708990907</v>
      </c>
      <c r="L958" s="281">
        <v>0.6489680225475793</v>
      </c>
    </row>
    <row r="959">
      <c r="A959" s="189">
        <v>43293.0</v>
      </c>
      <c r="B959" s="181">
        <v>0.02348201708169015</v>
      </c>
      <c r="C959" s="181">
        <v>0.044622974698918516</v>
      </c>
      <c r="D959" s="181">
        <v>0.056018474996418384</v>
      </c>
      <c r="E959" s="283">
        <v>0.004640322068529213</v>
      </c>
      <c r="F959" s="292">
        <v>1759.1450364541115</v>
      </c>
      <c r="G959" s="228">
        <v>2728.1702910562726</v>
      </c>
      <c r="H959" s="230">
        <v>8454.32162677565</v>
      </c>
      <c r="I959" s="292">
        <v>13011.892430565707</v>
      </c>
      <c r="J959" s="230">
        <v>222278.59079344163</v>
      </c>
      <c r="K959" s="228">
        <v>232278.59079344163</v>
      </c>
      <c r="L959" s="281">
        <v>0.6497380509322339</v>
      </c>
    </row>
    <row r="960">
      <c r="A960" s="189">
        <v>43292.0</v>
      </c>
      <c r="B960" s="181">
        <v>0.011892198736383003</v>
      </c>
      <c r="C960" s="181">
        <v>0.04487316814784734</v>
      </c>
      <c r="D960" s="181">
        <v>0.0446110830508871</v>
      </c>
      <c r="E960" s="283">
        <v>0.0010490485127781762</v>
      </c>
      <c r="F960" s="292">
        <v>395.8486231353618</v>
      </c>
      <c r="G960" s="228">
        <v>5129.084385432776</v>
      </c>
      <c r="H960" s="230">
        <v>6695.176590321539</v>
      </c>
      <c r="I960" s="292">
        <v>10283.722139509435</v>
      </c>
      <c r="J960" s="230">
        <v>220519.44575698752</v>
      </c>
      <c r="K960" s="228">
        <v>230519.44575698752</v>
      </c>
      <c r="L960" s="281">
        <v>0.6510460414521585</v>
      </c>
    </row>
    <row r="961">
      <c r="A961" s="189">
        <v>43291.0</v>
      </c>
      <c r="B961" s="181">
        <v>0.009306383358330252</v>
      </c>
      <c r="C961" s="181">
        <v>0.045124286150232666</v>
      </c>
      <c r="D961" s="181">
        <v>0.04220836820280505</v>
      </c>
      <c r="E961" s="283">
        <v>0.002009958599972282</v>
      </c>
      <c r="F961" s="292">
        <v>757.6433981897881</v>
      </c>
      <c r="G961" s="228">
        <v>635.6097344952223</v>
      </c>
      <c r="H961" s="230">
        <v>6299.327967186177</v>
      </c>
      <c r="I961" s="292">
        <v>5154.637754076659</v>
      </c>
      <c r="J961" s="230">
        <v>112123.59713385216</v>
      </c>
      <c r="K961" s="228">
        <v>122123.59713385216</v>
      </c>
      <c r="L961" s="281">
        <v>1.2220699625699623</v>
      </c>
    </row>
    <row r="962">
      <c r="A962" s="189">
        <v>43290.0</v>
      </c>
      <c r="B962" s="181">
        <v>0.004241550605146482</v>
      </c>
      <c r="C962" s="181">
        <v>0.04524935165894248</v>
      </c>
      <c r="D962" s="181">
        <v>0.03723472588881043</v>
      </c>
      <c r="E962" s="283">
        <v>0.002610332857383871</v>
      </c>
      <c r="F962" s="292">
        <v>981.9736378905391</v>
      </c>
      <c r="G962" s="228">
        <v>813.1464419763547</v>
      </c>
      <c r="H962" s="230">
        <v>5541.684568996389</v>
      </c>
      <c r="I962" s="292">
        <v>4519.028019581437</v>
      </c>
      <c r="J962" s="230">
        <v>111365.95373566238</v>
      </c>
      <c r="K962" s="228">
        <v>121365.95373566238</v>
      </c>
      <c r="L962" s="281">
        <v>1.226300112542713</v>
      </c>
    </row>
    <row r="963">
      <c r="A963" s="189">
        <v>43287.0</v>
      </c>
      <c r="B963" s="181">
        <v>-0.002367664385063325</v>
      </c>
      <c r="C963" s="181">
        <v>0.04546650074701372</v>
      </c>
      <c r="D963" s="181">
        <v>0.030783843287082623</v>
      </c>
      <c r="E963" s="283">
        <v>-0.0019208632409521691</v>
      </c>
      <c r="F963" s="292">
        <v>-720.7178014481042</v>
      </c>
      <c r="G963" s="228">
        <v>-623.3085795577231</v>
      </c>
      <c r="H963" s="230">
        <v>4559.71093110585</v>
      </c>
      <c r="I963" s="292">
        <v>3705.881577605082</v>
      </c>
      <c r="J963" s="230">
        <v>110383.98009777184</v>
      </c>
      <c r="K963" s="228">
        <v>120383.98009777184</v>
      </c>
      <c r="L963" s="281">
        <v>1.230398445179825</v>
      </c>
    </row>
    <row r="964">
      <c r="A964" s="189">
        <v>43286.0</v>
      </c>
      <c r="B964" s="181">
        <v>0.002504956551300839</v>
      </c>
      <c r="C964" s="181">
        <v>0.04559135378866549</v>
      </c>
      <c r="D964" s="181">
        <v>0.03574749974410935</v>
      </c>
      <c r="E964" s="283">
        <v>4.921582591060023E-4</v>
      </c>
      <c r="F964" s="292">
        <v>185.01502602990786</v>
      </c>
      <c r="G964" s="228">
        <v>146.49598445162428</v>
      </c>
      <c r="H964" s="230">
        <v>5280.428732553954</v>
      </c>
      <c r="I964" s="292">
        <v>4329.190157162805</v>
      </c>
      <c r="J964" s="230">
        <v>111104.69789921994</v>
      </c>
      <c r="K964" s="228">
        <v>121104.69789921994</v>
      </c>
      <c r="L964" s="281">
        <v>1.2197266788610082</v>
      </c>
    </row>
    <row r="965">
      <c r="A965" s="189">
        <v>43285.0</v>
      </c>
      <c r="B965" s="181">
        <v>0.0041634002972783055</v>
      </c>
      <c r="C965" s="181">
        <v>0.042810349989581775</v>
      </c>
      <c r="D965" s="181">
        <v>0.03459068096546055</v>
      </c>
      <c r="E965" s="283">
        <v>-0.0014241894054903231</v>
      </c>
      <c r="F965" s="292">
        <v>-535.7361233810925</v>
      </c>
      <c r="G965" s="228">
        <v>-473.1526618301268</v>
      </c>
      <c r="H965" s="230">
        <v>5095.413706524047</v>
      </c>
      <c r="I965" s="292">
        <v>4182.694172711181</v>
      </c>
      <c r="J965" s="230">
        <v>110919.68287319003</v>
      </c>
      <c r="K965" s="228">
        <v>120919.68287319003</v>
      </c>
      <c r="L965" s="281">
        <v>1.2182133084861066</v>
      </c>
    </row>
    <row r="966">
      <c r="A966" s="189">
        <v>43284.0</v>
      </c>
      <c r="B966" s="181">
        <v>0.007821967529027396</v>
      </c>
      <c r="C966" s="181">
        <v>0.042929301561279186</v>
      </c>
      <c r="D966" s="181">
        <v>0.038333792538912975</v>
      </c>
      <c r="E966" s="283">
        <v>0.002409182761802351</v>
      </c>
      <c r="F966" s="292">
        <v>907.5509268648611</v>
      </c>
      <c r="G966" s="228">
        <v>768.6859272010438</v>
      </c>
      <c r="H966" s="230">
        <v>5631.149829905139</v>
      </c>
      <c r="I966" s="292">
        <v>4655.8468345413075</v>
      </c>
      <c r="J966" s="230">
        <v>111455.41899657113</v>
      </c>
      <c r="K966" s="228">
        <v>121455.41899657113</v>
      </c>
      <c r="L966" s="281">
        <v>1.209479183921633</v>
      </c>
    </row>
    <row r="967">
      <c r="A967" s="189">
        <v>43283.0</v>
      </c>
      <c r="B967" s="181">
        <v>0.0016484628548871366</v>
      </c>
      <c r="C967" s="181">
        <v>0.043049596854481044</v>
      </c>
      <c r="D967" s="181">
        <v>0.032245787251024054</v>
      </c>
      <c r="E967" s="283">
        <v>7.153675417791672E-5</v>
      </c>
      <c r="F967" s="292">
        <v>26.883321853822054</v>
      </c>
      <c r="G967" s="228">
        <v>4.282044069370841</v>
      </c>
      <c r="H967" s="230">
        <v>4723.598903040278</v>
      </c>
      <c r="I967" s="292">
        <v>3887.1609073402637</v>
      </c>
      <c r="J967" s="230">
        <v>110547.86806970627</v>
      </c>
      <c r="K967" s="228">
        <v>120547.86806970627</v>
      </c>
      <c r="L967" s="281">
        <v>1.2151796685649259</v>
      </c>
    </row>
    <row r="968">
      <c r="A968" s="189">
        <v>43280.0</v>
      </c>
      <c r="B968" s="181">
        <v>-4.2251124352854844E-4</v>
      </c>
      <c r="C968" s="181">
        <v>0.04325795917046336</v>
      </c>
      <c r="D968" s="181">
        <v>0.0322174505244414</v>
      </c>
      <c r="E968" s="283">
        <v>-9.51655646751817E-4</v>
      </c>
      <c r="F968" s="292">
        <v>-357.34123816326246</v>
      </c>
      <c r="G968" s="228">
        <v>-319.53592821005986</v>
      </c>
      <c r="H968" s="230">
        <v>4696.715581186456</v>
      </c>
      <c r="I968" s="292">
        <v>3882.878863270893</v>
      </c>
      <c r="J968" s="230">
        <v>110520.98474785245</v>
      </c>
      <c r="K968" s="228">
        <v>120520.98474785245</v>
      </c>
      <c r="L968" s="281">
        <v>1.209596216254348</v>
      </c>
    </row>
    <row r="969">
      <c r="A969" s="189">
        <v>43279.0</v>
      </c>
      <c r="B969" s="181">
        <v>0.002034097187740889</v>
      </c>
      <c r="C969" s="181">
        <v>0.043378994084356276</v>
      </c>
      <c r="D969" s="181">
        <v>0.03476566007347857</v>
      </c>
      <c r="E969" s="283">
        <v>-0.0022127718830899337</v>
      </c>
      <c r="F969" s="292">
        <v>-831.6737792731547</v>
      </c>
      <c r="G969" s="228">
        <v>-739.08409362375</v>
      </c>
      <c r="H969" s="230">
        <v>5054.056819349718</v>
      </c>
      <c r="I969" s="292">
        <v>4202.414791480953</v>
      </c>
      <c r="J969" s="230">
        <v>110878.32598601571</v>
      </c>
      <c r="K969" s="228">
        <v>120878.32598601571</v>
      </c>
      <c r="L969" s="281">
        <v>1.2026553946067382</v>
      </c>
    </row>
    <row r="970">
      <c r="A970" s="189">
        <v>43278.0</v>
      </c>
      <c r="B970" s="181">
        <v>0.0055027201002079</v>
      </c>
      <c r="C970" s="181">
        <v>0.04577530416269627</v>
      </c>
      <c r="D970" s="181">
        <v>0.04060059892066482</v>
      </c>
      <c r="E970" s="283">
        <v>0.019120285760596864</v>
      </c>
      <c r="F970" s="292">
        <v>7195.9878168666355</v>
      </c>
      <c r="G970" s="228">
        <v>3903.5335833336444</v>
      </c>
      <c r="H970" s="230">
        <v>5885.730598622873</v>
      </c>
      <c r="I970" s="292">
        <v>4941.498885104703</v>
      </c>
      <c r="J970" s="230">
        <v>111709.99976528887</v>
      </c>
      <c r="K970" s="228">
        <v>121709.99976528887</v>
      </c>
      <c r="L970" s="281">
        <v>1.1910820452402395</v>
      </c>
    </row>
    <row r="971">
      <c r="A971" s="189">
        <v>43277.0</v>
      </c>
      <c r="B971" s="181">
        <v>-0.027550442468144747</v>
      </c>
      <c r="C971" s="181">
        <v>0.02919419881671552</v>
      </c>
      <c r="D971" s="181">
        <v>-0.009064089923236327</v>
      </c>
      <c r="E971" s="283">
        <v>0.004908826084914013</v>
      </c>
      <c r="F971" s="292">
        <v>1823.9887702409983</v>
      </c>
      <c r="G971" s="228">
        <v>-1411.8949760012479</v>
      </c>
      <c r="H971" s="230">
        <v>-1310.257218243763</v>
      </c>
      <c r="I971" s="292">
        <v>1037.9653017710584</v>
      </c>
      <c r="J971" s="230">
        <v>104514.01194842224</v>
      </c>
      <c r="K971" s="228">
        <v>114514.01194842224</v>
      </c>
      <c r="L971" s="281">
        <v>-1.2623323881907214</v>
      </c>
    </row>
    <row r="972">
      <c r="A972" s="189">
        <v>43276.0</v>
      </c>
      <c r="B972" s="181">
        <v>-0.040275402681793665</v>
      </c>
      <c r="C972" s="181">
        <v>0.029271952110289486</v>
      </c>
      <c r="D972" s="181">
        <v>-0.021739815191081105</v>
      </c>
      <c r="E972" s="283">
        <v>-0.012735985763684081</v>
      </c>
      <c r="F972" s="292">
        <v>-4709.12212674247</v>
      </c>
      <c r="G972" s="228">
        <v>1161.4151136252344</v>
      </c>
      <c r="H972" s="230">
        <v>-3134.2459884847613</v>
      </c>
      <c r="I972" s="292">
        <v>2449.8602777723063</v>
      </c>
      <c r="J972" s="230">
        <v>102690.02317818123</v>
      </c>
      <c r="K972" s="228">
        <v>112690.02317818123</v>
      </c>
      <c r="L972" s="281">
        <v>-1.2793570380000516</v>
      </c>
    </row>
    <row r="973">
      <c r="A973" s="189">
        <v>43273.0</v>
      </c>
      <c r="B973" s="181">
        <v>-0.0076475978677319496</v>
      </c>
      <c r="C973" s="181">
        <v>0.029409220844220256</v>
      </c>
      <c r="D973" s="181">
        <v>0.01097491093994391</v>
      </c>
      <c r="E973" s="283">
        <v>-0.0033414941069238586</v>
      </c>
      <c r="F973" s="292">
        <v>-1251.2506910588531</v>
      </c>
      <c r="G973" s="228">
        <v>-1054.7745692651074</v>
      </c>
      <c r="H973" s="230">
        <v>1574.8761382577086</v>
      </c>
      <c r="I973" s="292">
        <v>1288.4451641470719</v>
      </c>
      <c r="J973" s="230">
        <v>107399.1453049237</v>
      </c>
      <c r="K973" s="228">
        <v>117399.1453049237</v>
      </c>
      <c r="L973" s="281">
        <v>1.2223074618004788</v>
      </c>
    </row>
    <row r="974">
      <c r="A974" s="189">
        <v>43272.0</v>
      </c>
      <c r="B974" s="181">
        <v>0.001075009980551992</v>
      </c>
      <c r="C974" s="181">
        <v>0.02949042917538824</v>
      </c>
      <c r="D974" s="181">
        <v>0.019748941533170437</v>
      </c>
      <c r="E974" s="283">
        <v>-0.009009695865341578</v>
      </c>
      <c r="F974" s="292">
        <v>-3385.030102091831</v>
      </c>
      <c r="G974" s="228">
        <v>-2968.4004179668173</v>
      </c>
      <c r="H974" s="230">
        <v>2826.1268293165617</v>
      </c>
      <c r="I974" s="292">
        <v>2343.2197334121793</v>
      </c>
      <c r="J974" s="230">
        <v>108650.39599598256</v>
      </c>
      <c r="K974" s="228">
        <v>118650.39599598256</v>
      </c>
      <c r="L974" s="281">
        <v>1.2060869874978293</v>
      </c>
    </row>
    <row r="975">
      <c r="A975" s="189">
        <v>43271.0</v>
      </c>
      <c r="B975" s="181">
        <v>0.024798922895812477</v>
      </c>
      <c r="C975" s="181">
        <v>0.029573144307616414</v>
      </c>
      <c r="D975" s="181">
        <v>0.043525231330042526</v>
      </c>
      <c r="E975" s="283">
        <v>-5.698903891074047E-4</v>
      </c>
      <c r="F975" s="292">
        <v>-216.04244143950564</v>
      </c>
      <c r="G975" s="228">
        <v>-210.49285626268738</v>
      </c>
      <c r="H975" s="230">
        <v>6211.156931408393</v>
      </c>
      <c r="I975" s="292">
        <v>5311.6201513789965</v>
      </c>
      <c r="J975" s="230">
        <v>112035.42609807439</v>
      </c>
      <c r="K975" s="228">
        <v>122035.42609807439</v>
      </c>
      <c r="L975" s="281">
        <v>1.1693526182959184</v>
      </c>
    </row>
    <row r="976">
      <c r="A976" s="189">
        <v>43270.0</v>
      </c>
      <c r="B976" s="181">
        <v>0.026389362126911453</v>
      </c>
      <c r="C976" s="181">
        <v>0.029659126070742028</v>
      </c>
      <c r="D976" s="181">
        <v>0.04517011593899043</v>
      </c>
      <c r="E976" s="283">
        <v>0.00455911916252161</v>
      </c>
      <c r="F976" s="292">
        <v>1729.3229971985656</v>
      </c>
      <c r="G976" s="228">
        <v>1531.260351597266</v>
      </c>
      <c r="H976" s="230">
        <v>6427.199372847898</v>
      </c>
      <c r="I976" s="292">
        <v>5522.113007641684</v>
      </c>
      <c r="J976" s="230">
        <v>112251.4685395139</v>
      </c>
      <c r="K976" s="228">
        <v>122251.4685395139</v>
      </c>
      <c r="L976" s="281">
        <v>1.1639021809140315</v>
      </c>
    </row>
    <row r="977">
      <c r="A977" s="189">
        <v>43269.0</v>
      </c>
      <c r="B977" s="181">
        <v>0.014277363686194469</v>
      </c>
      <c r="C977" s="181">
        <v>0.029745835506331145</v>
      </c>
      <c r="D977" s="181">
        <v>0.03311302365292883</v>
      </c>
      <c r="E977" s="283">
        <v>-0.0019534849360426597</v>
      </c>
      <c r="F977" s="292">
        <v>-737.5996676240302</v>
      </c>
      <c r="G977" s="228">
        <v>-677.93401370214</v>
      </c>
      <c r="H977" s="230">
        <v>4697.876375649333</v>
      </c>
      <c r="I977" s="292">
        <v>3990.852656044418</v>
      </c>
      <c r="J977" s="230">
        <v>110522.14554231532</v>
      </c>
      <c r="K977" s="228">
        <v>120522.14554231532</v>
      </c>
      <c r="L977" s="281">
        <v>1.1771610682078375</v>
      </c>
    </row>
    <row r="978">
      <c r="A978" s="189">
        <v>43266.0</v>
      </c>
      <c r="B978" s="181">
        <v>0.019573113728177625</v>
      </c>
      <c r="C978" s="181">
        <v>0.02989363377547082</v>
      </c>
      <c r="D978" s="181">
        <v>0.03850236252487086</v>
      </c>
      <c r="E978" s="283">
        <v>-0.002153670207365904</v>
      </c>
      <c r="F978" s="292">
        <v>-814.7744583424874</v>
      </c>
      <c r="G978" s="228">
        <v>-751.6952299035829</v>
      </c>
      <c r="H978" s="230">
        <v>5435.476043273363</v>
      </c>
      <c r="I978" s="292">
        <v>4668.786669746558</v>
      </c>
      <c r="J978" s="230">
        <v>111259.74520993936</v>
      </c>
      <c r="K978" s="228">
        <v>121259.74520993936</v>
      </c>
      <c r="L978" s="281">
        <v>1.1642159789597806</v>
      </c>
    </row>
    <row r="979">
      <c r="A979" s="189">
        <v>43265.0</v>
      </c>
      <c r="B979" s="181">
        <v>0.02541856288196898</v>
      </c>
      <c r="C979" s="181">
        <v>0.029980879409799443</v>
      </c>
      <c r="D979" s="181">
        <v>0.04440305736511961</v>
      </c>
      <c r="E979" s="283">
        <v>0.014421317400089355</v>
      </c>
      <c r="F979" s="292">
        <v>5467.609162562307</v>
      </c>
      <c r="G979" s="228">
        <v>4770.228777319681</v>
      </c>
      <c r="H979" s="230">
        <v>6250.25050161585</v>
      </c>
      <c r="I979" s="292">
        <v>5420.481899650141</v>
      </c>
      <c r="J979" s="230">
        <v>112074.51966828185</v>
      </c>
      <c r="K979" s="228">
        <v>122074.51966828185</v>
      </c>
      <c r="L979" s="281">
        <v>1.1530802274276142</v>
      </c>
    </row>
    <row r="980">
      <c r="A980" s="189">
        <v>43264.0</v>
      </c>
      <c r="B980" s="181">
        <v>-0.013464072385838867</v>
      </c>
      <c r="C980" s="181">
        <v>0.030069367334858103</v>
      </c>
      <c r="D980" s="181">
        <v>0.005576454427189071</v>
      </c>
      <c r="E980" s="283">
        <v>0.0019970408348315943</v>
      </c>
      <c r="F980" s="292">
        <v>746.2266826409025</v>
      </c>
      <c r="G980" s="228">
        <v>620.1073888382988</v>
      </c>
      <c r="H980" s="230">
        <v>782.641339053544</v>
      </c>
      <c r="I980" s="292">
        <v>650.2531223304595</v>
      </c>
      <c r="J980" s="230">
        <v>106606.91050571954</v>
      </c>
      <c r="K980" s="228">
        <v>116606.91050571954</v>
      </c>
      <c r="L980" s="281">
        <v>1.203594895859346</v>
      </c>
    </row>
    <row r="981">
      <c r="A981" s="189">
        <v>43263.0</v>
      </c>
      <c r="B981" s="181">
        <v>-0.018833820156954006</v>
      </c>
      <c r="C981" s="181">
        <v>0.030153829037073664</v>
      </c>
      <c r="D981" s="181">
        <v>2.6018950085081343E-4</v>
      </c>
      <c r="E981" s="283">
        <v>0.001194963467866182</v>
      </c>
      <c r="F981" s="292">
        <v>445.6257581016302</v>
      </c>
      <c r="G981" s="228">
        <v>-308.25917095594076</v>
      </c>
      <c r="H981" s="230">
        <v>36.41465641264148</v>
      </c>
      <c r="I981" s="292">
        <v>30.145733492160744</v>
      </c>
      <c r="J981" s="230">
        <v>105860.68382307864</v>
      </c>
      <c r="K981" s="228">
        <v>115860.68382307864</v>
      </c>
      <c r="L981" s="281">
        <v>1.2079539024025054</v>
      </c>
    </row>
    <row r="982">
      <c r="A982" s="189">
        <v>43262.0</v>
      </c>
      <c r="B982" s="181">
        <v>-0.02207949286923959</v>
      </c>
      <c r="C982" s="181">
        <v>0.030238182480602782</v>
      </c>
      <c r="D982" s="181">
        <v>-0.0029320689182306212</v>
      </c>
      <c r="E982" s="283">
        <v>-0.002306939771467691</v>
      </c>
      <c r="F982" s="292">
        <v>-859.2759123944443</v>
      </c>
      <c r="G982" s="228">
        <v>-38.39012189723314</v>
      </c>
      <c r="H982" s="230">
        <v>-409.2111016889887</v>
      </c>
      <c r="I982" s="292">
        <v>338.4049044481015</v>
      </c>
      <c r="J982" s="230">
        <v>105415.05806497701</v>
      </c>
      <c r="K982" s="228">
        <v>115415.05806497701</v>
      </c>
      <c r="L982" s="281">
        <v>-1.2092351390603036</v>
      </c>
    </row>
    <row r="983">
      <c r="A983" s="189">
        <v>43259.0</v>
      </c>
      <c r="B983" s="181">
        <v>-0.016000527812768294</v>
      </c>
      <c r="C983" s="181">
        <v>0.030386113783440766</v>
      </c>
      <c r="D983" s="181">
        <v>0.0032405692078069782</v>
      </c>
      <c r="E983" s="283">
        <v>0.005289768611997935</v>
      </c>
      <c r="F983" s="292">
        <v>1974.8485432247692</v>
      </c>
      <c r="G983" s="228">
        <v>-606.3800158957463</v>
      </c>
      <c r="H983" s="230">
        <v>450.06481070545556</v>
      </c>
      <c r="I983" s="292">
        <v>376.79502634533463</v>
      </c>
      <c r="J983" s="230">
        <v>106274.33397737145</v>
      </c>
      <c r="K983" s="228">
        <v>116274.33397737145</v>
      </c>
      <c r="L983" s="281">
        <v>1.194455285333222</v>
      </c>
    </row>
    <row r="984">
      <c r="A984" s="189">
        <v>43258.0</v>
      </c>
      <c r="B984" s="181">
        <v>-0.030378271079526044</v>
      </c>
      <c r="C984" s="181">
        <v>0.03047211200458885</v>
      </c>
      <c r="D984" s="181">
        <v>-0.011009862346475857</v>
      </c>
      <c r="E984" s="283">
        <v>-4.531372240069039E-4</v>
      </c>
      <c r="F984" s="292">
        <v>-124.04957143718707</v>
      </c>
      <c r="G984" s="228">
        <v>76.85477015573292</v>
      </c>
      <c r="H984" s="230">
        <v>-1524.7837325193136</v>
      </c>
      <c r="I984" s="292">
        <v>983.1750422410809</v>
      </c>
      <c r="J984" s="230">
        <v>79299.48543414669</v>
      </c>
      <c r="K984" s="228">
        <v>89299.48543414669</v>
      </c>
      <c r="L984" s="281">
        <v>-1.5508771754861397</v>
      </c>
    </row>
    <row r="985">
      <c r="A985" s="189">
        <v>43257.0</v>
      </c>
      <c r="B985" s="181">
        <v>-0.029543752915545226</v>
      </c>
      <c r="C985" s="181">
        <v>0.030535360850901173</v>
      </c>
      <c r="D985" s="181">
        <v>-0.01013514252180653</v>
      </c>
      <c r="E985" s="283">
        <v>-0.006574600701830635</v>
      </c>
      <c r="F985" s="292">
        <v>-1800.6597653647905</v>
      </c>
      <c r="G985" s="228">
        <v>641.7946861347657</v>
      </c>
      <c r="H985" s="230">
        <v>-1400.7341610821265</v>
      </c>
      <c r="I985" s="292">
        <v>906.3202720853479</v>
      </c>
      <c r="J985" s="230">
        <v>79423.53500558388</v>
      </c>
      <c r="K985" s="228">
        <v>89423.53500558388</v>
      </c>
      <c r="L985" s="281">
        <v>-1.5455178530423732</v>
      </c>
    </row>
    <row r="986">
      <c r="A986" s="189">
        <v>43256.0</v>
      </c>
      <c r="B986" s="181">
        <v>-0.016549334941926203</v>
      </c>
      <c r="C986" s="181">
        <v>0.030599008453165388</v>
      </c>
      <c r="D986" s="181">
        <v>0.0028997305661592225</v>
      </c>
      <c r="E986" s="283">
        <v>-0.006190413100825623</v>
      </c>
      <c r="F986" s="292">
        <v>-1706.5848182091925</v>
      </c>
      <c r="G986" s="228">
        <v>-1157.9028342303257</v>
      </c>
      <c r="H986" s="230">
        <v>399.9256042826639</v>
      </c>
      <c r="I986" s="292">
        <v>264.5255859505822</v>
      </c>
      <c r="J986" s="230">
        <v>81224.19477094867</v>
      </c>
      <c r="K986" s="228">
        <v>91224.19477094867</v>
      </c>
      <c r="L986" s="281">
        <v>1.5118598181930754</v>
      </c>
    </row>
    <row r="987">
      <c r="A987" s="189">
        <v>43255.0</v>
      </c>
      <c r="B987" s="181">
        <v>-0.004184382375024465</v>
      </c>
      <c r="C987" s="181">
        <v>0.030664518171275496</v>
      </c>
      <c r="D987" s="181">
        <v>0.01530632182867065</v>
      </c>
      <c r="E987" s="283">
        <v>-0.0057790880540842336</v>
      </c>
      <c r="F987" s="292">
        <v>-1595.7049209982379</v>
      </c>
      <c r="G987" s="228">
        <v>-1131.3841701626966</v>
      </c>
      <c r="H987" s="230">
        <v>2106.5104224918564</v>
      </c>
      <c r="I987" s="292">
        <v>1422.4284201809078</v>
      </c>
      <c r="J987" s="230">
        <v>82930.77958915786</v>
      </c>
      <c r="K987" s="228">
        <v>92930.77958915786</v>
      </c>
      <c r="L987" s="281">
        <v>1.480925431891993</v>
      </c>
    </row>
    <row r="988">
      <c r="A988" s="189">
        <v>43252.0</v>
      </c>
      <c r="B988" s="181">
        <v>0.007392766894381394</v>
      </c>
      <c r="C988" s="181">
        <v>0.030796598959252915</v>
      </c>
      <c r="D988" s="181">
        <v>0.027016900116170278</v>
      </c>
      <c r="E988" s="283">
        <v>-0.004368926858634049</v>
      </c>
      <c r="F988" s="292">
        <v>-1070.9103263912489</v>
      </c>
      <c r="G988" s="228">
        <v>-783.5113319110264</v>
      </c>
      <c r="H988" s="230">
        <v>3702.2153434900943</v>
      </c>
      <c r="I988" s="292">
        <v>2553.8125903436044</v>
      </c>
      <c r="J988" s="230">
        <v>84526.4845101561</v>
      </c>
      <c r="K988" s="228">
        <v>94526.4845101561</v>
      </c>
      <c r="L988" s="281">
        <v>1.44968168670199</v>
      </c>
    </row>
    <row r="989">
      <c r="A989" s="189">
        <v>43251.0</v>
      </c>
      <c r="B989" s="181">
        <v>0.015241931155679036</v>
      </c>
      <c r="C989" s="181">
        <v>0.030865857876446183</v>
      </c>
      <c r="D989" s="181">
        <v>0.034910197374738036</v>
      </c>
      <c r="E989" s="283">
        <v>0.0036930042543780353</v>
      </c>
      <c r="F989" s="292">
        <v>909.1832126370746</v>
      </c>
      <c r="G989" s="228">
        <v>655.2695979804466</v>
      </c>
      <c r="H989" s="230">
        <v>4773.125669881343</v>
      </c>
      <c r="I989" s="292">
        <v>3337.323922254631</v>
      </c>
      <c r="J989" s="230">
        <v>85597.39483654735</v>
      </c>
      <c r="K989" s="228">
        <v>95597.39483654735</v>
      </c>
      <c r="L989" s="281">
        <v>1.4302254683916666</v>
      </c>
    </row>
    <row r="990">
      <c r="A990" s="189">
        <v>43250.0</v>
      </c>
      <c r="B990" s="181">
        <v>0.010361343359535376</v>
      </c>
      <c r="C990" s="181">
        <v>0.027985027610950387</v>
      </c>
      <c r="D990" s="181">
        <v>0.02832511331956472</v>
      </c>
      <c r="E990" s="283">
        <v>-0.011262779969869349</v>
      </c>
      <c r="F990" s="292">
        <v>-2765.2393426669187</v>
      </c>
      <c r="G990" s="228">
        <v>-2064.5294071924236</v>
      </c>
      <c r="H990" s="230">
        <v>3863.9424572442686</v>
      </c>
      <c r="I990" s="292">
        <v>2682.054324274184</v>
      </c>
      <c r="J990" s="230">
        <v>84688.21162391028</v>
      </c>
      <c r="K990" s="228">
        <v>94688.21162391028</v>
      </c>
      <c r="L990" s="281">
        <v>1.440665247632494</v>
      </c>
    </row>
    <row r="991">
      <c r="A991" s="189">
        <v>43249.0</v>
      </c>
      <c r="B991" s="181">
        <v>0.03070168818531005</v>
      </c>
      <c r="C991" s="181">
        <v>0.02804844107027536</v>
      </c>
      <c r="D991" s="181">
        <v>0.04870616365442518</v>
      </c>
      <c r="E991" s="283">
        <v>0.014396805632821074</v>
      </c>
      <c r="F991" s="292">
        <v>3574.5163832440903</v>
      </c>
      <c r="G991" s="228">
        <v>2634.670590901108</v>
      </c>
      <c r="H991" s="230">
        <v>6629.181799911187</v>
      </c>
      <c r="I991" s="292">
        <v>4746.583731466608</v>
      </c>
      <c r="J991" s="230">
        <v>87453.45096657719</v>
      </c>
      <c r="K991" s="228">
        <v>97453.45096657719</v>
      </c>
      <c r="L991" s="281">
        <v>1.3966216915050376</v>
      </c>
    </row>
    <row r="992">
      <c r="A992" s="189">
        <v>43248.0</v>
      </c>
      <c r="B992" s="181">
        <v>0.004449312663671438</v>
      </c>
      <c r="C992" s="181">
        <v>0.02811441078009612</v>
      </c>
      <c r="D992" s="181">
        <v>0.02249613451557471</v>
      </c>
      <c r="E992" s="283">
        <v>0.00416356541681534</v>
      </c>
      <c r="F992" s="292">
        <v>1018.8696963677876</v>
      </c>
      <c r="G992" s="228">
        <v>713.5921129980666</v>
      </c>
      <c r="H992" s="230">
        <v>3054.665416667097</v>
      </c>
      <c r="I992" s="292">
        <v>2111.9131405655</v>
      </c>
      <c r="J992" s="230">
        <v>83878.9345833331</v>
      </c>
      <c r="K992" s="228">
        <v>93878.9345833331</v>
      </c>
      <c r="L992" s="281">
        <v>1.4463972774226688</v>
      </c>
    </row>
    <row r="993">
      <c r="A993" s="189">
        <v>43245.0</v>
      </c>
      <c r="B993" s="181">
        <v>-0.003067557401446078</v>
      </c>
      <c r="C993" s="181">
        <v>0.02823764295346247</v>
      </c>
      <c r="D993" s="181">
        <v>0.01505836797841517</v>
      </c>
      <c r="E993" s="283">
        <v>0.01328896518832849</v>
      </c>
      <c r="F993" s="292">
        <v>3238.4144478013513</v>
      </c>
      <c r="G993" s="228">
        <v>599.3080596371558</v>
      </c>
      <c r="H993" s="230">
        <v>2035.7957202993093</v>
      </c>
      <c r="I993" s="292">
        <v>1398.3210275674332</v>
      </c>
      <c r="J993" s="230">
        <v>82860.06488696531</v>
      </c>
      <c r="K993" s="228">
        <v>92860.06488696531</v>
      </c>
      <c r="L993" s="281">
        <v>1.455885794580983</v>
      </c>
    </row>
    <row r="994">
      <c r="A994" s="189">
        <v>43244.0</v>
      </c>
      <c r="B994" s="181">
        <v>-0.02708182353808508</v>
      </c>
      <c r="C994" s="181">
        <v>0.02830073155361014</v>
      </c>
      <c r="D994" s="181">
        <v>-0.008915401178342003</v>
      </c>
      <c r="E994" s="283">
        <v>0.004559050175969573</v>
      </c>
      <c r="F994" s="292">
        <v>1096.2399420128954</v>
      </c>
      <c r="G994" s="228">
        <v>-712.8909465942984</v>
      </c>
      <c r="H994" s="230">
        <v>-1202.618727502042</v>
      </c>
      <c r="I994" s="292">
        <v>799.0129679302775</v>
      </c>
      <c r="J994" s="230">
        <v>79621.65043916396</v>
      </c>
      <c r="K994" s="228">
        <v>89621.65043916396</v>
      </c>
      <c r="L994" s="281">
        <v>-1.505130424375019</v>
      </c>
    </row>
    <row r="995">
      <c r="A995" s="189">
        <v>43243.0</v>
      </c>
      <c r="B995" s="181">
        <v>-0.03528416569656882</v>
      </c>
      <c r="C995" s="181">
        <v>0.02836146783456451</v>
      </c>
      <c r="D995" s="181">
        <v>-0.017078756325826155</v>
      </c>
      <c r="E995" s="283">
        <v>0.014210679052855278</v>
      </c>
      <c r="F995" s="292">
        <v>3401.4303565922532</v>
      </c>
      <c r="G995" s="228">
        <v>-2100.6337954082346</v>
      </c>
      <c r="H995" s="230">
        <v>-2298.8586695149374</v>
      </c>
      <c r="I995" s="292">
        <v>1511.9039145245758</v>
      </c>
      <c r="J995" s="230">
        <v>78525.41049715107</v>
      </c>
      <c r="K995" s="228">
        <v>88525.41049715107</v>
      </c>
      <c r="L995" s="281">
        <v>-1.5205057989666113</v>
      </c>
    </row>
    <row r="996">
      <c r="A996" s="189">
        <v>43242.0</v>
      </c>
      <c r="B996" s="181">
        <v>-0.06068254348718529</v>
      </c>
      <c r="C996" s="181">
        <v>0.02842158703060847</v>
      </c>
      <c r="D996" s="181">
        <v>-0.04243854321623237</v>
      </c>
      <c r="E996" s="283">
        <v>-0.0013501086649987187</v>
      </c>
      <c r="F996" s="292">
        <v>-318.56611996351876</v>
      </c>
      <c r="G996" s="228">
        <v>182.19099045562098</v>
      </c>
      <c r="H996" s="230">
        <v>-5700.289026107191</v>
      </c>
      <c r="I996" s="292">
        <v>3612.5377099328107</v>
      </c>
      <c r="J996" s="230">
        <v>75123.98014055881</v>
      </c>
      <c r="K996" s="228">
        <v>85123.98014055881</v>
      </c>
      <c r="L996" s="281">
        <v>-1.57791820703602</v>
      </c>
    </row>
    <row r="997">
      <c r="A997" s="189">
        <v>43241.0</v>
      </c>
      <c r="B997" s="181">
        <v>-0.05842895196433301</v>
      </c>
      <c r="C997" s="181">
        <v>0.028479164019301936</v>
      </c>
      <c r="D997" s="181">
        <v>-0.04014799265248652</v>
      </c>
      <c r="E997" s="283">
        <v>0.008704646261448042</v>
      </c>
      <c r="F997" s="292">
        <v>2056.6857437106264</v>
      </c>
      <c r="G997" s="228">
        <v>-1216.1758556009677</v>
      </c>
      <c r="H997" s="230">
        <v>-5381.722906143672</v>
      </c>
      <c r="I997" s="292">
        <v>3430.3467194771897</v>
      </c>
      <c r="J997" s="230">
        <v>75442.54626052233</v>
      </c>
      <c r="K997" s="228">
        <v>85442.54626052233</v>
      </c>
      <c r="L997" s="281">
        <v>-1.5688568375863436</v>
      </c>
    </row>
    <row r="998">
      <c r="A998" s="189">
        <v>43238.0</v>
      </c>
      <c r="B998" s="181">
        <v>-0.07408058563769403</v>
      </c>
      <c r="C998" s="181">
        <v>0.028598307834734358</v>
      </c>
      <c r="D998" s="181">
        <v>-0.05572314714125132</v>
      </c>
      <c r="E998" s="283">
        <v>0.005414082904999243</v>
      </c>
      <c r="F998" s="292">
        <v>1268.0745401955028</v>
      </c>
      <c r="G998" s="228">
        <v>-720.0589555513034</v>
      </c>
      <c r="H998" s="230">
        <v>-7438.408649854298</v>
      </c>
      <c r="I998" s="292">
        <v>4646.522575078157</v>
      </c>
      <c r="J998" s="230">
        <v>73385.8605168117</v>
      </c>
      <c r="K998" s="228">
        <v>83385.8605168117</v>
      </c>
      <c r="L998" s="281">
        <v>-1.6008549468263757</v>
      </c>
    </row>
    <row r="999">
      <c r="A999" s="189">
        <v>43237.0</v>
      </c>
      <c r="B999" s="181">
        <v>-0.0837461599407462</v>
      </c>
      <c r="C999" s="181">
        <v>0.028655135611888694</v>
      </c>
      <c r="D999" s="181">
        <v>-0.06535224332713555</v>
      </c>
      <c r="E999" s="283">
        <v>-0.0040791889715979515</v>
      </c>
      <c r="F999" s="292">
        <v>-950.2459157480143</v>
      </c>
      <c r="G999" s="228">
        <v>520.9456774627115</v>
      </c>
      <c r="H999" s="230">
        <v>-8706.483190049801</v>
      </c>
      <c r="I999" s="292">
        <v>5366.581530629461</v>
      </c>
      <c r="J999" s="230">
        <v>72117.7859766162</v>
      </c>
      <c r="K999" s="228">
        <v>82117.7859766162</v>
      </c>
      <c r="L999" s="281">
        <v>-1.6223517970160408</v>
      </c>
    </row>
    <row r="1000">
      <c r="A1000" s="189">
        <v>43236.0</v>
      </c>
      <c r="B1000" s="181">
        <v>-0.07676321017165096</v>
      </c>
      <c r="C1000" s="181">
        <v>0.028711144218159616</v>
      </c>
      <c r="D1000" s="181">
        <v>-0.0583333412719529</v>
      </c>
      <c r="E1000" s="283">
        <v>0.0068863556402231655</v>
      </c>
      <c r="F1000" s="292">
        <v>1610.7183275640991</v>
      </c>
      <c r="G1000" s="228">
        <v>-904.2140388537427</v>
      </c>
      <c r="H1000" s="230">
        <v>-7756.237274301787</v>
      </c>
      <c r="I1000" s="292">
        <v>4845.635853166749</v>
      </c>
      <c r="J1000" s="230">
        <v>73068.03189236422</v>
      </c>
      <c r="K1000" s="228">
        <v>83068.03189236422</v>
      </c>
      <c r="L1000" s="281">
        <v>-1.6006644967415131</v>
      </c>
    </row>
    <row r="1001">
      <c r="A1001" s="189">
        <v>43235.0</v>
      </c>
      <c r="B1001" s="181">
        <v>-0.08905376987044142</v>
      </c>
      <c r="C1001" s="181">
        <v>0.028768200443521963</v>
      </c>
      <c r="D1001" s="181">
        <v>-0.0705872762111953</v>
      </c>
      <c r="E1001" s="283">
        <v>-0.0010193894779425157</v>
      </c>
      <c r="F1001" s="292">
        <v>-236.79321157867525</v>
      </c>
      <c r="G1001" s="228">
        <v>118.13293887865257</v>
      </c>
      <c r="H1001" s="230">
        <v>-9366.955601865886</v>
      </c>
      <c r="I1001" s="292">
        <v>5749.849892020492</v>
      </c>
      <c r="J1001" s="230">
        <v>71457.31356480012</v>
      </c>
      <c r="K1001" s="228">
        <v>81457.31356480012</v>
      </c>
      <c r="L1001" s="281">
        <v>-1.62907828513317</v>
      </c>
    </row>
    <row r="1002">
      <c r="A1002" s="189">
        <v>43234.0</v>
      </c>
      <c r="B1002" s="181">
        <v>-0.08743903671163009</v>
      </c>
      <c r="C1002" s="181">
        <v>0.028824137610390075</v>
      </c>
      <c r="D1002" s="181">
        <v>-0.06893663662371062</v>
      </c>
      <c r="E1002" s="283">
        <v>-0.003958272246722039</v>
      </c>
      <c r="F1002" s="292">
        <v>-920.4013613107709</v>
      </c>
      <c r="G1002" s="228">
        <v>489.59872390911187</v>
      </c>
      <c r="H1002" s="230">
        <v>-9130.16239028721</v>
      </c>
      <c r="I1002" s="292">
        <v>5631.716953141839</v>
      </c>
      <c r="J1002" s="230">
        <v>71694.10677637879</v>
      </c>
      <c r="K1002" s="228">
        <v>81694.10677637879</v>
      </c>
      <c r="L1002" s="281">
        <v>-1.6212040601922737</v>
      </c>
    </row>
    <row r="1003">
      <c r="A1003" s="189">
        <v>43231.0</v>
      </c>
      <c r="B1003" s="181">
        <v>-0.08082085992014479</v>
      </c>
      <c r="C1003" s="181">
        <v>0.02894276073746067</v>
      </c>
      <c r="D1003" s="181">
        <v>-0.06224231488085133</v>
      </c>
      <c r="E1003" s="283">
        <v>-0.015169826418569734</v>
      </c>
      <c r="F1003" s="292">
        <v>-3541.341957223658</v>
      </c>
      <c r="G1003" s="228">
        <v>2086.681003459549</v>
      </c>
      <c r="H1003" s="230">
        <v>-8209.76102897644</v>
      </c>
      <c r="I1003" s="292">
        <v>5142.118229232728</v>
      </c>
      <c r="J1003" s="230">
        <v>72614.50813768955</v>
      </c>
      <c r="K1003" s="228">
        <v>82614.50813768955</v>
      </c>
      <c r="L1003" s="281">
        <v>-1.596571813985974</v>
      </c>
    </row>
    <row r="1004">
      <c r="A1004" s="189">
        <v>43230.0</v>
      </c>
      <c r="B1004" s="181">
        <v>-0.05407959430102669</v>
      </c>
      <c r="C1004" s="181">
        <v>0.029000366929214698</v>
      </c>
      <c r="D1004" s="181">
        <v>-0.03546407147520649</v>
      </c>
      <c r="E1004" s="283">
        <v>0.0017471113894791139</v>
      </c>
      <c r="F1004" s="292">
        <v>414.0440512271216</v>
      </c>
      <c r="G1004" s="228">
        <v>-261.9562005338198</v>
      </c>
      <c r="H1004" s="230">
        <v>-4668.419071752782</v>
      </c>
      <c r="I1004" s="292">
        <v>3055.4372257731784</v>
      </c>
      <c r="J1004" s="230">
        <v>76155.85009491321</v>
      </c>
      <c r="K1004" s="228">
        <v>86155.85009491321</v>
      </c>
      <c r="L1004" s="281">
        <v>-1.527905411498493</v>
      </c>
    </row>
    <row r="1005">
      <c r="A1005" s="189">
        <v>43229.0</v>
      </c>
      <c r="B1005" s="181">
        <v>-0.05734512903555342</v>
      </c>
      <c r="C1005" s="181">
        <v>0.029061287459243877</v>
      </c>
      <c r="D1005" s="181">
        <v>-0.038690500928062574</v>
      </c>
      <c r="E1005" s="283">
        <v>8.040425097323864E-4</v>
      </c>
      <c r="F1005" s="292">
        <v>190.21534113536836</v>
      </c>
      <c r="G1005" s="228">
        <v>-123.7107143391886</v>
      </c>
      <c r="H1005" s="230">
        <v>-5082.463122979903</v>
      </c>
      <c r="I1005" s="292">
        <v>3317.393426306998</v>
      </c>
      <c r="J1005" s="230">
        <v>75741.8060436861</v>
      </c>
      <c r="K1005" s="228">
        <v>85741.8060436861</v>
      </c>
      <c r="L1005" s="281">
        <v>-1.5320652300917539</v>
      </c>
    </row>
    <row r="1006">
      <c r="A1006" s="189">
        <v>43228.0</v>
      </c>
      <c r="B1006" s="181">
        <v>-0.058916246665023986</v>
      </c>
      <c r="C1006" s="181">
        <v>0.02912213245877686</v>
      </c>
      <c r="D1006" s="181">
        <v>-0.040222561759375795</v>
      </c>
      <c r="E1006" s="283">
        <v>0.002871184475010123</v>
      </c>
      <c r="F1006" s="292">
        <v>678.7006971820529</v>
      </c>
      <c r="G1006" s="228">
        <v>-420.19291756475104</v>
      </c>
      <c r="H1006" s="230">
        <v>-5272.678464115272</v>
      </c>
      <c r="I1006" s="292">
        <v>3441.104140646187</v>
      </c>
      <c r="J1006" s="230">
        <v>75551.59070255073</v>
      </c>
      <c r="K1006" s="228">
        <v>85551.59070255073</v>
      </c>
      <c r="L1006" s="281">
        <v>-1.5322635551288906</v>
      </c>
    </row>
    <row r="1007">
      <c r="A1007" s="189">
        <v>43227.0</v>
      </c>
      <c r="B1007" s="181">
        <v>-0.06422787471896799</v>
      </c>
      <c r="C1007" s="181">
        <v>0.02918309423348026</v>
      </c>
      <c r="D1007" s="181">
        <v>-0.045495058056426375</v>
      </c>
      <c r="E1007" s="283">
        <v>0.00577932898976568</v>
      </c>
      <c r="F1007" s="292">
        <v>1362.2157041006394</v>
      </c>
      <c r="G1007" s="228">
        <v>-827.5191191256331</v>
      </c>
      <c r="H1007" s="230">
        <v>-5951.379161297325</v>
      </c>
      <c r="I1007" s="292">
        <v>3861.297058210938</v>
      </c>
      <c r="J1007" s="230">
        <v>74872.89000536868</v>
      </c>
      <c r="K1007" s="228">
        <v>84872.89000536868</v>
      </c>
      <c r="L1007" s="281">
        <v>-1.541290160165711</v>
      </c>
    </row>
    <row r="1008">
      <c r="A1008" s="189">
        <v>43224.0</v>
      </c>
      <c r="B1008" s="181">
        <v>-0.07495882191905101</v>
      </c>
      <c r="C1008" s="181">
        <v>0.0293072488017989</v>
      </c>
      <c r="D1008" s="181">
        <v>-0.056146309637274426</v>
      </c>
      <c r="E1008" s="283">
        <v>-0.0010728358164876792</v>
      </c>
      <c r="F1008" s="292">
        <v>-251.41114011743048</v>
      </c>
      <c r="G1008" s="228">
        <v>138.26522089375794</v>
      </c>
      <c r="H1008" s="230">
        <v>-7313.594865397964</v>
      </c>
      <c r="I1008" s="292">
        <v>4688.816177336571</v>
      </c>
      <c r="J1008" s="230">
        <v>73510.67430126804</v>
      </c>
      <c r="K1008" s="228">
        <v>83510.67430126804</v>
      </c>
      <c r="L1008" s="281">
        <v>-1.5597956048582755</v>
      </c>
    </row>
    <row r="1009">
      <c r="A1009" s="189">
        <v>43223.0</v>
      </c>
      <c r="B1009" s="181">
        <v>-0.07302022498403771</v>
      </c>
      <c r="C1009" s="181">
        <v>0.029036547222470212</v>
      </c>
      <c r="D1009" s="181">
        <v>-0.054327097187989316</v>
      </c>
      <c r="E1009" s="283">
        <v>-0.0010467508904131082</v>
      </c>
      <c r="F1009" s="292">
        <v>-204.00525478655345</v>
      </c>
      <c r="G1009" s="228">
        <v>111.57423833029043</v>
      </c>
      <c r="H1009" s="230">
        <v>-7062.1837252805335</v>
      </c>
      <c r="I1009" s="292">
        <v>4550.550956442813</v>
      </c>
      <c r="J1009" s="230">
        <v>73762.08544138547</v>
      </c>
      <c r="K1009" s="228">
        <v>83762.08544138547</v>
      </c>
      <c r="L1009" s="281">
        <v>-1.5519403678540666</v>
      </c>
    </row>
    <row r="1010">
      <c r="A1010" s="189">
        <v>43222.0</v>
      </c>
      <c r="B1010" s="181">
        <v>-0.07165293057949212</v>
      </c>
      <c r="C1010" s="181">
        <v>0.02909629121356751</v>
      </c>
      <c r="D1010" s="181">
        <v>-0.052866302114442654</v>
      </c>
      <c r="E1010" s="283">
        <v>0.004812597526156432</v>
      </c>
      <c r="F1010" s="292">
        <v>922.0666947003474</v>
      </c>
      <c r="G1010" s="228">
        <v>-557.2568417280081</v>
      </c>
      <c r="H1010" s="230">
        <v>-6858.17847049398</v>
      </c>
      <c r="I1010" s="292">
        <v>4438.976718112523</v>
      </c>
      <c r="J1010" s="230">
        <v>73966.09069617202</v>
      </c>
      <c r="K1010" s="228">
        <v>83966.09069617202</v>
      </c>
      <c r="L1010" s="281">
        <v>-1.544990862986575</v>
      </c>
    </row>
    <row r="1011">
      <c r="A1011" s="189">
        <v>43220.0</v>
      </c>
      <c r="B1011" s="181">
        <v>-0.07900969855038532</v>
      </c>
      <c r="C1011" s="181">
        <v>0.02918828300180713</v>
      </c>
      <c r="D1011" s="181">
        <v>-0.06016367366485022</v>
      </c>
      <c r="E1011" s="283">
        <v>0.003356073972964289</v>
      </c>
      <c r="F1011" s="292">
        <v>639.9104267426837</v>
      </c>
      <c r="G1011" s="228">
        <v>-392.01436917969295</v>
      </c>
      <c r="H1011" s="230">
        <v>-7780.2451651943275</v>
      </c>
      <c r="I1011" s="292">
        <v>4996.233559840531</v>
      </c>
      <c r="J1011" s="230">
        <v>73044.02400147167</v>
      </c>
      <c r="K1011" s="228">
        <v>83044.02400147167</v>
      </c>
      <c r="L1011" s="281">
        <v>-1.5572220697870371</v>
      </c>
    </row>
    <row r="1012">
      <c r="A1012" s="189">
        <v>43217.0</v>
      </c>
      <c r="B1012" s="181">
        <v>-0.08540875085318211</v>
      </c>
      <c r="C1012" s="181">
        <v>0.029312040078813797</v>
      </c>
      <c r="D1012" s="181">
        <v>-0.06538809405593372</v>
      </c>
      <c r="E1012" s="283">
        <v>0.013637480276005092</v>
      </c>
      <c r="F1012" s="292">
        <v>3038.9982575378926</v>
      </c>
      <c r="G1012" s="228">
        <v>-1688.6640947392234</v>
      </c>
      <c r="H1012" s="230">
        <v>-8420.155591937011</v>
      </c>
      <c r="I1012" s="292">
        <v>5388.247929020224</v>
      </c>
      <c r="J1012" s="230">
        <v>72404.11357472898</v>
      </c>
      <c r="K1012" s="228">
        <v>82404.11357472898</v>
      </c>
      <c r="L1012" s="281">
        <v>-1.5626889673334123</v>
      </c>
    </row>
    <row r="1013">
      <c r="A1013" s="189">
        <v>43216.0</v>
      </c>
      <c r="B1013" s="181">
        <v>-0.10923045648351795</v>
      </c>
      <c r="C1013" s="181">
        <v>0.02937169966078624</v>
      </c>
      <c r="D1013" s="181">
        <v>-0.08916905110609137</v>
      </c>
      <c r="E1013" s="283">
        <v>0.002784754980520447</v>
      </c>
      <c r="F1013" s="292">
        <v>612.0964579041483</v>
      </c>
      <c r="G1013" s="228">
        <v>-334.9295062101846</v>
      </c>
      <c r="H1013" s="230">
        <v>-11459.153849474904</v>
      </c>
      <c r="I1013" s="292">
        <v>7076.912023759447</v>
      </c>
      <c r="J1013" s="230">
        <v>69365.11531719108</v>
      </c>
      <c r="K1013" s="228">
        <v>79365.11531719108</v>
      </c>
      <c r="L1013" s="281">
        <v>-1.6192307903507739</v>
      </c>
    </row>
    <row r="1014">
      <c r="A1014" s="189">
        <v>43215.0</v>
      </c>
      <c r="B1014" s="181">
        <v>-0.11421549424091884</v>
      </c>
      <c r="C1014" s="181">
        <v>0.02942890770246566</v>
      </c>
      <c r="D1014" s="181">
        <v>-0.0941150147299476</v>
      </c>
      <c r="E1014" s="283">
        <v>-0.009766962338176373</v>
      </c>
      <c r="F1014" s="292">
        <v>-2140.825648392758</v>
      </c>
      <c r="G1014" s="228">
        <v>1136.6222339081123</v>
      </c>
      <c r="H1014" s="230">
        <v>-12071.250307379052</v>
      </c>
      <c r="I1014" s="292">
        <v>7411.841529969632</v>
      </c>
      <c r="J1014" s="230">
        <v>68753.01885928694</v>
      </c>
      <c r="K1014" s="228">
        <v>78753.01885928694</v>
      </c>
      <c r="L1014" s="281">
        <v>-1.628643874611889</v>
      </c>
    </row>
    <row r="1015">
      <c r="A1015" s="189">
        <v>43214.0</v>
      </c>
      <c r="B1015" s="181">
        <v>-0.09771285431709774</v>
      </c>
      <c r="C1015" s="181">
        <v>0.029485812162085758</v>
      </c>
      <c r="D1015" s="181">
        <v>-0.07757350802465296</v>
      </c>
      <c r="E1015" s="283">
        <v>0.0026378977643346764</v>
      </c>
      <c r="F1015" s="292">
        <v>583.8494874312237</v>
      </c>
      <c r="G1015" s="228">
        <v>-334.2081557926822</v>
      </c>
      <c r="H1015" s="230">
        <v>-9930.424658986294</v>
      </c>
      <c r="I1015" s="292">
        <v>6275.219296061519</v>
      </c>
      <c r="J1015" s="230">
        <v>70893.84450767969</v>
      </c>
      <c r="K1015" s="228">
        <v>80893.84450767969</v>
      </c>
      <c r="L1015" s="281">
        <v>-1.5824824903280863</v>
      </c>
    </row>
    <row r="1016">
      <c r="A1016" s="189">
        <v>43213.0</v>
      </c>
      <c r="B1016" s="181">
        <v>-0.10247863977529201</v>
      </c>
      <c r="C1016" s="181">
        <v>0.02954489346322783</v>
      </c>
      <c r="D1016" s="181">
        <v>-0.0822989398789998</v>
      </c>
      <c r="E1016" s="283">
        <v>-9.77797811998431E-4</v>
      </c>
      <c r="F1016" s="292">
        <v>-215.84642822774367</v>
      </c>
      <c r="G1016" s="228">
        <v>91.0213445979407</v>
      </c>
      <c r="H1016" s="230">
        <v>-10514.274146417518</v>
      </c>
      <c r="I1016" s="292">
        <v>6609.4274518542015</v>
      </c>
      <c r="J1016" s="230">
        <v>70309.99502024846</v>
      </c>
      <c r="K1016" s="228">
        <v>80309.99502024846</v>
      </c>
      <c r="L1016" s="281">
        <v>-1.5907995394469236</v>
      </c>
    </row>
    <row r="1017">
      <c r="A1017" s="189">
        <v>43210.0</v>
      </c>
      <c r="B1017" s="181">
        <v>-0.10121246089370053</v>
      </c>
      <c r="C1017" s="181">
        <v>0.029668985838151318</v>
      </c>
      <c r="D1017" s="181">
        <v>-0.08094800364709022</v>
      </c>
      <c r="E1017" s="283">
        <v>-0.0022194792938218513</v>
      </c>
      <c r="F1017" s="292">
        <v>-490.4235850829409</v>
      </c>
      <c r="G1017" s="228">
        <v>260.0860224031958</v>
      </c>
      <c r="H1017" s="230">
        <v>-10298.427718189774</v>
      </c>
      <c r="I1017" s="292">
        <v>6518.406107256261</v>
      </c>
      <c r="J1017" s="230">
        <v>70525.8414484762</v>
      </c>
      <c r="K1017" s="228">
        <v>80525.8414484762</v>
      </c>
      <c r="L1017" s="281">
        <v>-1.5798996792675453</v>
      </c>
    </row>
    <row r="1018">
      <c r="A1018" s="189">
        <v>43209.0</v>
      </c>
      <c r="B1018" s="181">
        <v>-0.09755277785085736</v>
      </c>
      <c r="C1018" s="181">
        <v>0.029728458983991225</v>
      </c>
      <c r="D1018" s="181">
        <v>-0.07724769936334017</v>
      </c>
      <c r="E1018" s="283">
        <v>-0.00224583204248213</v>
      </c>
      <c r="F1018" s="292">
        <v>-497.34798577052425</v>
      </c>
      <c r="G1018" s="228">
        <v>268.7767339225593</v>
      </c>
      <c r="H1018" s="230">
        <v>-9808.004133106833</v>
      </c>
      <c r="I1018" s="292">
        <v>6258.320084853065</v>
      </c>
      <c r="J1018" s="230">
        <v>71016.26503355915</v>
      </c>
      <c r="K1018" s="228">
        <v>81016.26503355915</v>
      </c>
      <c r="L1018" s="281">
        <v>-1.567194390846998</v>
      </c>
    </row>
    <row r="1019">
      <c r="A1019" s="189">
        <v>43208.0</v>
      </c>
      <c r="B1019" s="181">
        <v>-0.09382524358133082</v>
      </c>
      <c r="C1019" s="181">
        <v>0.029788646118722156</v>
      </c>
      <c r="D1019" s="181">
        <v>-0.07347905618550093</v>
      </c>
      <c r="E1019" s="283">
        <v>0.005527103249974472</v>
      </c>
      <c r="F1019" s="292">
        <v>1226.7467779815433</v>
      </c>
      <c r="G1019" s="228">
        <v>-700.802472266736</v>
      </c>
      <c r="H1019" s="230">
        <v>-9310.656147336309</v>
      </c>
      <c r="I1019" s="292">
        <v>5989.543350930506</v>
      </c>
      <c r="J1019" s="230">
        <v>71513.61301932967</v>
      </c>
      <c r="K1019" s="228">
        <v>81513.61301932967</v>
      </c>
      <c r="L1019" s="281">
        <v>-1.5544851421586008</v>
      </c>
    </row>
    <row r="1020">
      <c r="A1020" s="189">
        <v>43207.0</v>
      </c>
      <c r="B1020" s="181">
        <v>-0.10371830768461952</v>
      </c>
      <c r="C1020" s="181">
        <v>0.02984956161165635</v>
      </c>
      <c r="D1020" s="181">
        <v>-0.0833305138985694</v>
      </c>
      <c r="E1020" s="283">
        <v>0.0017802072993406064</v>
      </c>
      <c r="F1020" s="292">
        <v>392.93514721075735</v>
      </c>
      <c r="G1020" s="228">
        <v>-229.4098977495114</v>
      </c>
      <c r="H1020" s="230">
        <v>-10537.402925317852</v>
      </c>
      <c r="I1020" s="292">
        <v>6690.345823197242</v>
      </c>
      <c r="J1020" s="230">
        <v>70286.86624134812</v>
      </c>
      <c r="K1020" s="228">
        <v>80286.86624134812</v>
      </c>
      <c r="L1020" s="281">
        <v>-1.5750161805959</v>
      </c>
    </row>
    <row r="1021">
      <c r="A1021" s="189">
        <v>43206.0</v>
      </c>
      <c r="B1021" s="181">
        <v>-0.10704059490181328</v>
      </c>
      <c r="C1021" s="181">
        <v>0.029909617687051186</v>
      </c>
      <c r="D1021" s="181">
        <v>-0.08661178172336204</v>
      </c>
      <c r="E1021" s="283">
        <v>-4.252444763698678E-4</v>
      </c>
      <c r="F1021" s="292">
        <v>-93.69472865026546</v>
      </c>
      <c r="G1021" s="228">
        <v>22.20770081831779</v>
      </c>
      <c r="H1021" s="230">
        <v>-10930.33807252861</v>
      </c>
      <c r="I1021" s="292">
        <v>6919.755720946753</v>
      </c>
      <c r="J1021" s="230">
        <v>69893.93109413737</v>
      </c>
      <c r="K1021" s="228">
        <v>79893.93109413737</v>
      </c>
      <c r="L1021" s="281">
        <v>-1.579584383223449</v>
      </c>
    </row>
    <row r="1022">
      <c r="A1022" s="189">
        <v>43203.0</v>
      </c>
      <c r="B1022" s="181">
        <v>-0.10674794280418298</v>
      </c>
      <c r="C1022" s="181">
        <v>0.03003617528428199</v>
      </c>
      <c r="D1022" s="181">
        <v>-0.08623268848371539</v>
      </c>
      <c r="E1022" s="283">
        <v>7.089842192627226E-4</v>
      </c>
      <c r="F1022" s="292">
        <v>156.27794341801928</v>
      </c>
      <c r="G1022" s="228">
        <v>-99.87159854043875</v>
      </c>
      <c r="H1022" s="230">
        <v>-10836.643343878344</v>
      </c>
      <c r="I1022" s="292">
        <v>6897.548020128435</v>
      </c>
      <c r="J1022" s="230">
        <v>69987.62582278764</v>
      </c>
      <c r="K1022" s="228">
        <v>79987.62582278764</v>
      </c>
      <c r="L1022" s="281">
        <v>-1.571086321146998</v>
      </c>
    </row>
    <row r="1023">
      <c r="A1023" s="189">
        <v>43202.0</v>
      </c>
      <c r="B1023" s="181">
        <v>-0.10820912113001815</v>
      </c>
      <c r="C1023" s="181">
        <v>0.03009669601845442</v>
      </c>
      <c r="D1023" s="181">
        <v>-0.08765253004674844</v>
      </c>
      <c r="E1023" s="283">
        <v>0.005482936615331969</v>
      </c>
      <c r="F1023" s="292">
        <v>1207.7201906532664</v>
      </c>
      <c r="G1023" s="228">
        <v>-666.6826573275512</v>
      </c>
      <c r="H1023" s="230">
        <v>-10992.921287296364</v>
      </c>
      <c r="I1023" s="292">
        <v>6997.419618668874</v>
      </c>
      <c r="J1023" s="230">
        <v>69831.34787936963</v>
      </c>
      <c r="K1023" s="228">
        <v>79831.34787936963</v>
      </c>
      <c r="L1023" s="281">
        <v>-1.5709964367389986</v>
      </c>
    </row>
    <row r="1024">
      <c r="A1024" s="189">
        <v>43201.0</v>
      </c>
      <c r="B1024" s="181">
        <v>-0.1180763718996706</v>
      </c>
      <c r="C1024" s="181">
        <v>0.030157339970140234</v>
      </c>
      <c r="D1024" s="181">
        <v>-0.09747835989379483</v>
      </c>
      <c r="E1024" s="283">
        <v>-0.007375750159965724</v>
      </c>
      <c r="F1024" s="292">
        <v>-1615.740227496286</v>
      </c>
      <c r="G1024" s="228">
        <v>864.8710866383208</v>
      </c>
      <c r="H1024" s="230">
        <v>-12200.64147794963</v>
      </c>
      <c r="I1024" s="292">
        <v>7664.102275996425</v>
      </c>
      <c r="J1024" s="230">
        <v>68623.62768871635</v>
      </c>
      <c r="K1024" s="228">
        <v>78623.62768871635</v>
      </c>
      <c r="L1024" s="281">
        <v>-1.591920493566665</v>
      </c>
    </row>
    <row r="1025">
      <c r="A1025" s="189">
        <v>43200.0</v>
      </c>
      <c r="B1025" s="181">
        <v>-0.10537568756869257</v>
      </c>
      <c r="C1025" s="181">
        <v>0.030217113974099277</v>
      </c>
      <c r="D1025" s="181">
        <v>-0.08473684883033951</v>
      </c>
      <c r="E1025" s="283">
        <v>0.003732583026895078</v>
      </c>
      <c r="F1025" s="292">
        <v>823.6947720487406</v>
      </c>
      <c r="G1025" s="228">
        <v>-468.6517762566218</v>
      </c>
      <c r="H1025" s="230">
        <v>-10584.901250453344</v>
      </c>
      <c r="I1025" s="292">
        <v>6799.2311893581045</v>
      </c>
      <c r="J1025" s="230">
        <v>70239.36791621264</v>
      </c>
      <c r="K1025" s="228">
        <v>80239.36791621264</v>
      </c>
      <c r="L1025" s="281">
        <v>-1.5567791351205156</v>
      </c>
    </row>
    <row r="1026">
      <c r="A1026" s="189">
        <v>43199.0</v>
      </c>
      <c r="B1026" s="181">
        <v>-0.11219787668559994</v>
      </c>
      <c r="C1026" s="181">
        <v>0.030278683308755088</v>
      </c>
      <c r="D1026" s="181">
        <v>-0.09151698497123208</v>
      </c>
      <c r="E1026" s="283">
        <v>7.421356492138757E-4</v>
      </c>
      <c r="F1026" s="292">
        <v>163.16088542287798</v>
      </c>
      <c r="G1026" s="228">
        <v>-120.14224362105233</v>
      </c>
      <c r="H1026" s="230">
        <v>-11408.596022502084</v>
      </c>
      <c r="I1026" s="292">
        <v>7267.882965614726</v>
      </c>
      <c r="J1026" s="230">
        <v>69415.6731441639</v>
      </c>
      <c r="K1026" s="228">
        <v>79415.6731441639</v>
      </c>
      <c r="L1026" s="281">
        <v>-1.5697275364060752</v>
      </c>
    </row>
    <row r="1027">
      <c r="A1027" s="189">
        <v>43196.0</v>
      </c>
      <c r="B1027" s="181">
        <v>-0.11399034734186864</v>
      </c>
      <c r="C1027" s="181">
        <v>0.030407695863356565</v>
      </c>
      <c r="D1027" s="181">
        <v>-0.09322133770492468</v>
      </c>
      <c r="E1027" s="283">
        <v>-0.0029790523571017564</v>
      </c>
      <c r="F1027" s="292">
        <v>-654.4680811241851</v>
      </c>
      <c r="G1027" s="228">
        <v>346.09858012572386</v>
      </c>
      <c r="H1027" s="230">
        <v>-11571.756907924962</v>
      </c>
      <c r="I1027" s="292">
        <v>7388.025209235779</v>
      </c>
      <c r="J1027" s="230">
        <v>69252.51225874102</v>
      </c>
      <c r="K1027" s="228">
        <v>79252.51225874102</v>
      </c>
      <c r="L1027" s="281">
        <v>-1.5662855201765007</v>
      </c>
    </row>
    <row r="1028">
      <c r="A1028" s="189">
        <v>43195.0</v>
      </c>
      <c r="B1028" s="181">
        <v>-0.10963630392820589</v>
      </c>
      <c r="C1028" s="181">
        <v>0.031167898824286604</v>
      </c>
      <c r="D1028" s="181">
        <v>-0.08812655163740273</v>
      </c>
      <c r="E1028" s="283">
        <v>0.012794199664717903</v>
      </c>
      <c r="F1028" s="292">
        <v>2818.0238212256063</v>
      </c>
      <c r="G1028" s="228">
        <v>-1522.726068529174</v>
      </c>
      <c r="H1028" s="230">
        <v>-10917.288826800777</v>
      </c>
      <c r="I1028" s="292">
        <v>7041.926629110055</v>
      </c>
      <c r="J1028" s="230">
        <v>69906.9803398652</v>
      </c>
      <c r="K1028" s="228">
        <v>79906.9803398652</v>
      </c>
      <c r="L1028" s="281">
        <v>-1.5503269775164477</v>
      </c>
    </row>
    <row r="1029">
      <c r="A1029" s="189">
        <v>43194.0</v>
      </c>
      <c r="B1029" s="181">
        <v>-0.13223952255091867</v>
      </c>
      <c r="C1029" s="181">
        <v>0.030816513170009108</v>
      </c>
      <c r="D1029" s="181">
        <v>-0.11110090322170016</v>
      </c>
      <c r="E1029" s="283">
        <v>-0.004300897400127467</v>
      </c>
      <c r="F1029" s="292">
        <v>-935.4074112596609</v>
      </c>
      <c r="G1029" s="228">
        <v>470.59007173593363</v>
      </c>
      <c r="H1029" s="230">
        <v>-13735.312648026384</v>
      </c>
      <c r="I1029" s="292">
        <v>8564.652697639229</v>
      </c>
      <c r="J1029" s="230">
        <v>67088.95651863959</v>
      </c>
      <c r="K1029" s="228">
        <v>77088.95651863959</v>
      </c>
      <c r="L1029" s="281">
        <v>-1.603720913495115</v>
      </c>
    </row>
    <row r="1030">
      <c r="A1030" s="189">
        <v>43193.0</v>
      </c>
      <c r="B1030" s="181">
        <v>-0.12151166507668329</v>
      </c>
      <c r="C1030" s="181">
        <v>0.02747081939642453</v>
      </c>
      <c r="D1030" s="181">
        <v>-0.10373763037883117</v>
      </c>
      <c r="E1030" s="283">
        <v>-3.560785697502815E-4</v>
      </c>
      <c r="F1030" s="292">
        <v>-77.92668572079674</v>
      </c>
      <c r="G1030" s="228">
        <v>-11.29020381436294</v>
      </c>
      <c r="H1030" s="230">
        <v>-12799.905236766723</v>
      </c>
      <c r="I1030" s="292">
        <v>8094.062625903295</v>
      </c>
      <c r="J1030" s="230">
        <v>68024.36392989925</v>
      </c>
      <c r="K1030" s="228">
        <v>78024.36392989925</v>
      </c>
      <c r="L1030" s="281">
        <v>-1.581394390970413</v>
      </c>
    </row>
    <row r="1031">
      <c r="A1031" s="189">
        <v>43188.0</v>
      </c>
      <c r="B1031" s="181">
        <v>-0.12293739198283093</v>
      </c>
      <c r="C1031" s="181">
        <v>0.02765002568305323</v>
      </c>
      <c r="D1031" s="181">
        <v>-0.10377868262031012</v>
      </c>
      <c r="E1031" s="283">
        <v>0.008220594375227663</v>
      </c>
      <c r="F1031" s="292">
        <v>1798.4135245518682</v>
      </c>
      <c r="G1031" s="228">
        <v>-950.9149799451898</v>
      </c>
      <c r="H1031" s="230">
        <v>-12721.978551045926</v>
      </c>
      <c r="I1031" s="292">
        <v>8105.352829717658</v>
      </c>
      <c r="J1031" s="230">
        <v>68102.29061562005</v>
      </c>
      <c r="K1031" s="228">
        <v>78102.29061562005</v>
      </c>
      <c r="L1031" s="281">
        <v>-1.5695773914248077</v>
      </c>
    </row>
    <row r="1032">
      <c r="A1032" s="189">
        <v>43187.0</v>
      </c>
      <c r="B1032" s="181">
        <v>-0.13788402650550455</v>
      </c>
      <c r="C1032" s="181">
        <v>0.02770552299964317</v>
      </c>
      <c r="D1032" s="181">
        <v>-0.11868686303913825</v>
      </c>
      <c r="E1032" s="283">
        <v>-3.913634629211056E-4</v>
      </c>
      <c r="F1032" s="292">
        <v>-84.91447022389184</v>
      </c>
      <c r="G1032" s="228">
        <v>25.32421564752076</v>
      </c>
      <c r="H1032" s="230">
        <v>-14520.392075597794</v>
      </c>
      <c r="I1032" s="292">
        <v>9056.267809662848</v>
      </c>
      <c r="J1032" s="230">
        <v>66303.87709106818</v>
      </c>
      <c r="K1032" s="228">
        <v>76303.87709106818</v>
      </c>
      <c r="L1032" s="281">
        <v>-1.603352769681219</v>
      </c>
    </row>
    <row r="1033">
      <c r="A1033" s="189">
        <v>43186.0</v>
      </c>
      <c r="B1033" s="181">
        <v>-0.13745809762906755</v>
      </c>
      <c r="C1033" s="181">
        <v>0.027759675007456353</v>
      </c>
      <c r="D1033" s="181">
        <v>-0.11822341222362667</v>
      </c>
      <c r="E1033" s="283">
        <v>-0.0038917413450254867</v>
      </c>
      <c r="F1033" s="292">
        <v>-844.7249625220211</v>
      </c>
      <c r="G1033" s="228">
        <v>417.57853142137355</v>
      </c>
      <c r="H1033" s="230">
        <v>-14435.477605373902</v>
      </c>
      <c r="I1033" s="292">
        <v>9030.943594015327</v>
      </c>
      <c r="J1033" s="230">
        <v>66388.79156129208</v>
      </c>
      <c r="K1033" s="228">
        <v>76388.79156129208</v>
      </c>
      <c r="L1033" s="281">
        <v>-1.598446214960315</v>
      </c>
    </row>
    <row r="1034">
      <c r="A1034" s="189">
        <v>43185.0</v>
      </c>
      <c r="B1034" s="181">
        <v>-0.13079608988360572</v>
      </c>
      <c r="C1034" s="181">
        <v>0.02781413650328293</v>
      </c>
      <c r="D1034" s="181">
        <v>-0.1115236680947723</v>
      </c>
      <c r="E1034" s="283">
        <v>-0.0019124724218381622</v>
      </c>
      <c r="F1034" s="292">
        <v>-416.72871102508907</v>
      </c>
      <c r="G1034" s="228">
        <v>183.1854984828915</v>
      </c>
      <c r="H1034" s="230">
        <v>-13590.752642851881</v>
      </c>
      <c r="I1034" s="292">
        <v>8613.365062593954</v>
      </c>
      <c r="J1034" s="230">
        <v>67233.51652381409</v>
      </c>
      <c r="K1034" s="228">
        <v>77233.51652381409</v>
      </c>
      <c r="L1034" s="281">
        <v>-1.5778679463934118</v>
      </c>
    </row>
    <row r="1035">
      <c r="A1035" s="189">
        <v>43182.0</v>
      </c>
      <c r="B1035" s="181">
        <v>-0.12792082187816556</v>
      </c>
      <c r="C1035" s="181">
        <v>0.027933000570097358</v>
      </c>
      <c r="D1035" s="181">
        <v>-0.10856603914920683</v>
      </c>
      <c r="E1035" s="283">
        <v>-0.002116273414948618</v>
      </c>
      <c r="F1035" s="292">
        <v>-462.01896271613623</v>
      </c>
      <c r="G1035" s="228">
        <v>230.76542198238712</v>
      </c>
      <c r="H1035" s="230">
        <v>-13174.023931826792</v>
      </c>
      <c r="I1035" s="292">
        <v>8430.179564111062</v>
      </c>
      <c r="J1035" s="230">
        <v>67650.24523483918</v>
      </c>
      <c r="K1035" s="228">
        <v>77650.24523483918</v>
      </c>
      <c r="L1035" s="281">
        <v>-1.5627216278893052</v>
      </c>
    </row>
    <row r="1036">
      <c r="A1036" s="189">
        <v>43181.0</v>
      </c>
      <c r="B1036" s="181">
        <v>-0.12436338548857008</v>
      </c>
      <c r="C1036" s="181">
        <v>0.02798927097297442</v>
      </c>
      <c r="D1036" s="181">
        <v>-0.10496961298409391</v>
      </c>
      <c r="E1036" s="283">
        <v>-0.0056654621798542006</v>
      </c>
      <c r="F1036" s="292">
        <v>-1239.48559511418</v>
      </c>
      <c r="G1036" s="228">
        <v>666.7702795943396</v>
      </c>
      <c r="H1036" s="230">
        <v>-12712.004969110656</v>
      </c>
      <c r="I1036" s="292">
        <v>8199.414142128675</v>
      </c>
      <c r="J1036" s="230">
        <v>68112.26419755531</v>
      </c>
      <c r="K1036" s="228">
        <v>78112.26419755531</v>
      </c>
      <c r="L1036" s="281">
        <v>-1.5503552752380494</v>
      </c>
    </row>
    <row r="1037">
      <c r="A1037" s="189">
        <v>43180.0</v>
      </c>
      <c r="B1037" s="181">
        <v>-0.11510483859319173</v>
      </c>
      <c r="C1037" s="181">
        <v>0.028790566882302113</v>
      </c>
      <c r="D1037" s="181">
        <v>-0.09492725594855377</v>
      </c>
      <c r="E1037" s="283">
        <v>5.775408021649954E-4</v>
      </c>
      <c r="F1037" s="292">
        <v>127.01784438191135</v>
      </c>
      <c r="G1037" s="228">
        <v>-87.01805509297446</v>
      </c>
      <c r="H1037" s="230">
        <v>-11472.519373996476</v>
      </c>
      <c r="I1037" s="292">
        <v>7532.643862534335</v>
      </c>
      <c r="J1037" s="230">
        <v>69351.74979266949</v>
      </c>
      <c r="K1037" s="228">
        <v>79351.74979266949</v>
      </c>
      <c r="L1037" s="281">
        <v>-1.5230401945667695</v>
      </c>
    </row>
    <row r="1038">
      <c r="A1038" s="189">
        <v>43179.0</v>
      </c>
      <c r="B1038" s="181">
        <v>-0.11175236515897602</v>
      </c>
      <c r="C1038" s="181">
        <v>0.024205440379033157</v>
      </c>
      <c r="D1038" s="181">
        <v>-0.09617781884829725</v>
      </c>
      <c r="E1038" s="283">
        <v>-0.0059200893283369495</v>
      </c>
      <c r="F1038" s="292">
        <v>-1304.5625634357548</v>
      </c>
      <c r="G1038" s="228">
        <v>731.2984133826521</v>
      </c>
      <c r="H1038" s="230">
        <v>-11599.537218378387</v>
      </c>
      <c r="I1038" s="292">
        <v>7619.66191762731</v>
      </c>
      <c r="J1038" s="230">
        <v>69224.73194828758</v>
      </c>
      <c r="K1038" s="228">
        <v>79224.73194828758</v>
      </c>
      <c r="L1038" s="281">
        <v>-1.5223165205721323</v>
      </c>
    </row>
    <row r="1039">
      <c r="A1039" s="189">
        <v>43178.0</v>
      </c>
      <c r="B1039" s="181">
        <v>-0.10114555434754285</v>
      </c>
      <c r="C1039" s="181">
        <v>0.024255800289601948</v>
      </c>
      <c r="D1039" s="181">
        <v>-0.0855386048767863</v>
      </c>
      <c r="E1039" s="283">
        <v>-0.00382392070223404</v>
      </c>
      <c r="F1039" s="292">
        <v>-847.635253498458</v>
      </c>
      <c r="G1039" s="228">
        <v>472.3403010816064</v>
      </c>
      <c r="H1039" s="230">
        <v>-10294.974654942633</v>
      </c>
      <c r="I1039" s="292">
        <v>6888.363504244658</v>
      </c>
      <c r="J1039" s="230">
        <v>70529.29451172333</v>
      </c>
      <c r="K1039" s="228">
        <v>80529.29451172333</v>
      </c>
      <c r="L1039" s="281">
        <v>-1.4945457870506975</v>
      </c>
    </row>
    <row r="1040">
      <c r="A1040" s="189">
        <v>43175.0</v>
      </c>
      <c r="B1040" s="181">
        <v>-0.09451930543381884</v>
      </c>
      <c r="C1040" s="181">
        <v>0.024363172192795504</v>
      </c>
      <c r="D1040" s="181">
        <v>-0.07884326948280959</v>
      </c>
      <c r="E1040" s="283">
        <v>0.0029817267463333238</v>
      </c>
      <c r="F1040" s="292">
        <v>663.4764539118896</v>
      </c>
      <c r="G1040" s="228">
        <v>-409.3439198167598</v>
      </c>
      <c r="H1040" s="230">
        <v>-9447.339401444175</v>
      </c>
      <c r="I1040" s="292">
        <v>6416.023203163051</v>
      </c>
      <c r="J1040" s="230">
        <v>71376.9297652218</v>
      </c>
      <c r="K1040" s="228">
        <v>81376.9297652218</v>
      </c>
      <c r="L1040" s="281">
        <v>-1.472460292348492</v>
      </c>
    </row>
    <row r="1041">
      <c r="A1041" s="189">
        <v>43174.0</v>
      </c>
      <c r="B1041" s="181">
        <v>-0.10027290085597691</v>
      </c>
      <c r="C1041" s="181">
        <v>0.02441589303898232</v>
      </c>
      <c r="D1041" s="181">
        <v>-0.08456294264420244</v>
      </c>
      <c r="E1041" s="283">
        <v>8.790236124314432E-4</v>
      </c>
      <c r="F1041" s="292">
        <v>195.01199858744803</v>
      </c>
      <c r="G1041" s="228">
        <v>-129.74234540921498</v>
      </c>
      <c r="H1041" s="230">
        <v>-10110.815855356064</v>
      </c>
      <c r="I1041" s="292">
        <v>6825.367122979811</v>
      </c>
      <c r="J1041" s="230">
        <v>70713.4533113099</v>
      </c>
      <c r="K1041" s="228">
        <v>80713.4533113099</v>
      </c>
      <c r="L1041" s="281">
        <v>-1.4813585369371158</v>
      </c>
    </row>
    <row r="1042">
      <c r="A1042" s="189">
        <v>43173.0</v>
      </c>
      <c r="B1042" s="181">
        <v>-0.10212278960648062</v>
      </c>
      <c r="C1042" s="181">
        <v>0.024468337043764242</v>
      </c>
      <c r="D1042" s="181">
        <v>-0.08637908726246135</v>
      </c>
      <c r="E1042" s="283">
        <v>-0.002943070579045508</v>
      </c>
      <c r="F1042" s="292">
        <v>-652.3483168023213</v>
      </c>
      <c r="G1042" s="228">
        <v>373.36717792955915</v>
      </c>
      <c r="H1042" s="230">
        <v>-10305.827853943512</v>
      </c>
      <c r="I1042" s="292">
        <v>6955.109468389026</v>
      </c>
      <c r="J1042" s="230">
        <v>70518.44131272245</v>
      </c>
      <c r="K1042" s="228">
        <v>80518.44131272245</v>
      </c>
      <c r="L1042" s="281">
        <v>-1.4817635726344067</v>
      </c>
    </row>
    <row r="1043">
      <c r="A1043" s="189">
        <v>43172.0</v>
      </c>
      <c r="B1043" s="181">
        <v>-0.09686261500061995</v>
      </c>
      <c r="C1043" s="181">
        <v>0.02452087421541318</v>
      </c>
      <c r="D1043" s="181">
        <v>-0.08108510857784544</v>
      </c>
      <c r="E1043" s="283">
        <v>4.843721298276743E-4</v>
      </c>
      <c r="F1043" s="292">
        <v>107.67981419309035</v>
      </c>
      <c r="G1043" s="228">
        <v>-79.03780420467228</v>
      </c>
      <c r="H1043" s="230">
        <v>-9653.479537141191</v>
      </c>
      <c r="I1043" s="292">
        <v>6581.742290459467</v>
      </c>
      <c r="J1043" s="230">
        <v>71170.78962952478</v>
      </c>
      <c r="K1043" s="228">
        <v>81170.78962952478</v>
      </c>
      <c r="L1043" s="281">
        <v>-1.466705791737599</v>
      </c>
    </row>
    <row r="1044">
      <c r="A1044" s="189">
        <v>43171.0</v>
      </c>
      <c r="B1044" s="181">
        <v>-0.09797964289797256</v>
      </c>
      <c r="C1044" s="181">
        <v>0.02457418705501717</v>
      </c>
      <c r="D1044" s="181">
        <v>-0.08216783330713483</v>
      </c>
      <c r="E1044" s="283">
        <v>0.0036090362939583433</v>
      </c>
      <c r="F1044" s="292">
        <v>801.9291300213044</v>
      </c>
      <c r="G1044" s="228">
        <v>-507.97994482896775</v>
      </c>
      <c r="H1044" s="230">
        <v>-9761.159351334281</v>
      </c>
      <c r="I1044" s="292">
        <v>6660.780094664139</v>
      </c>
      <c r="J1044" s="230">
        <v>71063.10981533169</v>
      </c>
      <c r="K1044" s="228">
        <v>81063.10981533169</v>
      </c>
      <c r="L1044" s="281">
        <v>-1.4654678900379572</v>
      </c>
    </row>
    <row r="1045">
      <c r="A1045" s="189">
        <v>43168.0</v>
      </c>
      <c r="B1045" s="181">
        <v>-0.10520075974676461</v>
      </c>
      <c r="C1045" s="181">
        <v>0.024684612209168243</v>
      </c>
      <c r="D1045" s="181">
        <v>-0.0893178991173893</v>
      </c>
      <c r="E1045" s="283">
        <v>0.011333437665152043</v>
      </c>
      <c r="F1045" s="292">
        <v>2509.2052094446117</v>
      </c>
      <c r="G1045" s="228">
        <v>-1444.0950242052186</v>
      </c>
      <c r="H1045" s="230">
        <v>-10563.088481355586</v>
      </c>
      <c r="I1045" s="292">
        <v>7168.760039493107</v>
      </c>
      <c r="J1045" s="230">
        <v>70261.18068531038</v>
      </c>
      <c r="K1045" s="228">
        <v>80261.18068531038</v>
      </c>
      <c r="L1045" s="281">
        <v>-1.4734889190268512</v>
      </c>
    </row>
    <row r="1046">
      <c r="A1046" s="189">
        <v>43167.0</v>
      </c>
      <c r="B1046" s="181">
        <v>-0.12675135496894566</v>
      </c>
      <c r="C1046" s="181">
        <v>0.024798647012910235</v>
      </c>
      <c r="D1046" s="181">
        <v>-0.11077345637824672</v>
      </c>
      <c r="E1046" s="283">
        <v>0.006200493840630569</v>
      </c>
      <c r="F1046" s="292">
        <v>1357.1767799648078</v>
      </c>
      <c r="G1046" s="228">
        <v>-747.6837961709061</v>
      </c>
      <c r="H1046" s="230">
        <v>-13072.293690800198</v>
      </c>
      <c r="I1046" s="292">
        <v>8612.855063698325</v>
      </c>
      <c r="J1046" s="230">
        <v>67751.97547586577</v>
      </c>
      <c r="K1046" s="228">
        <v>77751.97547586577</v>
      </c>
      <c r="L1046" s="281">
        <v>-1.5177654324984087</v>
      </c>
    </row>
    <row r="1047">
      <c r="A1047" s="189">
        <v>43166.0</v>
      </c>
      <c r="B1047" s="181">
        <v>-0.13853962980685877</v>
      </c>
      <c r="C1047" s="181">
        <v>0.02485024886544663</v>
      </c>
      <c r="D1047" s="181">
        <v>-0.12252848387139582</v>
      </c>
      <c r="E1047" s="283">
        <v>-0.010306867113348401</v>
      </c>
      <c r="F1047" s="292">
        <v>-2241.9999240862726</v>
      </c>
      <c r="G1047" s="228">
        <v>1205.7716842466598</v>
      </c>
      <c r="H1047" s="230">
        <v>-14429.470470765005</v>
      </c>
      <c r="I1047" s="292">
        <v>9360.538859869232</v>
      </c>
      <c r="J1047" s="230">
        <v>66394.79869590096</v>
      </c>
      <c r="K1047" s="228">
        <v>76394.79869590096</v>
      </c>
      <c r="L1047" s="281">
        <v>-1.5415213468775224</v>
      </c>
    </row>
    <row r="1048">
      <c r="A1048" s="189">
        <v>43165.0</v>
      </c>
      <c r="B1048" s="181">
        <v>-0.11974549276236643</v>
      </c>
      <c r="C1048" s="181">
        <v>0.024900968491563112</v>
      </c>
      <c r="D1048" s="181">
        <v>-0.10370166790525807</v>
      </c>
      <c r="E1048" s="283">
        <v>0.002024272797490211</v>
      </c>
      <c r="F1048" s="292">
        <v>444.86809562394046</v>
      </c>
      <c r="G1048" s="228">
        <v>-267.6720831107177</v>
      </c>
      <c r="H1048" s="230">
        <v>-12187.470546678733</v>
      </c>
      <c r="I1048" s="292">
        <v>8154.767175622572</v>
      </c>
      <c r="J1048" s="230">
        <v>68636.79861998722</v>
      </c>
      <c r="K1048" s="228">
        <v>78636.79861998722</v>
      </c>
      <c r="L1048" s="281">
        <v>-1.494520969661931</v>
      </c>
    </row>
    <row r="1049">
      <c r="A1049" s="189">
        <v>43164.0</v>
      </c>
      <c r="B1049" s="181">
        <v>-0.12341069955740361</v>
      </c>
      <c r="C1049" s="181">
        <v>0.024571684504220457</v>
      </c>
      <c r="D1049" s="181">
        <v>-0.10771494196717653</v>
      </c>
      <c r="E1049" s="283">
        <v>-0.002330978241457151</v>
      </c>
      <c r="F1049" s="292">
        <v>-511.33926417262774</v>
      </c>
      <c r="G1049" s="228">
        <v>251.90381411187445</v>
      </c>
      <c r="H1049" s="230">
        <v>-12632.338642302673</v>
      </c>
      <c r="I1049" s="292">
        <v>8422.43925873329</v>
      </c>
      <c r="J1049" s="230">
        <v>68191.93052436328</v>
      </c>
      <c r="K1049" s="228">
        <v>78191.93052436328</v>
      </c>
      <c r="L1049" s="281">
        <v>-1.499843246622896</v>
      </c>
    </row>
    <row r="1050">
      <c r="A1050" s="189">
        <v>43161.0</v>
      </c>
      <c r="B1050" s="181">
        <v>-0.1195799945615617</v>
      </c>
      <c r="C1050" s="181">
        <v>0.02468096020168113</v>
      </c>
      <c r="D1050" s="181">
        <v>-0.10381443447742947</v>
      </c>
      <c r="E1050" s="283">
        <v>-0.011397739325197146</v>
      </c>
      <c r="F1050" s="292">
        <v>-2506.113844094507</v>
      </c>
      <c r="G1050" s="228">
        <v>1468.6570669077</v>
      </c>
      <c r="H1050" s="230">
        <v>-12120.999378130045</v>
      </c>
      <c r="I1050" s="292">
        <v>8170.535444621415</v>
      </c>
      <c r="J1050" s="230">
        <v>68703.26978853591</v>
      </c>
      <c r="K1050" s="228">
        <v>78703.26978853591</v>
      </c>
      <c r="L1050" s="281">
        <v>-1.4835012295441645</v>
      </c>
    </row>
    <row r="1051">
      <c r="A1051" s="189">
        <v>43160.0</v>
      </c>
      <c r="B1051" s="181">
        <v>-0.09832515491873885</v>
      </c>
      <c r="C1051" s="181">
        <v>0.024733691968040344</v>
      </c>
      <c r="D1051" s="181">
        <v>-0.08252591114385531</v>
      </c>
      <c r="E1051" s="283">
        <v>-0.0011148072045943677</v>
      </c>
      <c r="F1051" s="292">
        <v>-247.91558021507626</v>
      </c>
      <c r="G1051" s="228">
        <v>138.2938232961069</v>
      </c>
      <c r="H1051" s="230">
        <v>-9614.885534035539</v>
      </c>
      <c r="I1051" s="292">
        <v>6701.878377713715</v>
      </c>
      <c r="J1051" s="230">
        <v>71209.38363263042</v>
      </c>
      <c r="K1051" s="228">
        <v>81209.38363263042</v>
      </c>
      <c r="L1051" s="281">
        <v>-1.4346553297667526</v>
      </c>
    </row>
    <row r="1052">
      <c r="A1052" s="189">
        <v>43159.0</v>
      </c>
      <c r="B1052" s="181">
        <v>-0.09641141265789192</v>
      </c>
      <c r="C1052" s="181">
        <v>0.02478875349487174</v>
      </c>
      <c r="D1052" s="181">
        <v>-0.08057699700142473</v>
      </c>
      <c r="E1052" s="283">
        <v>0.001972839257257201</v>
      </c>
      <c r="F1052" s="292">
        <v>439.2175047238561</v>
      </c>
      <c r="G1052" s="228">
        <v>-286.02885556380534</v>
      </c>
      <c r="H1052" s="230">
        <v>-9366.969953820462</v>
      </c>
      <c r="I1052" s="292">
        <v>6563.584554417608</v>
      </c>
      <c r="J1052" s="230">
        <v>71457.2992128455</v>
      </c>
      <c r="K1052" s="228">
        <v>81457.2992128455</v>
      </c>
      <c r="L1052" s="281">
        <v>-1.427111950209591</v>
      </c>
    </row>
    <row r="1053">
      <c r="A1053" s="189">
        <v>43158.0</v>
      </c>
      <c r="B1053" s="181">
        <v>-0.10184842513134378</v>
      </c>
      <c r="C1053" s="181">
        <v>0.02484429353275797</v>
      </c>
      <c r="D1053" s="181">
        <v>-0.08454425562256648</v>
      </c>
      <c r="E1053" s="283">
        <v>0.005490257010890161</v>
      </c>
      <c r="F1053" s="292">
        <v>1218.9831112073498</v>
      </c>
      <c r="G1053" s="228">
        <v>-752.5184388357129</v>
      </c>
      <c r="H1053" s="230">
        <v>-9806.187458544318</v>
      </c>
      <c r="I1053" s="292">
        <v>6849.6134099814135</v>
      </c>
      <c r="J1053" s="230">
        <v>71018.08170812164</v>
      </c>
      <c r="K1053" s="228">
        <v>81018.08170812164</v>
      </c>
      <c r="L1053" s="281">
        <v>-1.4316410097326833</v>
      </c>
    </row>
    <row r="1054">
      <c r="A1054" s="189">
        <v>43157.0</v>
      </c>
      <c r="B1054" s="181">
        <v>-0.11260867530397119</v>
      </c>
      <c r="C1054" s="181">
        <v>0.02489974118761999</v>
      </c>
      <c r="D1054" s="181">
        <v>-0.09526588623785644</v>
      </c>
      <c r="E1054" s="283">
        <v>0.0092538770229224</v>
      </c>
      <c r="F1054" s="292">
        <v>2043.3265559317679</v>
      </c>
      <c r="G1054" s="228">
        <v>-1218.1564092799827</v>
      </c>
      <c r="H1054" s="230">
        <v>-11025.170569751668</v>
      </c>
      <c r="I1054" s="292">
        <v>7602.131848817126</v>
      </c>
      <c r="J1054" s="230">
        <v>69799.0985969143</v>
      </c>
      <c r="K1054" s="228">
        <v>79799.0985969143</v>
      </c>
      <c r="L1054" s="281">
        <v>-1.4502735270853213</v>
      </c>
    </row>
    <row r="1055">
      <c r="A1055" s="189">
        <v>43154.0</v>
      </c>
      <c r="B1055" s="181">
        <v>-0.13085753317378396</v>
      </c>
      <c r="C1055" s="181">
        <v>0.02501308346413549</v>
      </c>
      <c r="D1055" s="181">
        <v>-0.11343580066889727</v>
      </c>
      <c r="E1055" s="283">
        <v>0.0010379082477063367</v>
      </c>
      <c r="F1055" s="292">
        <v>227.05726387789764</v>
      </c>
      <c r="G1055" s="228">
        <v>-146.1539513901771</v>
      </c>
      <c r="H1055" s="230">
        <v>-13068.497125683436</v>
      </c>
      <c r="I1055" s="292">
        <v>8820.288258097109</v>
      </c>
      <c r="J1055" s="230">
        <v>67755.77204098253</v>
      </c>
      <c r="K1055" s="228">
        <v>77755.77204098253</v>
      </c>
      <c r="L1055" s="281">
        <v>-1.4816405930595784</v>
      </c>
    </row>
    <row r="1056">
      <c r="A1056" s="189">
        <v>43153.0</v>
      </c>
      <c r="B1056" s="181">
        <v>-0.13311212120682925</v>
      </c>
      <c r="C1056" s="181">
        <v>0.025066509122993966</v>
      </c>
      <c r="D1056" s="181">
        <v>-0.11565317747451179</v>
      </c>
      <c r="E1056" s="283">
        <v>-0.001559101294152043</v>
      </c>
      <c r="F1056" s="292">
        <v>-340.7216868606447</v>
      </c>
      <c r="G1056" s="228">
        <v>172.66149717660846</v>
      </c>
      <c r="H1056" s="230">
        <v>-13295.554389561334</v>
      </c>
      <c r="I1056" s="292">
        <v>8966.442209487286</v>
      </c>
      <c r="J1056" s="230">
        <v>67528.71477710463</v>
      </c>
      <c r="K1056" s="228">
        <v>77528.71477710463</v>
      </c>
      <c r="L1056" s="281">
        <v>-1.4828127008384067</v>
      </c>
    </row>
    <row r="1057">
      <c r="A1057" s="189">
        <v>43152.0</v>
      </c>
      <c r="B1057" s="181">
        <v>-0.13042600672486762</v>
      </c>
      <c r="C1057" s="181">
        <v>0.025119993867562276</v>
      </c>
      <c r="D1057" s="181">
        <v>-0.1129298106116393</v>
      </c>
      <c r="E1057" s="283">
        <v>-0.0034334060262477474</v>
      </c>
      <c r="F1057" s="292">
        <v>-751.4968975973443</v>
      </c>
      <c r="G1057" s="228">
        <v>412.1861771156855</v>
      </c>
      <c r="H1057" s="230">
        <v>-12954.832702700689</v>
      </c>
      <c r="I1057" s="292">
        <v>8793.780712310678</v>
      </c>
      <c r="J1057" s="230">
        <v>67869.43646396528</v>
      </c>
      <c r="K1057" s="228">
        <v>77869.43646396528</v>
      </c>
      <c r="L1057" s="281">
        <v>-1.4731812318863977</v>
      </c>
    </row>
    <row r="1058">
      <c r="A1058" s="189">
        <v>43151.0</v>
      </c>
      <c r="B1058" s="181">
        <v>-0.1241414980239581</v>
      </c>
      <c r="C1058" s="181">
        <v>0.025174023220841658</v>
      </c>
      <c r="D1058" s="181">
        <v>-0.10660767020724167</v>
      </c>
      <c r="E1058" s="283">
        <v>0.003153682124853739</v>
      </c>
      <c r="F1058" s="292">
        <v>692.6414837858283</v>
      </c>
      <c r="G1058" s="228">
        <v>-416.85147832772964</v>
      </c>
      <c r="H1058" s="230">
        <v>-12203.335805103345</v>
      </c>
      <c r="I1058" s="292">
        <v>8381.594535194992</v>
      </c>
      <c r="J1058" s="230">
        <v>68620.93336156262</v>
      </c>
      <c r="K1058" s="228">
        <v>78620.93336156262</v>
      </c>
      <c r="L1058" s="281">
        <v>-1.4559682831065799</v>
      </c>
    </row>
    <row r="1059">
      <c r="A1059" s="189">
        <v>43150.0</v>
      </c>
      <c r="B1059" s="181">
        <v>-0.13047647626038902</v>
      </c>
      <c r="C1059" s="181">
        <v>0.025228956918206175</v>
      </c>
      <c r="D1059" s="181">
        <v>-0.11290438686019524</v>
      </c>
      <c r="E1059" s="283">
        <v>0.008616423338789614</v>
      </c>
      <c r="F1059" s="292">
        <v>1886.4522627642255</v>
      </c>
      <c r="G1059" s="228">
        <v>-1087.580830270259</v>
      </c>
      <c r="H1059" s="230">
        <v>-12895.977288889173</v>
      </c>
      <c r="I1059" s="292">
        <v>8798.446013522722</v>
      </c>
      <c r="J1059" s="230">
        <v>67928.29187777679</v>
      </c>
      <c r="K1059" s="228">
        <v>77928.29187777679</v>
      </c>
      <c r="L1059" s="281">
        <v>-1.4657107935956843</v>
      </c>
    </row>
    <row r="1060">
      <c r="A1060" s="189">
        <v>43147.0</v>
      </c>
      <c r="B1060" s="181">
        <v>-0.14765957739759142</v>
      </c>
      <c r="C1060" s="181">
        <v>0.02534347075831842</v>
      </c>
      <c r="D1060" s="181">
        <v>-0.130007728558966</v>
      </c>
      <c r="E1060" s="283">
        <v>0.005084083238091815</v>
      </c>
      <c r="F1060" s="292">
        <v>1103.502099377225</v>
      </c>
      <c r="G1060" s="228">
        <v>-605.8830656113914</v>
      </c>
      <c r="H1060" s="230">
        <v>-14782.429551653398</v>
      </c>
      <c r="I1060" s="292">
        <v>9886.02684379298</v>
      </c>
      <c r="J1060" s="230">
        <v>66041.83961501256</v>
      </c>
      <c r="K1060" s="228">
        <v>76041.83961501256</v>
      </c>
      <c r="L1060" s="281">
        <v>-1.495285192446616</v>
      </c>
    </row>
    <row r="1061">
      <c r="A1061" s="189">
        <v>43146.0</v>
      </c>
      <c r="B1061" s="181">
        <v>-0.1576962973529759</v>
      </c>
      <c r="C1061" s="181">
        <v>0.02539689053603766</v>
      </c>
      <c r="D1061" s="181">
        <v>-0.14000724138316134</v>
      </c>
      <c r="E1061" s="283">
        <v>-0.005238095485340439</v>
      </c>
      <c r="F1061" s="292">
        <v>-1131.1502637911872</v>
      </c>
      <c r="G1061" s="228">
        <v>579.451329959842</v>
      </c>
      <c r="H1061" s="230">
        <v>-15885.931651030623</v>
      </c>
      <c r="I1061" s="292">
        <v>10491.909909404372</v>
      </c>
      <c r="J1061" s="230">
        <v>64938.33751563534</v>
      </c>
      <c r="K1061" s="228">
        <v>74938.33751563534</v>
      </c>
      <c r="L1061" s="281">
        <v>-1.5141124722002566</v>
      </c>
    </row>
    <row r="1062">
      <c r="A1062" s="189">
        <v>43145.0</v>
      </c>
      <c r="B1062" s="181">
        <v>-0.1480337082887553</v>
      </c>
      <c r="C1062" s="181">
        <v>0.02544959366244308</v>
      </c>
      <c r="D1062" s="181">
        <v>-0.13030794433882617</v>
      </c>
      <c r="E1062" s="283">
        <v>0.006109226797285813</v>
      </c>
      <c r="F1062" s="292">
        <v>1326.1787873185167</v>
      </c>
      <c r="G1062" s="228">
        <v>-725.0987435483403</v>
      </c>
      <c r="H1062" s="230">
        <v>-14754.781387239436</v>
      </c>
      <c r="I1062" s="292">
        <v>9912.45857944453</v>
      </c>
      <c r="J1062" s="230">
        <v>66069.48777942653</v>
      </c>
      <c r="K1062" s="228">
        <v>76069.48777942653</v>
      </c>
      <c r="L1062" s="281">
        <v>-1.4885087558233467</v>
      </c>
    </row>
    <row r="1063">
      <c r="A1063" s="189">
        <v>43144.0</v>
      </c>
      <c r="B1063" s="181">
        <v>-0.16008453184469254</v>
      </c>
      <c r="C1063" s="181">
        <v>0.025503533414808786</v>
      </c>
      <c r="D1063" s="181">
        <v>-0.14232119859874104</v>
      </c>
      <c r="E1063" s="283">
        <v>-0.005069870387869084</v>
      </c>
      <c r="F1063" s="292">
        <v>-1093.8338131605778</v>
      </c>
      <c r="G1063" s="228">
        <v>557.5720652820601</v>
      </c>
      <c r="H1063" s="230">
        <v>-16080.960174557953</v>
      </c>
      <c r="I1063" s="292">
        <v>10637.55732299287</v>
      </c>
      <c r="J1063" s="230">
        <v>64743.30899210801</v>
      </c>
      <c r="K1063" s="228">
        <v>74743.30899210801</v>
      </c>
      <c r="L1063" s="281">
        <v>-1.511715489400868</v>
      </c>
    </row>
    <row r="1064">
      <c r="A1064" s="189">
        <v>43143.0</v>
      </c>
      <c r="B1064" s="181">
        <v>-0.15071646823752283</v>
      </c>
      <c r="C1064" s="181">
        <v>0.025556554572759835</v>
      </c>
      <c r="D1064" s="181">
        <v>-0.1329162055009611</v>
      </c>
      <c r="E1064" s="283">
        <v>0.0020382807128759943</v>
      </c>
      <c r="F1064" s="292">
        <v>441.9923338653589</v>
      </c>
      <c r="G1064" s="228">
        <v>-283.3913891626671</v>
      </c>
      <c r="H1064" s="230">
        <v>-14987.126361397375</v>
      </c>
      <c r="I1064" s="292">
        <v>10079.98525771081</v>
      </c>
      <c r="J1064" s="230">
        <v>65837.14280526858</v>
      </c>
      <c r="K1064" s="228">
        <v>75837.14280526858</v>
      </c>
      <c r="L1064" s="281">
        <v>-1.4868202659257648</v>
      </c>
    </row>
    <row r="1065">
      <c r="A1065" s="189">
        <v>43140.0</v>
      </c>
      <c r="B1065" s="181">
        <v>-0.1553348164505606</v>
      </c>
      <c r="C1065" s="181">
        <v>0.02567198724195917</v>
      </c>
      <c r="D1065" s="181">
        <v>-0.13745415430670468</v>
      </c>
      <c r="E1065" s="283">
        <v>-0.01090034035755441</v>
      </c>
      <c r="F1065" s="292">
        <v>-2425.846998053834</v>
      </c>
      <c r="G1065" s="228">
        <v>1329.299491196456</v>
      </c>
      <c r="H1065" s="230">
        <v>-15429.118695262734</v>
      </c>
      <c r="I1065" s="292">
        <v>10363.376646873478</v>
      </c>
      <c r="J1065" s="230">
        <v>65395.15047140322</v>
      </c>
      <c r="K1065" s="228">
        <v>75395.15047140322</v>
      </c>
      <c r="L1065" s="281">
        <v>-1.4888119211528936</v>
      </c>
    </row>
    <row r="1066">
      <c r="A1066" s="189">
        <v>43139.0</v>
      </c>
      <c r="B1066" s="181">
        <v>-0.13400639454086302</v>
      </c>
      <c r="C1066" s="181">
        <v>0.025726286593375555</v>
      </c>
      <c r="D1066" s="181">
        <v>-0.11608791263852264</v>
      </c>
      <c r="E1066" s="283">
        <v>0.0011870692933030266</v>
      </c>
      <c r="F1066" s="292">
        <v>267.05933344398363</v>
      </c>
      <c r="G1066" s="228">
        <v>-174.1632465430921</v>
      </c>
      <c r="H1066" s="230">
        <v>-13003.2716972089</v>
      </c>
      <c r="I1066" s="292">
        <v>9034.077155677021</v>
      </c>
      <c r="J1066" s="230">
        <v>67820.99746945706</v>
      </c>
      <c r="K1066" s="228">
        <v>77820.99746945706</v>
      </c>
      <c r="L1066" s="281">
        <v>-1.4393580520881022</v>
      </c>
    </row>
    <row r="1067">
      <c r="A1067" s="189">
        <v>43138.0</v>
      </c>
      <c r="B1067" s="181">
        <v>-0.1366913661677954</v>
      </c>
      <c r="C1067" s="181">
        <v>0.02578301936176043</v>
      </c>
      <c r="D1067" s="181">
        <v>-0.11873336962039018</v>
      </c>
      <c r="E1067" s="283">
        <v>0.009400886522718184</v>
      </c>
      <c r="F1067" s="292">
        <v>2112.4413318256393</v>
      </c>
      <c r="G1067" s="228">
        <v>-1197.9345065305333</v>
      </c>
      <c r="H1067" s="230">
        <v>-13270.331030652884</v>
      </c>
      <c r="I1067" s="292">
        <v>9208.240402220114</v>
      </c>
      <c r="J1067" s="230">
        <v>67553.93813601308</v>
      </c>
      <c r="K1067" s="228">
        <v>77553.93813601308</v>
      </c>
      <c r="L1067" s="281">
        <v>-1.4411364659260413</v>
      </c>
    </row>
    <row r="1068">
      <c r="A1068" s="189">
        <v>43137.0</v>
      </c>
      <c r="B1068" s="181">
        <v>-0.15599749995146917</v>
      </c>
      <c r="C1068" s="181">
        <v>0.025902736408203737</v>
      </c>
      <c r="D1068" s="181">
        <v>-0.13793701543012127</v>
      </c>
      <c r="E1068" s="283">
        <v>-0.012654266896409206</v>
      </c>
      <c r="F1068" s="292">
        <v>-2816.6771739156356</v>
      </c>
      <c r="G1068" s="228">
        <v>1569.2360604555488</v>
      </c>
      <c r="H1068" s="230">
        <v>-15382.772362478523</v>
      </c>
      <c r="I1068" s="292">
        <v>10406.174908750647</v>
      </c>
      <c r="J1068" s="230">
        <v>65441.49680418744</v>
      </c>
      <c r="K1068" s="228">
        <v>75441.49680418744</v>
      </c>
      <c r="L1068" s="281">
        <v>-1.478235038077537</v>
      </c>
    </row>
    <row r="1069">
      <c r="A1069" s="189">
        <v>43136.0</v>
      </c>
      <c r="B1069" s="181">
        <v>-0.1306188359128994</v>
      </c>
      <c r="C1069" s="181">
        <v>0.02555748906663124</v>
      </c>
      <c r="D1069" s="181">
        <v>-0.11292033022349468</v>
      </c>
      <c r="E1069" s="283">
        <v>-0.015178359235971516</v>
      </c>
      <c r="F1069" s="292">
        <v>-3421.936725621128</v>
      </c>
      <c r="G1069" s="228">
        <v>2094.018455490226</v>
      </c>
      <c r="H1069" s="230">
        <v>-12566.095188562887</v>
      </c>
      <c r="I1069" s="292">
        <v>8836.938848295098</v>
      </c>
      <c r="J1069" s="230">
        <v>68258.17397810308</v>
      </c>
      <c r="K1069" s="228">
        <v>78258.17397810308</v>
      </c>
      <c r="L1069" s="281">
        <v>-1.421996395390611</v>
      </c>
    </row>
    <row r="1070">
      <c r="A1070" s="189">
        <v>43133.0</v>
      </c>
      <c r="B1070" s="181">
        <v>-0.10037210178912365</v>
      </c>
      <c r="C1070" s="181">
        <v>0.02567641346844271</v>
      </c>
      <c r="D1070" s="181">
        <v>-0.08255278224662627</v>
      </c>
      <c r="E1070" s="283">
        <v>-0.015617057626430519</v>
      </c>
      <c r="F1070" s="292">
        <v>-3971.894254833789</v>
      </c>
      <c r="G1070" s="228">
        <v>2733.944936843539</v>
      </c>
      <c r="H1070" s="230">
        <v>-9144.15846294176</v>
      </c>
      <c r="I1070" s="292">
        <v>6742.920392804872</v>
      </c>
      <c r="J1070" s="230">
        <v>71680.1107037242</v>
      </c>
      <c r="K1070" s="228">
        <v>81680.1107037242</v>
      </c>
      <c r="L1070" s="281">
        <v>-1.356112475048521</v>
      </c>
    </row>
    <row r="1071">
      <c r="A1071" s="189">
        <v>43132.0</v>
      </c>
      <c r="B1071" s="181">
        <v>-0.064666905130271</v>
      </c>
      <c r="C1071" s="181">
        <v>0.02573721508706547</v>
      </c>
      <c r="D1071" s="181">
        <v>-0.04680538952825496</v>
      </c>
      <c r="E1071" s="283">
        <v>0.003401847646384685</v>
      </c>
      <c r="F1071" s="292">
        <v>878.7054311986494</v>
      </c>
      <c r="G1071" s="228">
        <v>-644.6380955828981</v>
      </c>
      <c r="H1071" s="230">
        <v>-5172.264208107971</v>
      </c>
      <c r="I1071" s="292">
        <v>4008.975455961333</v>
      </c>
      <c r="J1071" s="230">
        <v>75652.004958558</v>
      </c>
      <c r="K1071" s="228">
        <v>85652.004958558</v>
      </c>
      <c r="L1071" s="281">
        <v>-1.2901710835911533</v>
      </c>
    </row>
    <row r="1072">
      <c r="A1072" s="189">
        <v>43131.0</v>
      </c>
      <c r="B1072" s="181">
        <v>-0.07280124877483621</v>
      </c>
      <c r="C1072" s="181">
        <v>0.025801956811172703</v>
      </c>
      <c r="D1072" s="181">
        <v>-0.05489480269719058</v>
      </c>
      <c r="E1072" s="283">
        <v>-0.007256695600352472</v>
      </c>
      <c r="F1072" s="292">
        <v>-1868.045433833896</v>
      </c>
      <c r="G1072" s="228">
        <v>1357.5746321844613</v>
      </c>
      <c r="H1072" s="230">
        <v>-6050.969639306621</v>
      </c>
      <c r="I1072" s="292">
        <v>4653.613551544231</v>
      </c>
      <c r="J1072" s="230">
        <v>74773.29952735936</v>
      </c>
      <c r="K1072" s="228">
        <v>84773.29952735936</v>
      </c>
      <c r="L1072" s="281">
        <v>-1.300273340767348</v>
      </c>
    </row>
    <row r="1073">
      <c r="A1073" s="189">
        <v>43130.0</v>
      </c>
      <c r="B1073" s="181">
        <v>-0.05782352270175266</v>
      </c>
      <c r="C1073" s="181">
        <v>0.025866254118301586</v>
      </c>
      <c r="D1073" s="181">
        <v>-0.03804233326290202</v>
      </c>
      <c r="E1073" s="283">
        <v>-0.009755412077634735</v>
      </c>
      <c r="F1073" s="292">
        <v>-2527.5347469825438</v>
      </c>
      <c r="G1073" s="228">
        <v>1950.136255168579</v>
      </c>
      <c r="H1073" s="230">
        <v>-4182.924205472725</v>
      </c>
      <c r="I1073" s="292">
        <v>3296.03891935977</v>
      </c>
      <c r="J1073" s="230">
        <v>76641.34496119324</v>
      </c>
      <c r="K1073" s="228">
        <v>86641.34496119324</v>
      </c>
      <c r="L1073" s="281">
        <v>-1.2690760964331167</v>
      </c>
    </row>
    <row r="1074">
      <c r="A1074" s="189">
        <v>43129.0</v>
      </c>
      <c r="B1074" s="181">
        <v>-0.03492581040744399</v>
      </c>
      <c r="C1074" s="181">
        <v>0.025932628975592426</v>
      </c>
      <c r="D1074" s="181">
        <v>-0.015093860869352006</v>
      </c>
      <c r="E1074" s="283">
        <v>0.0073049083015588575</v>
      </c>
      <c r="F1074" s="292">
        <v>1911.0958692383194</v>
      </c>
      <c r="G1074" s="228">
        <v>-1506.1301041419717</v>
      </c>
      <c r="H1074" s="230">
        <v>-1655.3894584901811</v>
      </c>
      <c r="I1074" s="292">
        <v>1345.9026641911908</v>
      </c>
      <c r="J1074" s="230">
        <v>79168.8797081758</v>
      </c>
      <c r="K1074" s="228">
        <v>89168.8797081758</v>
      </c>
      <c r="L1074" s="281">
        <v>-1.2299473821793598</v>
      </c>
    </row>
    <row r="1075">
      <c r="A1075" s="189">
        <v>43126.0</v>
      </c>
      <c r="B1075" s="181">
        <v>-0.05261825232683989</v>
      </c>
      <c r="C1075" s="181">
        <v>0.026064913020879286</v>
      </c>
      <c r="D1075" s="181">
        <v>-0.032685138710347186</v>
      </c>
      <c r="E1075" s="283">
        <v>1.0329298821339677E-4</v>
      </c>
      <c r="F1075" s="292">
        <v>26.825907407900104</v>
      </c>
      <c r="G1075" s="228">
        <v>-28.058888660916637</v>
      </c>
      <c r="H1075" s="230">
        <v>-3566.4853277285006</v>
      </c>
      <c r="I1075" s="292">
        <v>2852.0327683331625</v>
      </c>
      <c r="J1075" s="230">
        <v>77257.78383893748</v>
      </c>
      <c r="K1075" s="228">
        <v>87257.78383893748</v>
      </c>
      <c r="L1075" s="281">
        <v>-1.2505064343327625</v>
      </c>
    </row>
    <row r="1076">
      <c r="A1076" s="189">
        <v>43125.0</v>
      </c>
      <c r="B1076" s="181">
        <v>-0.05300194119322108</v>
      </c>
      <c r="C1076" s="181">
        <v>0.02613287682234136</v>
      </c>
      <c r="D1076" s="181">
        <v>-0.033016852334176554</v>
      </c>
      <c r="E1076" s="283">
        <v>-0.007197255299153327</v>
      </c>
      <c r="F1076" s="292">
        <v>-1504.171721465732</v>
      </c>
      <c r="G1076" s="228">
        <v>1172.2879101434557</v>
      </c>
      <c r="H1076" s="230">
        <v>-3593.3112351364007</v>
      </c>
      <c r="I1076" s="292">
        <v>2880.091656994079</v>
      </c>
      <c r="J1076" s="230">
        <v>77230.95793152959</v>
      </c>
      <c r="K1076" s="228">
        <v>87230.95793152959</v>
      </c>
      <c r="L1076" s="281">
        <v>-1.2476378056963302</v>
      </c>
    </row>
    <row r="1077">
      <c r="A1077" s="189">
        <v>43124.0</v>
      </c>
      <c r="B1077" s="181">
        <v>-0.03928342914724242</v>
      </c>
      <c r="C1077" s="181">
        <v>0.02620120830416699</v>
      </c>
      <c r="D1077" s="181">
        <v>-0.019246083862491718</v>
      </c>
      <c r="E1077" s="283">
        <v>-0.0031521724780616362</v>
      </c>
      <c r="F1077" s="292">
        <v>-663.5215277350931</v>
      </c>
      <c r="G1077" s="228">
        <v>530.5494731172842</v>
      </c>
      <c r="H1077" s="230">
        <v>-2089.1395136706687</v>
      </c>
      <c r="I1077" s="292">
        <v>1707.8037468506234</v>
      </c>
      <c r="J1077" s="230">
        <v>78735.12965299531</v>
      </c>
      <c r="K1077" s="228">
        <v>88735.12965299531</v>
      </c>
      <c r="L1077" s="281">
        <v>-1.2232901570354733</v>
      </c>
    </row>
    <row r="1078">
      <c r="A1078" s="189">
        <v>43123.0</v>
      </c>
      <c r="B1078" s="181">
        <v>-0.03325967603583754</v>
      </c>
      <c r="C1078" s="181">
        <v>0.026271358618279617</v>
      </c>
      <c r="D1078" s="181">
        <v>-0.013168591004280082</v>
      </c>
      <c r="E1078" s="283">
        <v>0.006468876815992592</v>
      </c>
      <c r="F1078" s="292">
        <v>1365.9686236926432</v>
      </c>
      <c r="G1078" s="228">
        <v>-1098.9255870032816</v>
      </c>
      <c r="H1078" s="230">
        <v>-1425.6179859355757</v>
      </c>
      <c r="I1078" s="292">
        <v>1177.2542737333392</v>
      </c>
      <c r="J1078" s="230">
        <v>79398.6511807304</v>
      </c>
      <c r="K1078" s="228">
        <v>89398.6511807304</v>
      </c>
      <c r="L1078" s="281">
        <v>-1.2109686222795515</v>
      </c>
    </row>
    <row r="1079">
      <c r="A1079" s="189">
        <v>43122.0</v>
      </c>
      <c r="B1079" s="181">
        <v>-0.04600161140509312</v>
      </c>
      <c r="C1079" s="181">
        <v>0.026342556688217205</v>
      </c>
      <c r="D1079" s="181">
        <v>-0.025856077477382885</v>
      </c>
      <c r="E1079" s="283">
        <v>-8.104143865150647E-4</v>
      </c>
      <c r="F1079" s="292">
        <v>-170.02017580187385</v>
      </c>
      <c r="G1079" s="228">
        <v>123.52107301223396</v>
      </c>
      <c r="H1079" s="230">
        <v>-2791.586609628219</v>
      </c>
      <c r="I1079" s="292">
        <v>2276.179860736621</v>
      </c>
      <c r="J1079" s="230">
        <v>78032.68255703776</v>
      </c>
      <c r="K1079" s="228">
        <v>88032.68255703776</v>
      </c>
      <c r="L1079" s="281">
        <v>-1.226434983360586</v>
      </c>
    </row>
    <row r="1080">
      <c r="A1080" s="189">
        <v>43119.0</v>
      </c>
      <c r="B1080" s="181">
        <v>-0.0446546326672882</v>
      </c>
      <c r="C1080" s="181">
        <v>0.02647761267627049</v>
      </c>
      <c r="D1080" s="181">
        <v>-0.024405814346127847</v>
      </c>
      <c r="E1080" s="283">
        <v>-0.009958459291845167</v>
      </c>
      <c r="F1080" s="292">
        <v>-2090.9193764508736</v>
      </c>
      <c r="G1080" s="228">
        <v>1705.398061949399</v>
      </c>
      <c r="H1080" s="230">
        <v>-2621.566433826345</v>
      </c>
      <c r="I1080" s="292">
        <v>2152.658787724387</v>
      </c>
      <c r="J1080" s="230">
        <v>78202.70273283962</v>
      </c>
      <c r="K1080" s="228">
        <v>88202.70273283962</v>
      </c>
      <c r="L1080" s="281">
        <v>-1.2178272045602028</v>
      </c>
    </row>
    <row r="1081">
      <c r="A1081" s="189">
        <v>43118.0</v>
      </c>
      <c r="B1081" s="181">
        <v>-0.025256635298332282</v>
      </c>
      <c r="C1081" s="181">
        <v>0.026548764692697985</v>
      </c>
      <c r="D1081" s="181">
        <v>-0.004953403300552367</v>
      </c>
      <c r="E1081" s="283">
        <v>0.003007305445389342</v>
      </c>
      <c r="F1081" s="292">
        <v>637.7143455097341</v>
      </c>
      <c r="G1081" s="228">
        <v>-533.259254928779</v>
      </c>
      <c r="H1081" s="230">
        <v>-530.6470573754711</v>
      </c>
      <c r="I1081" s="292">
        <v>447.2607257749877</v>
      </c>
      <c r="J1081" s="230">
        <v>80293.62210929049</v>
      </c>
      <c r="K1081" s="228">
        <v>90293.62210929049</v>
      </c>
      <c r="L1081" s="281">
        <v>-1.186437857819947</v>
      </c>
    </row>
    <row r="1082">
      <c r="A1082" s="189">
        <v>43117.0</v>
      </c>
      <c r="B1082" s="181">
        <v>-0.03129600155676698</v>
      </c>
      <c r="C1082" s="181">
        <v>0.026622370532836864</v>
      </c>
      <c r="D1082" s="181">
        <v>-0.010936479314750497</v>
      </c>
      <c r="E1082" s="283">
        <v>-0.0018829653184831258</v>
      </c>
      <c r="F1082" s="292">
        <v>-398.09153513402407</v>
      </c>
      <c r="G1082" s="228">
        <v>329.427684007322</v>
      </c>
      <c r="H1082" s="230">
        <v>-1168.3614028852053</v>
      </c>
      <c r="I1082" s="292">
        <v>980.5199807037667</v>
      </c>
      <c r="J1082" s="230">
        <v>79655.90776378075</v>
      </c>
      <c r="K1082" s="228">
        <v>89655.90776378075</v>
      </c>
      <c r="L1082" s="281">
        <v>-1.1915732732408122</v>
      </c>
    </row>
    <row r="1083">
      <c r="A1083" s="189">
        <v>43116.0</v>
      </c>
      <c r="B1083" s="181">
        <v>-0.027645702863991713</v>
      </c>
      <c r="C1083" s="181">
        <v>0.026695805705679962</v>
      </c>
      <c r="D1083" s="181">
        <v>-0.007230020895965815</v>
      </c>
      <c r="E1083" s="283">
        <v>0.006346159885549465</v>
      </c>
      <c r="F1083" s="292">
        <v>1344.214649307281</v>
      </c>
      <c r="G1083" s="228">
        <v>-1114.4549041941389</v>
      </c>
      <c r="H1083" s="230">
        <v>-770.2698677511812</v>
      </c>
      <c r="I1083" s="292">
        <v>651.0922966964447</v>
      </c>
      <c r="J1083" s="230">
        <v>80053.99929891477</v>
      </c>
      <c r="K1083" s="228">
        <v>90053.99929891477</v>
      </c>
      <c r="L1083" s="281">
        <v>-1.1830425143400216</v>
      </c>
    </row>
    <row r="1084">
      <c r="A1084" s="189">
        <v>43115.0</v>
      </c>
      <c r="B1084" s="181">
        <v>-0.04037499231407607</v>
      </c>
      <c r="C1084" s="181">
        <v>0.026770081143896125</v>
      </c>
      <c r="D1084" s="181">
        <v>-0.019902508025064804</v>
      </c>
      <c r="E1084" s="283">
        <v>-0.008431036053535094</v>
      </c>
      <c r="F1084" s="292">
        <v>-1774.4904902783935</v>
      </c>
      <c r="G1084" s="228">
        <v>1474.469288694304</v>
      </c>
      <c r="H1084" s="230">
        <v>-2114.484517058462</v>
      </c>
      <c r="I1084" s="292">
        <v>1765.5472008905836</v>
      </c>
      <c r="J1084" s="230">
        <v>78709.78464960749</v>
      </c>
      <c r="K1084" s="228">
        <v>88709.78464960749</v>
      </c>
      <c r="L1084" s="281">
        <v>-1.1976369229844812</v>
      </c>
    </row>
    <row r="1085">
      <c r="A1085" s="189">
        <v>43112.0</v>
      </c>
      <c r="B1085" s="181">
        <v>-0.023796260664786725</v>
      </c>
      <c r="C1085" s="181">
        <v>0.026909847818629488</v>
      </c>
      <c r="D1085" s="181">
        <v>-0.0032168894732955786</v>
      </c>
      <c r="E1085" s="283">
        <v>-0.009160129132395995</v>
      </c>
      <c r="F1085" s="292">
        <v>-1641.246680937466</v>
      </c>
      <c r="G1085" s="228">
        <v>-846.3645087860608</v>
      </c>
      <c r="H1085" s="230">
        <v>-339.9940267800687</v>
      </c>
      <c r="I1085" s="292">
        <v>291.0779121962797</v>
      </c>
      <c r="J1085" s="230">
        <v>80484.27513988588</v>
      </c>
      <c r="K1085" s="228">
        <v>90484.27513988588</v>
      </c>
      <c r="L1085" s="281">
        <v>-1.168051619632354</v>
      </c>
    </row>
    <row r="1086">
      <c r="A1086" s="189">
        <v>43111.0</v>
      </c>
      <c r="B1086" s="181">
        <v>-0.008290745484819777</v>
      </c>
      <c r="C1086" s="181">
        <v>0.02698573314550868</v>
      </c>
      <c r="D1086" s="181">
        <v>0.012346659193904744</v>
      </c>
      <c r="E1086" s="283">
        <v>0.0047704597663921775</v>
      </c>
      <c r="F1086" s="292">
        <v>862.5664973171581</v>
      </c>
      <c r="G1086" s="228">
        <v>756.4732137328755</v>
      </c>
      <c r="H1086" s="230">
        <v>1301.2526541573973</v>
      </c>
      <c r="I1086" s="292">
        <v>1137.4424209823405</v>
      </c>
      <c r="J1086" s="230">
        <v>82125.52182082334</v>
      </c>
      <c r="K1086" s="228">
        <v>92125.52182082334</v>
      </c>
      <c r="L1086" s="281">
        <v>1.144016286146233</v>
      </c>
    </row>
    <row r="1087">
      <c r="A1087" s="189">
        <v>43110.0</v>
      </c>
      <c r="B1087" s="181">
        <v>-0.016522647918936834</v>
      </c>
      <c r="C1087" s="181">
        <v>0.02706373954701105</v>
      </c>
      <c r="D1087" s="181">
        <v>0.004174412343968227</v>
      </c>
      <c r="E1087" s="283">
        <v>-0.023603166817167197</v>
      </c>
      <c r="F1087" s="292">
        <v>-4247.42659897873</v>
      </c>
      <c r="G1087" s="228">
        <v>-3890.219521080318</v>
      </c>
      <c r="H1087" s="230">
        <v>438.68615684023916</v>
      </c>
      <c r="I1087" s="292">
        <v>380.96920724946506</v>
      </c>
      <c r="J1087" s="230">
        <v>81262.95532350619</v>
      </c>
      <c r="K1087" s="228">
        <v>91262.95532350619</v>
      </c>
      <c r="L1087" s="281">
        <v>1.151500301054463</v>
      </c>
    </row>
    <row r="1088">
      <c r="A1088" s="189">
        <v>43109.0</v>
      </c>
      <c r="B1088" s="181">
        <v>0.023963196109519674</v>
      </c>
      <c r="C1088" s="181">
        <v>0.027141374350508632</v>
      </c>
      <c r="D1088" s="181">
        <v>0.04471962777613253</v>
      </c>
      <c r="E1088" s="283">
        <v>0.008922249583135639</v>
      </c>
      <c r="F1088" s="292">
        <v>1643.469297107114</v>
      </c>
      <c r="G1088" s="228">
        <v>1537.3917162864564</v>
      </c>
      <c r="H1088" s="230">
        <v>4686.112755818969</v>
      </c>
      <c r="I1088" s="292">
        <v>4271.188728329783</v>
      </c>
      <c r="J1088" s="230">
        <v>85510.38192248491</v>
      </c>
      <c r="K1088" s="228">
        <v>95510.38192248491</v>
      </c>
      <c r="L1088" s="281">
        <v>1.0971448591669792</v>
      </c>
    </row>
    <row r="1089">
      <c r="A1089" s="189">
        <v>43108.0</v>
      </c>
      <c r="B1089" s="181">
        <v>0.007898847083686</v>
      </c>
      <c r="C1089" s="181">
        <v>0.02762967224000913</v>
      </c>
      <c r="D1089" s="181">
        <v>0.029124181626745214</v>
      </c>
      <c r="E1089" s="283">
        <v>0.009122605990966206</v>
      </c>
      <c r="F1089" s="292">
        <v>1664.9952222683391</v>
      </c>
      <c r="G1089" s="228">
        <v>1909.048066625972</v>
      </c>
      <c r="H1089" s="230">
        <v>3042.6434587118556</v>
      </c>
      <c r="I1089" s="292">
        <v>2733.7970120433265</v>
      </c>
      <c r="J1089" s="230">
        <v>83866.9126253778</v>
      </c>
      <c r="K1089" s="228">
        <v>93866.9126253778</v>
      </c>
      <c r="L1089" s="281">
        <v>1.1129734377892555</v>
      </c>
    </row>
    <row r="1090">
      <c r="A1090" s="189">
        <v>43105.0</v>
      </c>
      <c r="B1090" s="181">
        <v>-0.005581283533509255</v>
      </c>
      <c r="C1090" s="181">
        <v>0.025279990295042753</v>
      </c>
      <c r="D1090" s="181">
        <v>0.013259220613288127</v>
      </c>
      <c r="E1090" s="283">
        <v>0.0010032544436583356</v>
      </c>
      <c r="F1090" s="292">
        <v>181.69741404532238</v>
      </c>
      <c r="G1090" s="228">
        <v>109.57642359248837</v>
      </c>
      <c r="H1090" s="230">
        <v>1377.6482364435162</v>
      </c>
      <c r="I1090" s="292">
        <v>824.7489454173544</v>
      </c>
      <c r="J1090" s="230">
        <v>52201.91740310946</v>
      </c>
      <c r="K1090" s="228">
        <v>62201.91740310946</v>
      </c>
      <c r="L1090" s="281">
        <v>1.670384962719017</v>
      </c>
    </row>
    <row r="1091">
      <c r="A1091" s="189">
        <v>43104.0</v>
      </c>
      <c r="B1091" s="181">
        <v>-0.007343289701970744</v>
      </c>
      <c r="C1091" s="181">
        <v>0.025325699087184336</v>
      </c>
      <c r="D1091" s="181">
        <v>0.011531279991444252</v>
      </c>
      <c r="E1091" s="283">
        <v>9.353188327286638E-4</v>
      </c>
      <c r="F1091" s="292">
        <v>169.22378584830892</v>
      </c>
      <c r="G1091" s="228">
        <v>101.76494118154096</v>
      </c>
      <c r="H1091" s="230">
        <v>1195.9508223981938</v>
      </c>
      <c r="I1091" s="292">
        <v>715.1725218248661</v>
      </c>
      <c r="J1091" s="230">
        <v>52020.219989064135</v>
      </c>
      <c r="K1091" s="228">
        <v>62020.219989064135</v>
      </c>
      <c r="L1091" s="281">
        <v>1.6722549956848907</v>
      </c>
    </row>
    <row r="1092">
      <c r="A1092" s="189">
        <v>43103.0</v>
      </c>
      <c r="B1092" s="181">
        <v>-0.008991135242833345</v>
      </c>
      <c r="C1092" s="181">
        <v>0.025371414950912493</v>
      </c>
      <c r="D1092" s="181">
        <v>0.009917505267464585</v>
      </c>
      <c r="E1092" s="283">
        <v>9.96282615668293E-4</v>
      </c>
      <c r="F1092" s="292">
        <v>180.0851434733553</v>
      </c>
      <c r="G1092" s="228">
        <v>108.15364669852772</v>
      </c>
      <c r="H1092" s="230">
        <v>1026.7270365498848</v>
      </c>
      <c r="I1092" s="292">
        <v>613.4075806433251</v>
      </c>
      <c r="J1092" s="230">
        <v>51850.99620321583</v>
      </c>
      <c r="K1092" s="228">
        <v>61850.99620321583</v>
      </c>
      <c r="L1092" s="281">
        <v>1.673808849041418</v>
      </c>
    </row>
    <row r="1093">
      <c r="A1093" s="189">
        <v>43102.0</v>
      </c>
      <c r="B1093" s="181">
        <v>-0.010749981608760775</v>
      </c>
      <c r="C1093" s="181">
        <v>0.02541714883276876</v>
      </c>
      <c r="D1093" s="181">
        <v>0.008192743146851563</v>
      </c>
      <c r="E1093" s="283">
        <v>-0.005761429828829065</v>
      </c>
      <c r="F1093" s="292">
        <v>-1040.3817251072937</v>
      </c>
      <c r="G1093" s="228">
        <v>-646.2602428148202</v>
      </c>
      <c r="H1093" s="230">
        <v>846.6418930765294</v>
      </c>
      <c r="I1093" s="292">
        <v>505.2539339447974</v>
      </c>
      <c r="J1093" s="230">
        <v>51670.91105974247</v>
      </c>
      <c r="K1093" s="228">
        <v>61670.91105974247</v>
      </c>
      <c r="L1093" s="281">
        <v>1.6756760040764593</v>
      </c>
    </row>
    <row r="1094">
      <c r="A1094" s="189">
        <v>43098.0</v>
      </c>
      <c r="B1094" s="181">
        <v>-0.0032110141311214807</v>
      </c>
      <c r="C1094" s="181">
        <v>0.026846548267107945</v>
      </c>
      <c r="D1094" s="181">
        <v>0.01836215019056039</v>
      </c>
      <c r="E1094" s="283">
        <v>-0.0026687025854259115</v>
      </c>
      <c r="F1094" s="292">
        <v>-483.9903596473223</v>
      </c>
      <c r="G1094" s="228">
        <v>-309.2048107200694</v>
      </c>
      <c r="H1094" s="230">
        <v>1887.0236181838231</v>
      </c>
      <c r="I1094" s="292">
        <v>1151.5141767596176</v>
      </c>
      <c r="J1094" s="230">
        <v>52711.292784849764</v>
      </c>
      <c r="K1094" s="228">
        <v>62711.292784849764</v>
      </c>
      <c r="L1094" s="281">
        <v>1.6387324240279375</v>
      </c>
    </row>
    <row r="1095">
      <c r="A1095" s="189">
        <v>43097.0</v>
      </c>
      <c r="B1095" s="181">
        <v>0.009916443598633813</v>
      </c>
      <c r="C1095" s="181">
        <v>0.018481051192659283</v>
      </c>
      <c r="D1095" s="181">
        <v>0.023114367319784425</v>
      </c>
      <c r="E1095" s="283">
        <v>0.006147068146114493</v>
      </c>
      <c r="F1095" s="292">
        <v>1123.1007862653437</v>
      </c>
      <c r="G1095" s="228">
        <v>704.1636056122412</v>
      </c>
      <c r="H1095" s="230">
        <v>2371.0139778311454</v>
      </c>
      <c r="I1095" s="292">
        <v>1460.718987479687</v>
      </c>
      <c r="J1095" s="230">
        <v>53195.28314449709</v>
      </c>
      <c r="K1095" s="228">
        <v>63195.28314449709</v>
      </c>
      <c r="L1095" s="281">
        <v>1.623182828561758</v>
      </c>
    </row>
    <row r="1096">
      <c r="A1096" s="189">
        <v>43096.0</v>
      </c>
      <c r="B1096" s="181">
        <v>-0.0010342897148380428</v>
      </c>
      <c r="C1096" s="181">
        <v>0.018515613577017673</v>
      </c>
      <c r="D1096" s="181">
        <v>0.012188316136545741</v>
      </c>
      <c r="E1096" s="283">
        <v>-0.004081366278283504</v>
      </c>
      <c r="F1096" s="292">
        <v>-741.102705382887</v>
      </c>
      <c r="G1096" s="228">
        <v>-472.1357366361261</v>
      </c>
      <c r="H1096" s="230">
        <v>1247.9131915658018</v>
      </c>
      <c r="I1096" s="292">
        <v>756.5553818674458</v>
      </c>
      <c r="J1096" s="230">
        <v>52072.182358231745</v>
      </c>
      <c r="K1096" s="228">
        <v>62072.182358231745</v>
      </c>
      <c r="L1096" s="281">
        <v>1.64946707336284</v>
      </c>
    </row>
    <row r="1097">
      <c r="A1097" s="189">
        <v>43091.0</v>
      </c>
      <c r="B1097" s="181">
        <v>0.006246942075032285</v>
      </c>
      <c r="C1097" s="181">
        <v>0.018643683923920372</v>
      </c>
      <c r="D1097" s="181">
        <v>0.0195610071541268</v>
      </c>
      <c r="E1097" s="283">
        <v>0.011485605894012816</v>
      </c>
      <c r="F1097" s="292">
        <v>2094.0914545607757</v>
      </c>
      <c r="G1097" s="228">
        <v>1165.8285513935582</v>
      </c>
      <c r="H1097" s="230">
        <v>1989.0158969486888</v>
      </c>
      <c r="I1097" s="292">
        <v>1228.691118503572</v>
      </c>
      <c r="J1097" s="230">
        <v>52813.28506361463</v>
      </c>
      <c r="K1097" s="228">
        <v>62813.28506361463</v>
      </c>
      <c r="L1097" s="281">
        <v>1.6188087201046262</v>
      </c>
    </row>
    <row r="1098">
      <c r="A1098" s="189">
        <v>43090.0</v>
      </c>
      <c r="B1098" s="181">
        <v>-0.01437426471904775</v>
      </c>
      <c r="C1098" s="181">
        <v>0.018678551210754558</v>
      </c>
      <c r="D1098" s="181">
        <v>-0.0010352997688796754</v>
      </c>
      <c r="E1098" s="283">
        <v>-0.01921213157753672</v>
      </c>
      <c r="F1098" s="292">
        <v>-3462.5837316782386</v>
      </c>
      <c r="G1098" s="228">
        <v>-2064.1579267170896</v>
      </c>
      <c r="H1098" s="230">
        <v>-105.07555761208687</v>
      </c>
      <c r="I1098" s="292">
        <v>62.86256711001372</v>
      </c>
      <c r="J1098" s="230">
        <v>50719.19360905386</v>
      </c>
      <c r="K1098" s="228">
        <v>60719.19360905386</v>
      </c>
      <c r="L1098" s="281">
        <v>-1.671512355329008</v>
      </c>
    </row>
    <row r="1099">
      <c r="A1099" s="189">
        <v>43089.0</v>
      </c>
      <c r="B1099" s="181">
        <v>0.01975575877719178</v>
      </c>
      <c r="C1099" s="181">
        <v>0.01871206123031931</v>
      </c>
      <c r="D1099" s="181">
        <v>0.03314056702629234</v>
      </c>
      <c r="E1099" s="283">
        <v>-0.019229823065335598</v>
      </c>
      <c r="F1099" s="292">
        <v>-3553.737417952978</v>
      </c>
      <c r="G1099" s="228">
        <v>-2502.6852540697796</v>
      </c>
      <c r="H1099" s="230">
        <v>3357.5081740661517</v>
      </c>
      <c r="I1099" s="292">
        <v>2127.020493827103</v>
      </c>
      <c r="J1099" s="230">
        <v>54181.7773407321</v>
      </c>
      <c r="K1099" s="228">
        <v>64181.7773407321</v>
      </c>
      <c r="L1099" s="281">
        <v>1.5785029734363574</v>
      </c>
    </row>
    <row r="1100">
      <c r="A1100" s="189">
        <v>43088.0</v>
      </c>
      <c r="B1100" s="181">
        <v>0.05493910065791525</v>
      </c>
      <c r="C1100" s="181">
        <v>0.01874819238894402</v>
      </c>
      <c r="D1100" s="181">
        <v>0.06834975366158651</v>
      </c>
      <c r="E1100" s="283">
        <v>-0.004379136232737028</v>
      </c>
      <c r="F1100" s="292">
        <v>-820.050519378784</v>
      </c>
      <c r="G1100" s="228">
        <v>-622.8988488273026</v>
      </c>
      <c r="H1100" s="230">
        <v>6911.24559201913</v>
      </c>
      <c r="I1100" s="292">
        <v>4629.705747896883</v>
      </c>
      <c r="J1100" s="230">
        <v>57735.51475868508</v>
      </c>
      <c r="K1100" s="228">
        <v>67735.51475868508</v>
      </c>
      <c r="L1100" s="281">
        <v>1.4928045038626208</v>
      </c>
    </row>
    <row r="1101">
      <c r="A1101" s="189">
        <v>43087.0</v>
      </c>
      <c r="B1101" s="181">
        <v>0.06317976460252916</v>
      </c>
      <c r="C1101" s="181">
        <v>0.01878704431387821</v>
      </c>
      <c r="D1101" s="181">
        <v>0.07661820853521417</v>
      </c>
      <c r="E1101" s="283">
        <v>0.007322169048565731</v>
      </c>
      <c r="F1101" s="292">
        <v>1377.176444570363</v>
      </c>
      <c r="G1101" s="228">
        <v>1002.5900539489603</v>
      </c>
      <c r="H1101" s="230">
        <v>7731.296111397914</v>
      </c>
      <c r="I1101" s="292">
        <v>5252.604596724185</v>
      </c>
      <c r="J1101" s="230">
        <v>58555.56527806386</v>
      </c>
      <c r="K1101" s="228">
        <v>68555.56527806386</v>
      </c>
      <c r="L1101" s="281">
        <v>1.4718976022332952</v>
      </c>
    </row>
    <row r="1102">
      <c r="A1102" s="189">
        <v>43084.0</v>
      </c>
      <c r="B1102" s="181">
        <v>0.04976333592577029</v>
      </c>
      <c r="C1102" s="181">
        <v>0.01887488075174917</v>
      </c>
      <c r="D1102" s="181">
        <v>0.0632646095950469</v>
      </c>
      <c r="E1102" s="283">
        <v>0.005771142936370136</v>
      </c>
      <c r="F1102" s="292">
        <v>1077.5067225979901</v>
      </c>
      <c r="G1102" s="228">
        <v>770.1400690265914</v>
      </c>
      <c r="H1102" s="230">
        <v>6354.119666827551</v>
      </c>
      <c r="I1102" s="292">
        <v>4250.014542775225</v>
      </c>
      <c r="J1102" s="230">
        <v>57178.3888334935</v>
      </c>
      <c r="K1102" s="228">
        <v>67178.3888334935</v>
      </c>
      <c r="L1102" s="281">
        <v>1.4950818645148358</v>
      </c>
    </row>
    <row r="1103">
      <c r="A1103" s="189">
        <v>43083.0</v>
      </c>
      <c r="B1103" s="181">
        <v>0.039115756230157527</v>
      </c>
      <c r="C1103" s="181">
        <v>0.01891384642809305</v>
      </c>
      <c r="D1103" s="181">
        <v>0.05264490219526193</v>
      </c>
      <c r="E1103" s="283">
        <v>-0.0012745975957758713</v>
      </c>
      <c r="F1103" s="292">
        <v>-236.6015670843335</v>
      </c>
      <c r="G1103" s="228">
        <v>-176.4496104447453</v>
      </c>
      <c r="H1103" s="230">
        <v>5276.6129442295605</v>
      </c>
      <c r="I1103" s="292">
        <v>3479.8744737486336</v>
      </c>
      <c r="J1103" s="230">
        <v>56100.882110895516</v>
      </c>
      <c r="K1103" s="228">
        <v>66100.88211089552</v>
      </c>
      <c r="L1103" s="281">
        <v>1.516322782340313</v>
      </c>
    </row>
    <row r="1104">
      <c r="A1104" s="189">
        <v>43082.0</v>
      </c>
      <c r="B1104" s="181">
        <v>0.04156043641619583</v>
      </c>
      <c r="C1104" s="181">
        <v>0.018952197458933052</v>
      </c>
      <c r="D1104" s="181">
        <v>0.05511701501887181</v>
      </c>
      <c r="E1104" s="283">
        <v>0.0025563210675282584</v>
      </c>
      <c r="F1104" s="292">
        <v>475.1307290013492</v>
      </c>
      <c r="G1104" s="228">
        <v>332.2609335535699</v>
      </c>
      <c r="H1104" s="230">
        <v>5513.214511313894</v>
      </c>
      <c r="I1104" s="292">
        <v>3656.324084193379</v>
      </c>
      <c r="J1104" s="230">
        <v>56337.48367797985</v>
      </c>
      <c r="K1104" s="228">
        <v>66337.48367797985</v>
      </c>
      <c r="L1104" s="281">
        <v>1.507857176870076</v>
      </c>
    </row>
    <row r="1105">
      <c r="A1105" s="189">
        <v>43081.0</v>
      </c>
      <c r="B1105" s="181">
        <v>0.03688559269761169</v>
      </c>
      <c r="C1105" s="181">
        <v>0.018990894113625107</v>
      </c>
      <c r="D1105" s="181">
        <v>0.05046985116390932</v>
      </c>
      <c r="E1105" s="283">
        <v>0.002819784769021548</v>
      </c>
      <c r="F1105" s="292">
        <v>522.7596552135828</v>
      </c>
      <c r="G1105" s="228">
        <v>362.5616351505669</v>
      </c>
      <c r="H1105" s="230">
        <v>5038.083782312545</v>
      </c>
      <c r="I1105" s="292">
        <v>3324.063150639809</v>
      </c>
      <c r="J1105" s="230">
        <v>55862.3529489785</v>
      </c>
      <c r="K1105" s="228">
        <v>65862.3529489785</v>
      </c>
      <c r="L1105" s="281">
        <v>1.515640213195957</v>
      </c>
    </row>
    <row r="1106">
      <c r="A1106" s="189">
        <v>43080.0</v>
      </c>
      <c r="B1106" s="181">
        <v>0.0317129513588069</v>
      </c>
      <c r="C1106" s="181">
        <v>0.019029412264362233</v>
      </c>
      <c r="D1106" s="181">
        <v>0.0453247620041713</v>
      </c>
      <c r="E1106" s="283">
        <v>-0.007170695729055642</v>
      </c>
      <c r="F1106" s="292">
        <v>-1325.6261125418596</v>
      </c>
      <c r="G1106" s="228">
        <v>-965.159476259345</v>
      </c>
      <c r="H1106" s="230">
        <v>4515.324127098962</v>
      </c>
      <c r="I1106" s="292">
        <v>2961.501515489242</v>
      </c>
      <c r="J1106" s="230">
        <v>55339.59329376492</v>
      </c>
      <c r="K1106" s="228">
        <v>65339.59329376492</v>
      </c>
      <c r="L1106" s="281">
        <v>1.5246739208077114</v>
      </c>
    </row>
    <row r="1107">
      <c r="A1107" s="189">
        <v>43077.0</v>
      </c>
      <c r="B1107" s="181">
        <v>0.045196490418460335</v>
      </c>
      <c r="C1107" s="181">
        <v>0.019116983383166673</v>
      </c>
      <c r="D1107" s="181">
        <v>0.058901193556667585</v>
      </c>
      <c r="E1107" s="283">
        <v>-0.0028404932440001555</v>
      </c>
      <c r="F1107" s="292">
        <v>-443.75847214387977</v>
      </c>
      <c r="G1107" s="228">
        <v>-335.2629037597012</v>
      </c>
      <c r="H1107" s="230">
        <v>5840.950239640822</v>
      </c>
      <c r="I1107" s="292">
        <v>3926.660991748587</v>
      </c>
      <c r="J1107" s="230">
        <v>56665.21940630677</v>
      </c>
      <c r="K1107" s="228">
        <v>66665.21940630677</v>
      </c>
      <c r="L1107" s="281">
        <v>1.4875106997815413</v>
      </c>
    </row>
    <row r="1108">
      <c r="A1108" s="189">
        <v>43076.0</v>
      </c>
      <c r="B1108" s="181">
        <v>0.04977439537421055</v>
      </c>
      <c r="C1108" s="181">
        <v>0.019156611262718157</v>
      </c>
      <c r="D1108" s="181">
        <v>0.06350750719564802</v>
      </c>
      <c r="E1108" s="283">
        <v>0.012236148256134439</v>
      </c>
      <c r="F1108" s="292">
        <v>1917.0325594279693</v>
      </c>
      <c r="G1108" s="228">
        <v>1378.600167741658</v>
      </c>
      <c r="H1108" s="230">
        <v>6284.708711784701</v>
      </c>
      <c r="I1108" s="292">
        <v>4261.923895508288</v>
      </c>
      <c r="J1108" s="230">
        <v>57108.97787845065</v>
      </c>
      <c r="K1108" s="228">
        <v>67108.97787845065</v>
      </c>
      <c r="L1108" s="281">
        <v>1.4746177702535372</v>
      </c>
    </row>
    <row r="1109">
      <c r="A1109" s="189">
        <v>43075.0</v>
      </c>
      <c r="B1109" s="181">
        <v>0.030416104265046907</v>
      </c>
      <c r="C1109" s="181">
        <v>0.01924698069111337</v>
      </c>
      <c r="D1109" s="181">
        <v>0.044228220429024245</v>
      </c>
      <c r="E1109" s="283">
        <v>0.005263529601806594</v>
      </c>
      <c r="F1109" s="292">
        <v>814.5186584269336</v>
      </c>
      <c r="G1109" s="228">
        <v>562.3205661781076</v>
      </c>
      <c r="H1109" s="230">
        <v>4367.676152356732</v>
      </c>
      <c r="I1109" s="292">
        <v>2883.3237277666303</v>
      </c>
      <c r="J1109" s="230">
        <v>55191.94531902268</v>
      </c>
      <c r="K1109" s="228">
        <v>65191.94531902268</v>
      </c>
      <c r="L1109" s="281">
        <v>1.5148060241365453</v>
      </c>
    </row>
    <row r="1110">
      <c r="A1110" s="189">
        <v>43074.0</v>
      </c>
      <c r="B1110" s="181">
        <v>0.022541624888516205</v>
      </c>
      <c r="C1110" s="181">
        <v>0.018957305093628394</v>
      </c>
      <c r="D1110" s="181">
        <v>0.03605305899884884</v>
      </c>
      <c r="E1110" s="283">
        <v>-0.005536571337111377</v>
      </c>
      <c r="F1110" s="292">
        <v>-852.4409049632718</v>
      </c>
      <c r="G1110" s="228">
        <v>-600.7656575086926</v>
      </c>
      <c r="H1110" s="230">
        <v>3553.1574939297984</v>
      </c>
      <c r="I1110" s="292">
        <v>2321.0031615885227</v>
      </c>
      <c r="J1110" s="230">
        <v>54377.426660595745</v>
      </c>
      <c r="K1110" s="228">
        <v>64377.426660595745</v>
      </c>
      <c r="L1110" s="281">
        <v>1.5308714579681892</v>
      </c>
    </row>
    <row r="1111">
      <c r="A1111" s="189">
        <v>43073.0</v>
      </c>
      <c r="B1111" s="181">
        <v>0.031253458592319656</v>
      </c>
      <c r="C1111" s="181">
        <v>0.018995178801538434</v>
      </c>
      <c r="D1111" s="181">
        <v>0.04479188641860576</v>
      </c>
      <c r="E1111" s="283">
        <v>0.026398523205364885</v>
      </c>
      <c r="F1111" s="292">
        <v>4086.964675444697</v>
      </c>
      <c r="G1111" s="228">
        <v>2722.771733074232</v>
      </c>
      <c r="H1111" s="230">
        <v>4405.59839889307</v>
      </c>
      <c r="I1111" s="292">
        <v>2921.7688190972153</v>
      </c>
      <c r="J1111" s="230">
        <v>55229.86756555902</v>
      </c>
      <c r="K1111" s="228">
        <v>65229.86756555902</v>
      </c>
      <c r="L1111" s="281">
        <v>1.5078531778754272</v>
      </c>
    </row>
    <row r="1112">
      <c r="A1112" s="189">
        <v>43070.0</v>
      </c>
      <c r="B1112" s="181">
        <v>-0.010346748948098412</v>
      </c>
      <c r="C1112" s="181">
        <v>0.01908349268351632</v>
      </c>
      <c r="D1112" s="181">
        <v>0.0032546228035757402</v>
      </c>
      <c r="E1112" s="283">
        <v>-0.014185988354964952</v>
      </c>
      <c r="F1112" s="292">
        <v>-2138.267696113483</v>
      </c>
      <c r="G1112" s="228">
        <v>-1140.6398718877954</v>
      </c>
      <c r="H1112" s="230">
        <v>318.6337234483731</v>
      </c>
      <c r="I1112" s="292">
        <v>198.99708602298313</v>
      </c>
      <c r="J1112" s="230">
        <v>51142.902890114325</v>
      </c>
      <c r="K1112" s="228">
        <v>61142.902890114325</v>
      </c>
      <c r="L1112" s="281">
        <v>1.6011979361927569</v>
      </c>
    </row>
    <row r="1113">
      <c r="A1113" s="189">
        <v>43069.0</v>
      </c>
      <c r="B1113" s="181">
        <v>0.011515810193886318</v>
      </c>
      <c r="C1113" s="181">
        <v>0.01911941366937651</v>
      </c>
      <c r="D1113" s="181">
        <v>0.02514278389854013</v>
      </c>
      <c r="E1113" s="283">
        <v>-0.011995579702150353</v>
      </c>
      <c r="F1113" s="292">
        <v>-1833.7550494998209</v>
      </c>
      <c r="G1113" s="228">
        <v>-1084.188622824991</v>
      </c>
      <c r="H1113" s="230">
        <v>2456.901419561856</v>
      </c>
      <c r="I1113" s="292">
        <v>1339.6369579107786</v>
      </c>
      <c r="J1113" s="230">
        <v>43281.17058622781</v>
      </c>
      <c r="K1113" s="228">
        <v>53281.17058622781</v>
      </c>
      <c r="L1113" s="281">
        <v>1.8340054035188007</v>
      </c>
    </row>
    <row r="1114">
      <c r="A1114" s="189">
        <v>43068.0</v>
      </c>
      <c r="B1114" s="181">
        <v>0.029282965653685114</v>
      </c>
      <c r="C1114" s="181">
        <v>0.01914949533287715</v>
      </c>
      <c r="D1114" s="181">
        <v>0.043977662180942</v>
      </c>
      <c r="E1114" s="283">
        <v>0.01038693938791028</v>
      </c>
      <c r="F1114" s="292">
        <v>1605.830244810129</v>
      </c>
      <c r="G1114" s="228">
        <v>948.9075739694122</v>
      </c>
      <c r="H1114" s="230">
        <v>4290.656469061677</v>
      </c>
      <c r="I1114" s="292">
        <v>2423.8255807357696</v>
      </c>
      <c r="J1114" s="230">
        <v>55114.92563572763</v>
      </c>
      <c r="K1114" s="228">
        <v>55114.92563572763</v>
      </c>
      <c r="L1114" s="281">
        <v>1.770200175773051</v>
      </c>
    </row>
    <row r="1115">
      <c r="A1115" s="189">
        <v>43067.0</v>
      </c>
      <c r="B1115" s="181">
        <v>0.012844942286314703</v>
      </c>
      <c r="C1115" s="181">
        <v>0.019181078644345297</v>
      </c>
      <c r="D1115" s="181">
        <v>0.02756387481401351</v>
      </c>
      <c r="E1115" s="283">
        <v>0.009200591973286968</v>
      </c>
      <c r="F1115" s="292">
        <v>1407.645270261276</v>
      </c>
      <c r="G1115" s="228">
        <v>790.6668782172472</v>
      </c>
      <c r="H1115" s="230">
        <v>2684.826224251548</v>
      </c>
      <c r="I1115" s="292">
        <v>1474.9180067663574</v>
      </c>
      <c r="J1115" s="230">
        <v>53509.0953909175</v>
      </c>
      <c r="K1115" s="228">
        <v>53509.0953909175</v>
      </c>
      <c r="L1115" s="281">
        <v>1.820322358215573</v>
      </c>
    </row>
    <row r="1116">
      <c r="A1116" s="189">
        <v>43066.0</v>
      </c>
      <c r="B1116" s="181">
        <v>-0.001609255389826961</v>
      </c>
      <c r="C1116" s="181">
        <v>0.01921154162933828</v>
      </c>
      <c r="D1116" s="181">
        <v>0.013133053436411567</v>
      </c>
      <c r="E1116" s="283">
        <v>-0.013945674225978998</v>
      </c>
      <c r="F1116" s="292">
        <v>-2113.988928837432</v>
      </c>
      <c r="G1116" s="228">
        <v>-1214.1725432746694</v>
      </c>
      <c r="H1116" s="230">
        <v>1277.180953990272</v>
      </c>
      <c r="I1116" s="292">
        <v>684.2511285491101</v>
      </c>
      <c r="J1116" s="230">
        <v>52101.45012065623</v>
      </c>
      <c r="K1116" s="228">
        <v>52101.45012065623</v>
      </c>
      <c r="L1116" s="281">
        <v>1.8665383229961396</v>
      </c>
    </row>
    <row r="1117">
      <c r="A1117" s="189">
        <v>43063.0</v>
      </c>
      <c r="B1117" s="181">
        <v>0.02021250502719267</v>
      </c>
      <c r="C1117" s="181">
        <v>0.019291657953707138</v>
      </c>
      <c r="D1117" s="181">
        <v>0.035016292500936776</v>
      </c>
      <c r="E1117" s="283">
        <v>-0.0033561747466650136</v>
      </c>
      <c r="F1117" s="292">
        <v>-512.4403264263365</v>
      </c>
      <c r="G1117" s="228">
        <v>-311.1123202127126</v>
      </c>
      <c r="H1117" s="230">
        <v>3391.169882827704</v>
      </c>
      <c r="I1117" s="292">
        <v>1898.4236718237796</v>
      </c>
      <c r="J1117" s="230">
        <v>54215.43904949366</v>
      </c>
      <c r="K1117" s="228">
        <v>54215.43904949366</v>
      </c>
      <c r="L1117" s="281">
        <v>1.786308258350925</v>
      </c>
    </row>
    <row r="1118">
      <c r="A1118" s="189">
        <v>43062.0</v>
      </c>
      <c r="B1118" s="181">
        <v>0.02554528174226389</v>
      </c>
      <c r="C1118" s="181">
        <v>0.01932301777316341</v>
      </c>
      <c r="D1118" s="181">
        <v>0.040373133715988226</v>
      </c>
      <c r="E1118" s="283">
        <v>-0.009062435305139806</v>
      </c>
      <c r="F1118" s="292">
        <v>-1388.3494126306914</v>
      </c>
      <c r="G1118" s="228">
        <v>-866.8912748092052</v>
      </c>
      <c r="H1118" s="230">
        <v>3903.6102092540405</v>
      </c>
      <c r="I1118" s="292">
        <v>2209.535992036492</v>
      </c>
      <c r="J1118" s="230">
        <v>54727.87937592</v>
      </c>
      <c r="K1118" s="228">
        <v>54727.87937592</v>
      </c>
      <c r="L1118" s="281">
        <v>1.7667103968087654</v>
      </c>
    </row>
    <row r="1119">
      <c r="A1119" s="189">
        <v>43061.0</v>
      </c>
      <c r="B1119" s="181">
        <v>0.039970110791338366</v>
      </c>
      <c r="C1119" s="181">
        <v>0.0193548848219784</v>
      </c>
      <c r="D1119" s="181">
        <v>0.05482241649626634</v>
      </c>
      <c r="E1119" s="283">
        <v>0.004526301559831185</v>
      </c>
      <c r="F1119" s="292">
        <v>699.7056575235665</v>
      </c>
      <c r="G1119" s="228">
        <v>435.5508037245095</v>
      </c>
      <c r="H1119" s="230">
        <v>5291.959621884732</v>
      </c>
      <c r="I1119" s="292">
        <v>3076.4272668456974</v>
      </c>
      <c r="J1119" s="230">
        <v>56116.22878855069</v>
      </c>
      <c r="K1119" s="228">
        <v>56116.22878855069</v>
      </c>
      <c r="L1119" s="281">
        <v>1.7201640613823612</v>
      </c>
    </row>
    <row r="1120">
      <c r="A1120" s="189">
        <v>43060.0</v>
      </c>
      <c r="B1120" s="181">
        <v>0.03277735954334147</v>
      </c>
      <c r="C1120" s="181">
        <v>0.01938794826380011</v>
      </c>
      <c r="D1120" s="181">
        <v>0.047655037052344223</v>
      </c>
      <c r="E1120" s="283">
        <v>0.008901196385823552</v>
      </c>
      <c r="F1120" s="292">
        <v>1369.7776424051112</v>
      </c>
      <c r="G1120" s="228">
        <v>830.4843717244091</v>
      </c>
      <c r="H1120" s="230">
        <v>4592.253964361165</v>
      </c>
      <c r="I1120" s="292">
        <v>2640.876463121188</v>
      </c>
      <c r="J1120" s="230">
        <v>55416.52313102712</v>
      </c>
      <c r="K1120" s="228">
        <v>55416.52313102712</v>
      </c>
      <c r="L1120" s="281">
        <v>1.7389128300737293</v>
      </c>
    </row>
    <row r="1121">
      <c r="A1121" s="189">
        <v>43059.0</v>
      </c>
      <c r="B1121" s="181">
        <v>0.01859406114270195</v>
      </c>
      <c r="C1121" s="181">
        <v>0.019420584639582524</v>
      </c>
      <c r="D1121" s="181">
        <v>0.03349678273926605</v>
      </c>
      <c r="E1121" s="283">
        <v>0.011996159584490237</v>
      </c>
      <c r="F1121" s="292">
        <v>1829.6199066876366</v>
      </c>
      <c r="G1121" s="228">
        <v>1065.6692530558544</v>
      </c>
      <c r="H1121" s="230">
        <v>3222.4763219560546</v>
      </c>
      <c r="I1121" s="292">
        <v>1810.3920913967788</v>
      </c>
      <c r="J1121" s="230">
        <v>54046.74548862201</v>
      </c>
      <c r="K1121" s="228">
        <v>54046.74548862201</v>
      </c>
      <c r="L1121" s="281">
        <v>1.7799880684795772</v>
      </c>
    </row>
    <row r="1122">
      <c r="A1122" s="189">
        <v>43056.0</v>
      </c>
      <c r="B1122" s="181">
        <v>-4.261713595744999E-4</v>
      </c>
      <c r="C1122" s="181">
        <v>0.01950392690994312</v>
      </c>
      <c r="D1122" s="181">
        <v>0.014540504369960345</v>
      </c>
      <c r="E1122" s="283">
        <v>-0.016001076572856803</v>
      </c>
      <c r="F1122" s="292">
        <v>-2411.1624887343255</v>
      </c>
      <c r="G1122" s="228">
        <v>-1388.1772948765554</v>
      </c>
      <c r="H1122" s="230">
        <v>1392.856415268418</v>
      </c>
      <c r="I1122" s="292">
        <v>744.7228383409245</v>
      </c>
      <c r="J1122" s="230">
        <v>51217.12558193437</v>
      </c>
      <c r="K1122" s="228">
        <v>51217.12558193437</v>
      </c>
      <c r="L1122" s="281">
        <v>1.870301733154028</v>
      </c>
    </row>
    <row r="1123">
      <c r="A1123" s="189">
        <v>43055.0</v>
      </c>
      <c r="B1123" s="181">
        <v>0.024782457260755675</v>
      </c>
      <c r="C1123" s="181">
        <v>0.019533625612208585</v>
      </c>
      <c r="D1123" s="181">
        <v>0.039771922803257295</v>
      </c>
      <c r="E1123" s="283">
        <v>0.02970251561019701</v>
      </c>
      <c r="F1123" s="292">
        <v>4547.41590004668</v>
      </c>
      <c r="G1123" s="228">
        <v>1750.8050635186412</v>
      </c>
      <c r="H1123" s="230">
        <v>3804.0189040027435</v>
      </c>
      <c r="I1123" s="292">
        <v>2132.90013321748</v>
      </c>
      <c r="J1123" s="230">
        <v>53628.2880706687</v>
      </c>
      <c r="K1123" s="228">
        <v>53628.2880706687</v>
      </c>
      <c r="L1123" s="281">
        <v>1.783496022509212</v>
      </c>
    </row>
    <row r="1124">
      <c r="A1124" s="189">
        <v>43054.0</v>
      </c>
      <c r="B1124" s="181">
        <v>-0.022798808428194463</v>
      </c>
      <c r="C1124" s="181">
        <v>0.01956533547131393</v>
      </c>
      <c r="D1124" s="181">
        <v>-0.00778500977673226</v>
      </c>
      <c r="E1124" s="283">
        <v>-0.015749794388537863</v>
      </c>
      <c r="F1124" s="292">
        <v>-2339.6518484699186</v>
      </c>
      <c r="G1124" s="228">
        <v>-478.70523395941035</v>
      </c>
      <c r="H1124" s="230">
        <v>-743.3969960439363</v>
      </c>
      <c r="I1124" s="292">
        <v>382.0950696988387</v>
      </c>
      <c r="J1124" s="230">
        <v>49080.87217062202</v>
      </c>
      <c r="K1124" s="228">
        <v>49080.87217062202</v>
      </c>
      <c r="L1124" s="281">
        <v>-1.9455812309482823</v>
      </c>
    </row>
    <row r="1125">
      <c r="A1125" s="189">
        <v>43053.0</v>
      </c>
      <c r="B1125" s="181">
        <v>0.0017049712155518806</v>
      </c>
      <c r="C1125" s="181">
        <v>0.01959352706888044</v>
      </c>
      <c r="D1125" s="181">
        <v>0.016740403177117415</v>
      </c>
      <c r="E1125" s="283">
        <v>-0.010137209882044296</v>
      </c>
      <c r="F1125" s="292">
        <v>-1529.6128731527165</v>
      </c>
      <c r="G1125" s="228">
        <v>-877.6772626512234</v>
      </c>
      <c r="H1125" s="230">
        <v>1596.2548524259823</v>
      </c>
      <c r="I1125" s="292">
        <v>860.800303658249</v>
      </c>
      <c r="J1125" s="230">
        <v>51420.524019091936</v>
      </c>
      <c r="K1125" s="228">
        <v>51420.524019091936</v>
      </c>
      <c r="L1125" s="281">
        <v>1.8543846297941364</v>
      </c>
    </row>
    <row r="1126">
      <c r="A1126" s="189">
        <v>43052.0</v>
      </c>
      <c r="B1126" s="181">
        <v>0.017773786033725484</v>
      </c>
      <c r="C1126" s="181">
        <v>0.019623675129373398</v>
      </c>
      <c r="D1126" s="181">
        <v>0.03283235263106749</v>
      </c>
      <c r="E1126" s="283">
        <v>-0.019367631547367366</v>
      </c>
      <c r="F1126" s="292">
        <v>-2952.024621244299</v>
      </c>
      <c r="G1126" s="228">
        <v>-1845.5537031293757</v>
      </c>
      <c r="H1126" s="230">
        <v>3125.867725578699</v>
      </c>
      <c r="I1126" s="292">
        <v>1738.4775663094724</v>
      </c>
      <c r="J1126" s="230">
        <v>52950.13689224465</v>
      </c>
      <c r="K1126" s="228">
        <v>52950.13689224465</v>
      </c>
      <c r="L1126" s="281">
        <v>1.798048928646487</v>
      </c>
    </row>
    <row r="1127">
      <c r="A1127" s="189">
        <v>43049.0</v>
      </c>
      <c r="B1127" s="181">
        <v>0.04898941514113995</v>
      </c>
      <c r="C1127" s="181">
        <v>0.019707844380749517</v>
      </c>
      <c r="D1127" s="181">
        <v>0.06411257046964162</v>
      </c>
      <c r="E1127" s="283">
        <v>-0.011133478269878419</v>
      </c>
      <c r="F1127" s="292">
        <v>-1729.8369352889003</v>
      </c>
      <c r="G1127" s="228">
        <v>-1170.7435676945356</v>
      </c>
      <c r="H1127" s="230">
        <v>6077.892346822998</v>
      </c>
      <c r="I1127" s="292">
        <v>3584.031269438848</v>
      </c>
      <c r="J1127" s="230">
        <v>55902.16151348895</v>
      </c>
      <c r="K1127" s="228">
        <v>55902.16151348895</v>
      </c>
      <c r="L1127" s="281">
        <v>1.69582570293105</v>
      </c>
    </row>
    <row r="1128">
      <c r="A1128" s="189">
        <v>43048.0</v>
      </c>
      <c r="B1128" s="181">
        <v>0.06735300031516585</v>
      </c>
      <c r="C1128" s="181">
        <v>0.01974196910776542</v>
      </c>
      <c r="D1128" s="181">
        <v>0.08250234184329615</v>
      </c>
      <c r="E1128" s="283">
        <v>-0.003462884455399951</v>
      </c>
      <c r="F1128" s="292">
        <v>-544.0274217512169</v>
      </c>
      <c r="G1128" s="228">
        <v>-388.58730983499026</v>
      </c>
      <c r="H1128" s="230">
        <v>7807.729282111898</v>
      </c>
      <c r="I1128" s="292">
        <v>4754.774837133384</v>
      </c>
      <c r="J1128" s="230">
        <v>57631.99844877785</v>
      </c>
      <c r="K1128" s="228">
        <v>57631.99844877785</v>
      </c>
      <c r="L1128" s="281">
        <v>1.6420818123995786</v>
      </c>
    </row>
    <row r="1129">
      <c r="A1129" s="189">
        <v>43047.0</v>
      </c>
      <c r="B1129" s="181">
        <v>0.07323363523355977</v>
      </c>
      <c r="C1129" s="181">
        <v>0.019777625906750758</v>
      </c>
      <c r="D1129" s="181">
        <v>0.08841033862324908</v>
      </c>
      <c r="E1129" s="283">
        <v>-0.005363050828134902</v>
      </c>
      <c r="F1129" s="292">
        <v>-845.4657456561526</v>
      </c>
      <c r="G1129" s="228">
        <v>-613.5175076141895</v>
      </c>
      <c r="H1129" s="230">
        <v>8351.756703863115</v>
      </c>
      <c r="I1129" s="292">
        <v>5143.362146968374</v>
      </c>
      <c r="J1129" s="230">
        <v>58176.02587052907</v>
      </c>
      <c r="K1129" s="228">
        <v>58176.02587052907</v>
      </c>
      <c r="L1129" s="281">
        <v>1.6237932436443054</v>
      </c>
    </row>
    <row r="1130">
      <c r="A1130" s="189">
        <v>43046.0</v>
      </c>
      <c r="B1130" s="181">
        <v>0.08233418882192838</v>
      </c>
      <c r="C1130" s="181">
        <v>0.019813865811659486</v>
      </c>
      <c r="D1130" s="181">
        <v>0.09753870152959465</v>
      </c>
      <c r="E1130" s="283">
        <v>0.013654143169095037</v>
      </c>
      <c r="F1130" s="292">
        <v>2164.0708541051163</v>
      </c>
      <c r="G1130" s="228">
        <v>1508.0499772673593</v>
      </c>
      <c r="H1130" s="230">
        <v>9197.222449519268</v>
      </c>
      <c r="I1130" s="292">
        <v>5756.8796545825635</v>
      </c>
      <c r="J1130" s="230">
        <v>59021.49161618522</v>
      </c>
      <c r="K1130" s="228">
        <v>59021.49161618522</v>
      </c>
      <c r="L1130" s="281">
        <v>1.597605474034556</v>
      </c>
    </row>
    <row r="1131">
      <c r="A1131" s="189">
        <v>43045.0</v>
      </c>
      <c r="B1131" s="181">
        <v>0.05942863666510941</v>
      </c>
      <c r="C1131" s="181">
        <v>0.019892592609398855</v>
      </c>
      <c r="D1131" s="181">
        <v>0.07472779490111647</v>
      </c>
      <c r="E1131" s="283">
        <v>0.009416225124307885</v>
      </c>
      <c r="F1131" s="292">
        <v>1395.7065188713868</v>
      </c>
      <c r="G1131" s="228">
        <v>911.8283675285256</v>
      </c>
      <c r="H1131" s="230">
        <v>7033.151595414151</v>
      </c>
      <c r="I1131" s="292">
        <v>4248.829677315204</v>
      </c>
      <c r="J1131" s="230">
        <v>56857.42076208011</v>
      </c>
      <c r="K1131" s="228">
        <v>56857.42076208011</v>
      </c>
      <c r="L1131" s="281">
        <v>1.6553150230908606</v>
      </c>
    </row>
    <row r="1132">
      <c r="A1132" s="189">
        <v>43042.0</v>
      </c>
      <c r="B1132" s="181">
        <v>0.045104195911139316</v>
      </c>
      <c r="C1132" s="181">
        <v>0.019677549799918717</v>
      </c>
      <c r="D1132" s="181">
        <v>0.06016765538752337</v>
      </c>
      <c r="E1132" s="283">
        <v>0.00971475359230937</v>
      </c>
      <c r="F1132" s="292">
        <v>1426.6736916234477</v>
      </c>
      <c r="G1132" s="228">
        <v>904.4009310403853</v>
      </c>
      <c r="H1132" s="230">
        <v>5637.445076542765</v>
      </c>
      <c r="I1132" s="292">
        <v>3337.0013097866786</v>
      </c>
      <c r="J1132" s="230">
        <v>55461.71424320872</v>
      </c>
      <c r="K1132" s="228">
        <v>55461.71424320872</v>
      </c>
      <c r="L1132" s="281">
        <v>1.6893745471448869</v>
      </c>
    </row>
    <row r="1133">
      <c r="A1133" s="189">
        <v>43041.0</v>
      </c>
      <c r="B1133" s="181">
        <v>0.029929347386032305</v>
      </c>
      <c r="C1133" s="181">
        <v>0.01971169093142657</v>
      </c>
      <c r="D1133" s="181">
        <v>0.04501894241060074</v>
      </c>
      <c r="E1133" s="283">
        <v>0.0024053556166714514</v>
      </c>
      <c r="F1133" s="292">
        <v>349.81019716417995</v>
      </c>
      <c r="G1133" s="228">
        <v>212.80732384014345</v>
      </c>
      <c r="H1133" s="230">
        <v>4210.771384919317</v>
      </c>
      <c r="I1133" s="292">
        <v>2432.6003787462932</v>
      </c>
      <c r="J1133" s="230">
        <v>54035.040551585276</v>
      </c>
      <c r="K1133" s="228">
        <v>54035.040551585276</v>
      </c>
      <c r="L1133" s="281">
        <v>1.7309753881932108</v>
      </c>
    </row>
    <row r="1134">
      <c r="A1134" s="189">
        <v>43040.0</v>
      </c>
      <c r="B1134" s="181">
        <v>0.026233369085359153</v>
      </c>
      <c r="C1134" s="181">
        <v>0.0197447885477113</v>
      </c>
      <c r="D1134" s="181">
        <v>0.04134830083155906</v>
      </c>
      <c r="E1134" s="283">
        <v>0.001384774518228932</v>
      </c>
      <c r="F1134" s="292">
        <v>200.90296411971985</v>
      </c>
      <c r="G1134" s="228">
        <v>119.88429102949385</v>
      </c>
      <c r="H1134" s="230">
        <v>3860.9611877551374</v>
      </c>
      <c r="I1134" s="292">
        <v>2219.79305490615</v>
      </c>
      <c r="J1134" s="230">
        <v>53685.230354421095</v>
      </c>
      <c r="K1134" s="228">
        <v>53685.230354421095</v>
      </c>
      <c r="L1134" s="281">
        <v>1.7393338443066595</v>
      </c>
    </row>
    <row r="1135">
      <c r="A1135" s="189">
        <v>43039.0</v>
      </c>
      <c r="B1135" s="181">
        <v>0.024121994135336514</v>
      </c>
      <c r="C1135" s="181">
        <v>0.019777716580284963</v>
      </c>
      <c r="D1135" s="181">
        <v>0.03926213278429382</v>
      </c>
      <c r="E1135" s="283">
        <v>0.01241537680761898</v>
      </c>
      <c r="F1135" s="292">
        <v>1798.7274786105625</v>
      </c>
      <c r="G1135" s="228">
        <v>1066.194791967804</v>
      </c>
      <c r="H1135" s="230">
        <v>3660.0582236354176</v>
      </c>
      <c r="I1135" s="292">
        <v>2099.908763876656</v>
      </c>
      <c r="J1135" s="230">
        <v>53484.327390301376</v>
      </c>
      <c r="K1135" s="228">
        <v>53484.327390301376</v>
      </c>
      <c r="L1135" s="281">
        <v>1.7429605926681115</v>
      </c>
    </row>
    <row r="1136">
      <c r="A1136" s="189">
        <v>43038.0</v>
      </c>
      <c r="B1136" s="181">
        <v>0.0038273845319971374</v>
      </c>
      <c r="C1136" s="181">
        <v>0.019810595458329878</v>
      </c>
      <c r="D1136" s="181">
        <v>0.020000038186168665</v>
      </c>
      <c r="E1136" s="283">
        <v>0.00877427081326117</v>
      </c>
      <c r="F1136" s="292">
        <v>1254.6025434055423</v>
      </c>
      <c r="G1136" s="228">
        <v>703.5162726785866</v>
      </c>
      <c r="H1136" s="230">
        <v>1861.3307450248553</v>
      </c>
      <c r="I1136" s="292">
        <v>1033.713971908852</v>
      </c>
      <c r="J1136" s="230">
        <v>51685.59991169081</v>
      </c>
      <c r="K1136" s="228">
        <v>51685.59991169081</v>
      </c>
      <c r="L1136" s="281">
        <v>1.8006245398693117</v>
      </c>
    </row>
    <row r="1137">
      <c r="A1137" s="189">
        <v>43035.0</v>
      </c>
      <c r="B1137" s="181">
        <v>-0.009695113911766475</v>
      </c>
      <c r="C1137" s="181">
        <v>0.019896310928297568</v>
      </c>
      <c r="D1137" s="181">
        <v>0.006547514752066316</v>
      </c>
      <c r="E1137" s="283">
        <v>0.029508118408379157</v>
      </c>
      <c r="F1137" s="292">
        <v>4182.242519621275</v>
      </c>
      <c r="G1137" s="228">
        <v>-1457.075360336746</v>
      </c>
      <c r="H1137" s="230">
        <v>606.728201619313</v>
      </c>
      <c r="I1137" s="292">
        <v>330.1976992302654</v>
      </c>
      <c r="J1137" s="230">
        <v>50430.99736828527</v>
      </c>
      <c r="K1137" s="228">
        <v>50430.99736828527</v>
      </c>
      <c r="L1137" s="281">
        <v>1.8374695009495126</v>
      </c>
    </row>
    <row r="1138">
      <c r="A1138" s="189">
        <v>43034.0</v>
      </c>
      <c r="B1138" s="181">
        <v>-0.0549124897283242</v>
      </c>
      <c r="C1138" s="181">
        <v>0.019927031095915468</v>
      </c>
      <c r="D1138" s="181">
        <v>-0.03864478223068617</v>
      </c>
      <c r="E1138" s="283">
        <v>-0.015223559024327735</v>
      </c>
      <c r="F1138" s="292">
        <v>-2093.9957587576246</v>
      </c>
      <c r="G1138" s="228">
        <v>1012.1232191305397</v>
      </c>
      <c r="H1138" s="230">
        <v>-3575.5143180019622</v>
      </c>
      <c r="I1138" s="292">
        <v>1787.2730595670114</v>
      </c>
      <c r="J1138" s="230">
        <v>46248.754848664</v>
      </c>
      <c r="K1138" s="228">
        <v>46248.754848664</v>
      </c>
      <c r="L1138" s="281">
        <v>-2.000541718492738</v>
      </c>
    </row>
    <row r="1139">
      <c r="A1139" s="189">
        <v>43033.0</v>
      </c>
      <c r="B1139" s="181">
        <v>-0.03232446385681442</v>
      </c>
      <c r="C1139" s="181">
        <v>0.01995434442005038</v>
      </c>
      <c r="D1139" s="181">
        <v>-0.016034458749177378</v>
      </c>
      <c r="E1139" s="283">
        <v>-0.012267473052966155</v>
      </c>
      <c r="F1139" s="292">
        <v>-1713.0750990914598</v>
      </c>
      <c r="G1139" s="228">
        <v>649.5199894652841</v>
      </c>
      <c r="H1139" s="230">
        <v>-1481.518559244338</v>
      </c>
      <c r="I1139" s="292">
        <v>775.1498404364717</v>
      </c>
      <c r="J1139" s="230">
        <v>48342.75060742162</v>
      </c>
      <c r="K1139" s="228">
        <v>48342.75060742162</v>
      </c>
      <c r="L1139" s="281">
        <v>-1.9112673214382963</v>
      </c>
    </row>
    <row r="1140">
      <c r="A1140" s="189">
        <v>43032.0</v>
      </c>
      <c r="B1140" s="181">
        <v>-0.013804006776742485</v>
      </c>
      <c r="C1140" s="181">
        <v>0.01998349376032466</v>
      </c>
      <c r="D1140" s="181">
        <v>0.0025097947980676515</v>
      </c>
      <c r="E1140" s="283">
        <v>-0.004038310277955466</v>
      </c>
      <c r="F1140" s="292">
        <v>-570.8424427933131</v>
      </c>
      <c r="G1140" s="228">
        <v>-315.3484127477824</v>
      </c>
      <c r="H1140" s="230">
        <v>231.55653984712194</v>
      </c>
      <c r="I1140" s="292">
        <v>125.62985097118757</v>
      </c>
      <c r="J1140" s="230">
        <v>50055.82570651308</v>
      </c>
      <c r="K1140" s="228">
        <v>50055.82570651308</v>
      </c>
      <c r="L1140" s="281">
        <v>1.8431649648317103</v>
      </c>
    </row>
    <row r="1141">
      <c r="A1141" s="189">
        <v>43031.0</v>
      </c>
      <c r="B1141" s="181">
        <v>-0.0076284550285373905</v>
      </c>
      <c r="C1141" s="181">
        <v>0.02001417638993725</v>
      </c>
      <c r="D1141" s="181">
        <v>0.008710394735408073</v>
      </c>
      <c r="E1141" s="283">
        <v>2.2175745055823658E-4</v>
      </c>
      <c r="F1141" s="292">
        <v>31.473502514242114</v>
      </c>
      <c r="G1141" s="228">
        <v>15.729137765015139</v>
      </c>
      <c r="H1141" s="230">
        <v>802.3989826404351</v>
      </c>
      <c r="I1141" s="292">
        <v>440.97826371896997</v>
      </c>
      <c r="J1141" s="230">
        <v>50626.668149306395</v>
      </c>
      <c r="K1141" s="228">
        <v>50626.668149306395</v>
      </c>
      <c r="L1141" s="281">
        <v>1.8195885118541673</v>
      </c>
    </row>
    <row r="1142">
      <c r="A1142" s="189">
        <v>43028.0</v>
      </c>
      <c r="B1142" s="181">
        <v>-0.008004584847447309</v>
      </c>
      <c r="C1142" s="181">
        <v>0.02010073853233044</v>
      </c>
      <c r="D1142" s="181">
        <v>0.008404931118906498</v>
      </c>
      <c r="E1142" s="283">
        <v>0.008312128180167482</v>
      </c>
      <c r="F1142" s="292">
        <v>1179.458783259938</v>
      </c>
      <c r="G1142" s="228">
        <v>204.80699377922858</v>
      </c>
      <c r="H1142" s="230">
        <v>770.925480126193</v>
      </c>
      <c r="I1142" s="292">
        <v>425.24912595395483</v>
      </c>
      <c r="J1142" s="230">
        <v>50595.19464679215</v>
      </c>
      <c r="K1142" s="228">
        <v>50595.19464679215</v>
      </c>
      <c r="L1142" s="281">
        <v>1.8128796347242047</v>
      </c>
    </row>
    <row r="1143">
      <c r="A1143" s="189">
        <v>43027.0</v>
      </c>
      <c r="B1143" s="181">
        <v>-0.020896203997741322</v>
      </c>
      <c r="C1143" s="181">
        <v>0.020132241260804012</v>
      </c>
      <c r="D1143" s="181">
        <v>-0.004460970343202112</v>
      </c>
      <c r="E1143" s="283">
        <v>-0.025002893375656008</v>
      </c>
      <c r="F1143" s="292">
        <v>-3518.3238135994716</v>
      </c>
      <c r="G1143" s="228">
        <v>-1579.7867959850812</v>
      </c>
      <c r="H1143" s="230">
        <v>-408.533303133745</v>
      </c>
      <c r="I1143" s="292">
        <v>220.44213217472625</v>
      </c>
      <c r="J1143" s="230">
        <v>49415.735863532216</v>
      </c>
      <c r="K1143" s="228">
        <v>49415.735863532216</v>
      </c>
      <c r="L1143" s="281">
        <v>-1.8532451083803454</v>
      </c>
    </row>
    <row r="1144">
      <c r="A1144" s="189">
        <v>43026.0</v>
      </c>
      <c r="B1144" s="181">
        <v>0.017548684441488823</v>
      </c>
      <c r="C1144" s="181">
        <v>0.020162837742783712</v>
      </c>
      <c r="D1144" s="181">
        <v>0.034008895957351515</v>
      </c>
      <c r="E1144" s="283">
        <v>0.0050519123858075235</v>
      </c>
      <c r="F1144" s="292">
        <v>728.6625350266522</v>
      </c>
      <c r="G1144" s="228">
        <v>438.517318134823</v>
      </c>
      <c r="H1144" s="230">
        <v>3109.7905104657266</v>
      </c>
      <c r="I1144" s="292">
        <v>1800.2289281598075</v>
      </c>
      <c r="J1144" s="230">
        <v>52934.059677131685</v>
      </c>
      <c r="K1144" s="228">
        <v>52934.059677131685</v>
      </c>
      <c r="L1144" s="281">
        <v>1.7274416946763276</v>
      </c>
    </row>
    <row r="1145">
      <c r="A1145" s="189">
        <v>43025.0</v>
      </c>
      <c r="B1145" s="181">
        <v>0.009595996951453021</v>
      </c>
      <c r="C1145" s="181">
        <v>0.020196553046285457</v>
      </c>
      <c r="D1145" s="181">
        <v>0.026083732421733234</v>
      </c>
      <c r="E1145" s="283">
        <v>0.0037456894936991154</v>
      </c>
      <c r="F1145" s="292">
        <v>537.5301449769415</v>
      </c>
      <c r="G1145" s="228">
        <v>316.54100706539157</v>
      </c>
      <c r="H1145" s="230">
        <v>2381.1279754390744</v>
      </c>
      <c r="I1145" s="292">
        <v>1361.7116100249846</v>
      </c>
      <c r="J1145" s="230">
        <v>52205.39714210503</v>
      </c>
      <c r="K1145" s="228">
        <v>52205.39714210503</v>
      </c>
      <c r="L1145" s="281">
        <v>1.7486286801912378</v>
      </c>
    </row>
    <row r="1146">
      <c r="A1146" s="189">
        <v>43024.0</v>
      </c>
      <c r="B1146" s="181">
        <v>0.0037137944454552745</v>
      </c>
      <c r="C1146" s="181">
        <v>0.02022975953057947</v>
      </c>
      <c r="D1146" s="181">
        <v>0.020228638488553975</v>
      </c>
      <c r="E1146" s="283">
        <v>0.0197349111550067</v>
      </c>
      <c r="F1146" s="292">
        <v>2821.476523122284</v>
      </c>
      <c r="G1146" s="228">
        <v>518.7525535676526</v>
      </c>
      <c r="H1146" s="230">
        <v>1843.597830462133</v>
      </c>
      <c r="I1146" s="292">
        <v>1045.170602959593</v>
      </c>
      <c r="J1146" s="230">
        <v>51667.86699712809</v>
      </c>
      <c r="K1146" s="228">
        <v>51667.86699712809</v>
      </c>
      <c r="L1146" s="281">
        <v>1.763920478859285</v>
      </c>
    </row>
    <row r="1147">
      <c r="A1147" s="189">
        <v>43021.0</v>
      </c>
      <c r="B1147" s="181">
        <v>-0.027364754197233374</v>
      </c>
      <c r="C1147" s="181">
        <v>0.02031905786821367</v>
      </c>
      <c r="D1147" s="181">
        <v>-0.010777010220889916</v>
      </c>
      <c r="E1147" s="283">
        <v>0.009095765458878123</v>
      </c>
      <c r="F1147" s="292">
        <v>1274.7471643015956</v>
      </c>
      <c r="G1147" s="228">
        <v>-656.3669277874484</v>
      </c>
      <c r="H1147" s="230">
        <v>-977.878692660151</v>
      </c>
      <c r="I1147" s="292">
        <v>526.4180493919404</v>
      </c>
      <c r="J1147" s="230">
        <v>48846.390474005806</v>
      </c>
      <c r="K1147" s="228">
        <v>48846.390474005806</v>
      </c>
      <c r="L1147" s="281">
        <v>-1.8576085941386087</v>
      </c>
    </row>
    <row r="1148">
      <c r="A1148" s="189">
        <v>43020.0</v>
      </c>
      <c r="B1148" s="181">
        <v>-0.04147602632001792</v>
      </c>
      <c r="C1148" s="181">
        <v>0.020349738683674012</v>
      </c>
      <c r="D1148" s="181">
        <v>-0.02486323563554742</v>
      </c>
      <c r="E1148" s="283">
        <v>-0.00434461572507692</v>
      </c>
      <c r="F1148" s="292">
        <v>-603.3479694037544</v>
      </c>
      <c r="G1148" s="228">
        <v>304.53807787428184</v>
      </c>
      <c r="H1148" s="230">
        <v>-2252.6258569617466</v>
      </c>
      <c r="I1148" s="292">
        <v>1182.7849771793888</v>
      </c>
      <c r="J1148" s="230">
        <v>47571.64330970421</v>
      </c>
      <c r="K1148" s="228">
        <v>47571.64330970421</v>
      </c>
      <c r="L1148" s="281">
        <v>-1.904510033880908</v>
      </c>
    </row>
    <row r="1149">
      <c r="A1149" s="189">
        <v>43019.0</v>
      </c>
      <c r="B1149" s="181">
        <v>-0.03486735425184733</v>
      </c>
      <c r="C1149" s="181">
        <v>0.020379400294962356</v>
      </c>
      <c r="D1149" s="181">
        <v>-0.01823034890067486</v>
      </c>
      <c r="E1149" s="283">
        <v>0.003641264998987746</v>
      </c>
      <c r="F1149" s="292">
        <v>507.868793389576</v>
      </c>
      <c r="G1149" s="228">
        <v>-260.0211355184655</v>
      </c>
      <c r="H1149" s="230">
        <v>-1649.2778875579922</v>
      </c>
      <c r="I1149" s="292">
        <v>878.2468993051069</v>
      </c>
      <c r="J1149" s="230">
        <v>48174.99127910796</v>
      </c>
      <c r="K1149" s="228">
        <v>48174.99127910796</v>
      </c>
      <c r="L1149" s="281">
        <v>-1.8779205356294981</v>
      </c>
    </row>
    <row r="1150">
      <c r="A1150" s="189">
        <v>43018.0</v>
      </c>
      <c r="B1150" s="181">
        <v>-0.04054124475259201</v>
      </c>
      <c r="C1150" s="181">
        <v>0.020409679404947177</v>
      </c>
      <c r="D1150" s="181">
        <v>-0.023879520631114464</v>
      </c>
      <c r="E1150" s="283">
        <v>-0.007051326043924953</v>
      </c>
      <c r="F1150" s="292">
        <v>-979.9090536421859</v>
      </c>
      <c r="G1150" s="228">
        <v>503.371890537313</v>
      </c>
      <c r="H1150" s="230">
        <v>-2157.1466809475683</v>
      </c>
      <c r="I1150" s="292">
        <v>1138.2680348235724</v>
      </c>
      <c r="J1150" s="230">
        <v>47667.122485718384</v>
      </c>
      <c r="K1150" s="228">
        <v>47667.122485718384</v>
      </c>
      <c r="L1150" s="281">
        <v>-1.895113114796304</v>
      </c>
    </row>
    <row r="1151">
      <c r="A1151" s="189">
        <v>43017.0</v>
      </c>
      <c r="B1151" s="181">
        <v>-0.02973722982881522</v>
      </c>
      <c r="C1151" s="181">
        <v>0.020439603459747813</v>
      </c>
      <c r="D1151" s="181">
        <v>-0.013051076791243912</v>
      </c>
      <c r="E1151" s="283">
        <v>-0.009626307937313162</v>
      </c>
      <c r="F1151" s="292">
        <v>-1347.1821809990738</v>
      </c>
      <c r="G1151" s="228">
        <v>540.2975339181104</v>
      </c>
      <c r="H1151" s="230">
        <v>-1177.2376273053824</v>
      </c>
      <c r="I1151" s="292">
        <v>634.8961442862594</v>
      </c>
      <c r="J1151" s="230">
        <v>48647.03153936057</v>
      </c>
      <c r="K1151" s="228">
        <v>48647.03153936057</v>
      </c>
      <c r="L1151" s="281">
        <v>-1.8542207853991852</v>
      </c>
    </row>
    <row r="1152">
      <c r="A1152" s="189">
        <v>43014.0</v>
      </c>
      <c r="B1152" s="181">
        <v>-0.014866178840906475</v>
      </c>
      <c r="C1152" s="181">
        <v>0.020528065224799753</v>
      </c>
      <c r="D1152" s="181">
        <v>0.001892191182309258</v>
      </c>
      <c r="E1152" s="283">
        <v>0.007601190338436693</v>
      </c>
      <c r="F1152" s="292">
        <v>1074.0112876495523</v>
      </c>
      <c r="G1152" s="228">
        <v>-398.6094879130132</v>
      </c>
      <c r="H1152" s="230">
        <v>169.94455369369132</v>
      </c>
      <c r="I1152" s="292">
        <v>94.59861036814904</v>
      </c>
      <c r="J1152" s="230">
        <v>49994.21372035964</v>
      </c>
      <c r="K1152" s="228">
        <v>49994.21372035964</v>
      </c>
      <c r="L1152" s="281">
        <v>1.7964804454560037</v>
      </c>
    </row>
    <row r="1153">
      <c r="A1153" s="189">
        <v>43013.0</v>
      </c>
      <c r="B1153" s="181">
        <v>-0.026916845826640834</v>
      </c>
      <c r="C1153" s="181">
        <v>0.020610590285410447</v>
      </c>
      <c r="D1153" s="181">
        <v>-0.01008188997090868</v>
      </c>
      <c r="E1153" s="283">
        <v>0.0034377355078609824</v>
      </c>
      <c r="F1153" s="292">
        <v>482.02769897140126</v>
      </c>
      <c r="G1153" s="228">
        <v>-256.66313268056825</v>
      </c>
      <c r="H1153" s="230">
        <v>-904.066733955861</v>
      </c>
      <c r="I1153" s="292">
        <v>493.2080982811622</v>
      </c>
      <c r="J1153" s="230">
        <v>48920.20243271009</v>
      </c>
      <c r="K1153" s="228">
        <v>48920.20243271009</v>
      </c>
      <c r="L1153" s="281">
        <v>-1.8330330282624057</v>
      </c>
    </row>
    <row r="1154">
      <c r="A1154" s="189">
        <v>43012.0</v>
      </c>
      <c r="B1154" s="181">
        <v>-0.03229482754107801</v>
      </c>
      <c r="C1154" s="181">
        <v>0.020595247720407522</v>
      </c>
      <c r="D1154" s="181">
        <v>-0.015480996860094772</v>
      </c>
      <c r="E1154" s="283">
        <v>0.002805778392811383</v>
      </c>
      <c r="F1154" s="292">
        <v>392.07612129736367</v>
      </c>
      <c r="G1154" s="228">
        <v>-205.76865881395702</v>
      </c>
      <c r="H1154" s="230">
        <v>-1386.0944329272622</v>
      </c>
      <c r="I1154" s="292">
        <v>749.8712309617305</v>
      </c>
      <c r="J1154" s="230">
        <v>48438.174733738684</v>
      </c>
      <c r="K1154" s="228">
        <v>48438.174733738684</v>
      </c>
      <c r="L1154" s="281">
        <v>-1.8484432735865304</v>
      </c>
    </row>
    <row r="1155">
      <c r="A1155" s="189">
        <v>43011.0</v>
      </c>
      <c r="B1155" s="181">
        <v>-0.03476042855516114</v>
      </c>
      <c r="C1155" s="181">
        <v>0.01863312016432509</v>
      </c>
      <c r="D1155" s="181">
        <v>-0.019890062198062195</v>
      </c>
      <c r="E1155" s="283">
        <v>-4.230985925138934E-4</v>
      </c>
      <c r="F1155" s="292">
        <v>-55.48989212300239</v>
      </c>
      <c r="G1155" s="228">
        <v>27.36376677550072</v>
      </c>
      <c r="H1155" s="230">
        <v>-1778.170554224626</v>
      </c>
      <c r="I1155" s="292">
        <v>955.6398897756875</v>
      </c>
      <c r="J1155" s="230">
        <v>48046.09861244132</v>
      </c>
      <c r="K1155" s="228">
        <v>48046.09861244132</v>
      </c>
      <c r="L1155" s="281">
        <v>-1.8607119410241517</v>
      </c>
    </row>
    <row r="1156">
      <c r="A1156" s="189">
        <v>43010.0</v>
      </c>
      <c r="B1156" s="181">
        <v>-0.03479627088899824</v>
      </c>
      <c r="C1156" s="181">
        <v>0.019266420197933325</v>
      </c>
      <c r="D1156" s="181">
        <v>-0.01929824257076465</v>
      </c>
      <c r="E1156" s="283">
        <v>0.015987718918450022</v>
      </c>
      <c r="F1156" s="292">
        <v>2096.8318529015487</v>
      </c>
      <c r="G1156" s="228">
        <v>-1048.730047919426</v>
      </c>
      <c r="H1156" s="230">
        <v>-1722.6806621016235</v>
      </c>
      <c r="I1156" s="292">
        <v>928.2761230001868</v>
      </c>
      <c r="J1156" s="230">
        <v>48101.58850456432</v>
      </c>
      <c r="K1156" s="228">
        <v>48101.58850456432</v>
      </c>
      <c r="L1156" s="281">
        <v>-1.8557847384180504</v>
      </c>
    </row>
    <row r="1157">
      <c r="A1157" s="189">
        <v>43007.0</v>
      </c>
      <c r="B1157" s="181">
        <v>-0.055467578287146484</v>
      </c>
      <c r="C1157" s="181">
        <v>0.01530956765143022</v>
      </c>
      <c r="D1157" s="181">
        <v>-0.04297395127832193</v>
      </c>
      <c r="E1157" s="283">
        <v>-0.008963895207072586</v>
      </c>
      <c r="F1157" s="292">
        <v>-1159.2902361069846</v>
      </c>
      <c r="G1157" s="228">
        <v>563.3570624579183</v>
      </c>
      <c r="H1157" s="230">
        <v>-3819.512515003172</v>
      </c>
      <c r="I1157" s="292">
        <v>1977.0061709196127</v>
      </c>
      <c r="J1157" s="230">
        <v>46004.75665166277</v>
      </c>
      <c r="K1157" s="228">
        <v>46004.75665166277</v>
      </c>
      <c r="L1157" s="281">
        <v>-1.9319679276602915</v>
      </c>
    </row>
    <row r="1158">
      <c r="A1158" s="189">
        <v>43006.0</v>
      </c>
      <c r="B1158" s="181">
        <v>-0.0424843638368989</v>
      </c>
      <c r="C1158" s="181">
        <v>0.015331272798622937</v>
      </c>
      <c r="D1158" s="181">
        <v>-0.029973023982135673</v>
      </c>
      <c r="E1158" s="283">
        <v>-0.03156530518810617</v>
      </c>
      <c r="F1158" s="292">
        <v>-4118.897890594271</v>
      </c>
      <c r="G1158" s="228">
        <v>569.5712166106135</v>
      </c>
      <c r="H1158" s="230">
        <v>-2660.2222788961876</v>
      </c>
      <c r="I1158" s="292">
        <v>1413.6491084616944</v>
      </c>
      <c r="J1158" s="230">
        <v>47164.04688776976</v>
      </c>
      <c r="K1158" s="228">
        <v>47164.04688776976</v>
      </c>
      <c r="L1158" s="281">
        <v>-1.881812299086716</v>
      </c>
    </row>
    <row r="1159">
      <c r="A1159" s="189">
        <v>43005.0</v>
      </c>
      <c r="B1159" s="181">
        <v>0.003929492829921644</v>
      </c>
      <c r="C1159" s="181">
        <v>0.01535381928441428</v>
      </c>
      <c r="D1159" s="181">
        <v>0.016459232118963503</v>
      </c>
      <c r="E1159" s="283">
        <v>0.00745695738810961</v>
      </c>
      <c r="F1159" s="292">
        <v>1003.7589286961855</v>
      </c>
      <c r="G1159" s="228">
        <v>585.5611546429666</v>
      </c>
      <c r="H1159" s="230">
        <v>1458.6756116980837</v>
      </c>
      <c r="I1159" s="292">
        <v>844.0778918510808</v>
      </c>
      <c r="J1159" s="230">
        <v>51282.94477836403</v>
      </c>
      <c r="K1159" s="228">
        <v>51282.94477836403</v>
      </c>
      <c r="L1159" s="281">
        <v>1.7281291522742965</v>
      </c>
    </row>
    <row r="1160">
      <c r="A1160" s="189">
        <v>43004.0</v>
      </c>
      <c r="B1160" s="181">
        <v>-0.007408837755484629</v>
      </c>
      <c r="C1160" s="181">
        <v>0.015379214061481348</v>
      </c>
      <c r="D1160" s="181">
        <v>0.005141625363248041</v>
      </c>
      <c r="E1160" s="283">
        <v>0.023505301212816354</v>
      </c>
      <c r="F1160" s="292">
        <v>3140.3852614532034</v>
      </c>
      <c r="G1160" s="228">
        <v>-1174.551953438325</v>
      </c>
      <c r="H1160" s="230">
        <v>454.91668300189804</v>
      </c>
      <c r="I1160" s="292">
        <v>258.5167372081142</v>
      </c>
      <c r="J1160" s="230">
        <v>50279.18584966784</v>
      </c>
      <c r="K1160" s="228">
        <v>50279.18584966784</v>
      </c>
      <c r="L1160" s="281">
        <v>1.7597184921751339</v>
      </c>
    </row>
    <row r="1161">
      <c r="A1161" s="189">
        <v>43003.0</v>
      </c>
      <c r="B1161" s="181">
        <v>-0.04297174645271889</v>
      </c>
      <c r="C1161" s="181">
        <v>0.015404016705719059</v>
      </c>
      <c r="D1161" s="181">
        <v>-0.030401042724127487</v>
      </c>
      <c r="E1161" s="283">
        <v>0.02354052184528393</v>
      </c>
      <c r="F1161" s="292">
        <v>3071.164545507873</v>
      </c>
      <c r="G1161" s="228">
        <v>-1451.2418968402437</v>
      </c>
      <c r="H1161" s="230">
        <v>-2685.4685784513053</v>
      </c>
      <c r="I1161" s="292">
        <v>1433.068690646439</v>
      </c>
      <c r="J1161" s="230">
        <v>47138.80058821464</v>
      </c>
      <c r="K1161" s="228">
        <v>47138.80058821464</v>
      </c>
      <c r="L1161" s="281">
        <v>-1.8739287209184121</v>
      </c>
    </row>
    <row r="1162">
      <c r="A1162" s="189">
        <v>43000.0</v>
      </c>
      <c r="B1162" s="181">
        <v>-0.0780772947777686</v>
      </c>
      <c r="C1162" s="181">
        <v>0.015471032355357899</v>
      </c>
      <c r="D1162" s="181">
        <v>-0.06545190181500646</v>
      </c>
      <c r="E1162" s="283">
        <v>-0.01612837321917412</v>
      </c>
      <c r="F1162" s="292">
        <v>-2054.621316091881</v>
      </c>
      <c r="G1162" s="228">
        <v>940.3529020292929</v>
      </c>
      <c r="H1162" s="230">
        <v>-5756.633123959178</v>
      </c>
      <c r="I1162" s="292">
        <v>2884.310587486683</v>
      </c>
      <c r="J1162" s="230">
        <v>44067.63604270676</v>
      </c>
      <c r="K1162" s="228">
        <v>44067.63604270676</v>
      </c>
      <c r="L1162" s="281">
        <v>-1.9958437031482683</v>
      </c>
    </row>
    <row r="1163">
      <c r="A1163" s="189">
        <v>42999.0</v>
      </c>
      <c r="B1163" s="181">
        <v>-0.05479033350158892</v>
      </c>
      <c r="C1163" s="181">
        <v>0.015491876613877778</v>
      </c>
      <c r="D1163" s="181">
        <v>-0.04214793023539091</v>
      </c>
      <c r="E1163" s="283">
        <v>0.011607576344593667</v>
      </c>
      <c r="F1163" s="292">
        <v>1502.558369169035</v>
      </c>
      <c r="G1163" s="228">
        <v>-703.7798976220763</v>
      </c>
      <c r="H1163" s="230">
        <v>-3702.011807867297</v>
      </c>
      <c r="I1163" s="292">
        <v>1943.95768545739</v>
      </c>
      <c r="J1163" s="230">
        <v>46122.25735879864</v>
      </c>
      <c r="K1163" s="228">
        <v>46122.25735879864</v>
      </c>
      <c r="L1163" s="281">
        <v>-1.9043685135544801</v>
      </c>
    </row>
    <row r="1164">
      <c r="A1164" s="189">
        <v>42998.0</v>
      </c>
      <c r="B1164" s="181">
        <v>-0.0720007138279795</v>
      </c>
      <c r="C1164" s="181">
        <v>0.015514186629658797</v>
      </c>
      <c r="D1164" s="181">
        <v>-0.059340104102783085</v>
      </c>
      <c r="E1164" s="283">
        <v>-0.00590491484671946</v>
      </c>
      <c r="F1164" s="292">
        <v>-755.4971840711723</v>
      </c>
      <c r="G1164" s="228">
        <v>342.8570755249011</v>
      </c>
      <c r="H1164" s="230">
        <v>-5204.570177036332</v>
      </c>
      <c r="I1164" s="292">
        <v>2647.7375830794663</v>
      </c>
      <c r="J1164" s="230">
        <v>44619.69898962961</v>
      </c>
      <c r="K1164" s="228">
        <v>44619.69898962961</v>
      </c>
      <c r="L1164" s="281">
        <v>-1.965666918918425</v>
      </c>
    </row>
    <row r="1165">
      <c r="A1165" s="189">
        <v>42997.0</v>
      </c>
      <c r="B1165" s="181">
        <v>-0.06347406858837615</v>
      </c>
      <c r="C1165" s="181">
        <v>0.015535525383866017</v>
      </c>
      <c r="D1165" s="181">
        <v>-0.0507960450183235</v>
      </c>
      <c r="E1165" s="283">
        <v>-0.01690028077322635</v>
      </c>
      <c r="F1165" s="292">
        <v>-2175.054085732931</v>
      </c>
      <c r="G1165" s="228">
        <v>1068.592796634487</v>
      </c>
      <c r="H1165" s="230">
        <v>-4449.07299296516</v>
      </c>
      <c r="I1165" s="292">
        <v>2304.880507554565</v>
      </c>
      <c r="J1165" s="230">
        <v>45375.19617370078</v>
      </c>
      <c r="K1165" s="228">
        <v>45375.19617370078</v>
      </c>
      <c r="L1165" s="281">
        <v>-1.9302835779914433</v>
      </c>
    </row>
    <row r="1166">
      <c r="A1166" s="189">
        <v>42996.0</v>
      </c>
      <c r="B1166" s="181">
        <v>-0.03869551545577255</v>
      </c>
      <c r="C1166" s="181">
        <v>0.015557444144985992</v>
      </c>
      <c r="D1166" s="181">
        <v>-0.025999604716587278</v>
      </c>
      <c r="E1166" s="283">
        <v>0.001354895146515241</v>
      </c>
      <c r="F1166" s="292">
        <v>177.32100954997122</v>
      </c>
      <c r="G1166" s="228">
        <v>141.98943956526432</v>
      </c>
      <c r="H1166" s="230">
        <v>-2274.0189072322287</v>
      </c>
      <c r="I1166" s="292">
        <v>1236.287710920078</v>
      </c>
      <c r="J1166" s="230">
        <v>47550.25025943371</v>
      </c>
      <c r="K1166" s="228">
        <v>47550.25025943371</v>
      </c>
      <c r="L1166" s="281">
        <v>-1.839392956142744</v>
      </c>
    </row>
    <row r="1167">
      <c r="A1167" s="189">
        <v>42993.0</v>
      </c>
      <c r="B1167" s="181">
        <v>-0.04090258629434094</v>
      </c>
      <c r="C1167" s="181">
        <v>0.015626095872822217</v>
      </c>
      <c r="D1167" s="181">
        <v>-0.02815065117219296</v>
      </c>
      <c r="E1167" s="283">
        <v>0.002470541345548894</v>
      </c>
      <c r="F1167" s="292">
        <v>315.7802468408845</v>
      </c>
      <c r="G1167" s="228">
        <v>-133.26955505811566</v>
      </c>
      <c r="H1167" s="230">
        <v>-2451.3399167822</v>
      </c>
      <c r="I1167" s="292">
        <v>1094.2982713548138</v>
      </c>
      <c r="J1167" s="230">
        <v>38872.92924988374</v>
      </c>
      <c r="K1167" s="228">
        <v>38872.92924988374</v>
      </c>
      <c r="L1167" s="281">
        <v>-2.240102155829305</v>
      </c>
    </row>
    <row r="1168">
      <c r="A1168" s="189">
        <v>42992.0</v>
      </c>
      <c r="B1168" s="181">
        <v>-0.044605866357106026</v>
      </c>
      <c r="C1168" s="181">
        <v>0.01564373183923742</v>
      </c>
      <c r="D1168" s="181">
        <v>-0.03181286667009598</v>
      </c>
      <c r="E1168" s="283">
        <v>0.012295678654565318</v>
      </c>
      <c r="F1168" s="292">
        <v>1498.5660813827817</v>
      </c>
      <c r="G1168" s="228">
        <v>-593.3428746528125</v>
      </c>
      <c r="H1168" s="230">
        <v>-2767.1201636230844</v>
      </c>
      <c r="I1168" s="292">
        <v>1227.5678264129294</v>
      </c>
      <c r="J1168" s="230">
        <v>38587.149003042854</v>
      </c>
      <c r="K1168" s="228">
        <v>38587.149003042854</v>
      </c>
      <c r="L1168" s="281">
        <v>-2.2541484910930536</v>
      </c>
    </row>
    <row r="1169">
      <c r="A1169" s="189">
        <v>42991.0</v>
      </c>
      <c r="B1169" s="181">
        <v>-0.061903545594693805</v>
      </c>
      <c r="C1169" s="181">
        <v>0.015661201451327038</v>
      </c>
      <c r="D1169" s="181">
        <v>-0.04909625975497472</v>
      </c>
      <c r="E1169" s="283">
        <v>-0.0100484095777051</v>
      </c>
      <c r="F1169" s="292">
        <v>-1209.616428961228</v>
      </c>
      <c r="G1169" s="228">
        <v>472.39172713098606</v>
      </c>
      <c r="H1169" s="230">
        <v>-4265.686245005866</v>
      </c>
      <c r="I1169" s="292">
        <v>1820.910701065742</v>
      </c>
      <c r="J1169" s="230">
        <v>37088.58292166007</v>
      </c>
      <c r="K1169" s="228">
        <v>37088.58292166007</v>
      </c>
      <c r="L1169" s="281">
        <v>-2.342611443004452</v>
      </c>
    </row>
    <row r="1170">
      <c r="A1170" s="189">
        <v>42990.0</v>
      </c>
      <c r="B1170" s="181">
        <v>-0.048031766473958896</v>
      </c>
      <c r="C1170" s="181">
        <v>0.015677651671880462</v>
      </c>
      <c r="D1170" s="181">
        <v>-0.035211028110982964</v>
      </c>
      <c r="E1170" s="283">
        <v>-0.007163247482400801</v>
      </c>
      <c r="F1170" s="292">
        <v>-870.9685894640825</v>
      </c>
      <c r="G1170" s="228">
        <v>361.3054371838159</v>
      </c>
      <c r="H1170" s="230">
        <v>-3056.069816044638</v>
      </c>
      <c r="I1170" s="292">
        <v>1348.5189739347559</v>
      </c>
      <c r="J1170" s="230">
        <v>38298.1993506213</v>
      </c>
      <c r="K1170" s="228">
        <v>38298.1993506213</v>
      </c>
      <c r="L1170" s="281">
        <v>-2.266241614033454</v>
      </c>
    </row>
    <row r="1171">
      <c r="A1171" s="189">
        <v>42989.0</v>
      </c>
      <c r="B1171" s="181">
        <v>-0.03803875154646746</v>
      </c>
      <c r="C1171" s="181">
        <v>0.01569498017363926</v>
      </c>
      <c r="D1171" s="181">
        <v>-0.02520384242680413</v>
      </c>
      <c r="E1171" s="283">
        <v>0.006338998010249145</v>
      </c>
      <c r="F1171" s="292">
        <v>776.2703922808532</v>
      </c>
      <c r="G1171" s="228">
        <v>-329.5444487890661</v>
      </c>
      <c r="H1171" s="230">
        <v>-2185.1012265805557</v>
      </c>
      <c r="I1171" s="292">
        <v>987.21353675094</v>
      </c>
      <c r="J1171" s="230">
        <v>39169.167940085375</v>
      </c>
      <c r="K1171" s="228">
        <v>39169.167940085375</v>
      </c>
      <c r="L1171" s="281">
        <v>-2.2134028203989526</v>
      </c>
    </row>
    <row r="1172">
      <c r="A1172" s="189">
        <v>42986.0</v>
      </c>
      <c r="B1172" s="181">
        <v>-0.04718415156038409</v>
      </c>
      <c r="C1172" s="181">
        <v>0.01575896668682985</v>
      </c>
      <c r="D1172" s="181">
        <v>-0.03429691608716061</v>
      </c>
      <c r="E1172" s="283">
        <v>0.0032831972698917095</v>
      </c>
      <c r="F1172" s="292">
        <v>399.5099775486183</v>
      </c>
      <c r="G1172" s="228">
        <v>-163.7391663899009</v>
      </c>
      <c r="H1172" s="230">
        <v>-2961.371618861409</v>
      </c>
      <c r="I1172" s="292">
        <v>1316.757985540006</v>
      </c>
      <c r="J1172" s="230">
        <v>38392.897547804525</v>
      </c>
      <c r="K1172" s="228">
        <v>38392.897547804525</v>
      </c>
      <c r="L1172" s="281">
        <v>-2.248987020683943</v>
      </c>
    </row>
    <row r="1173">
      <c r="A1173" s="189">
        <v>42985.0</v>
      </c>
      <c r="B1173" s="181">
        <v>-0.051642869419772544</v>
      </c>
      <c r="C1173" s="181">
        <v>0.01555057193938636</v>
      </c>
      <c r="D1173" s="181">
        <v>-0.038967232105645455</v>
      </c>
      <c r="E1173" s="283">
        <v>-0.01837847012004676</v>
      </c>
      <c r="F1173" s="292">
        <v>-2229.3670235417812</v>
      </c>
      <c r="G1173" s="228">
        <v>952.2282782102367</v>
      </c>
      <c r="H1173" s="230">
        <v>-3360.881596410027</v>
      </c>
      <c r="I1173" s="292">
        <v>1480.497151929907</v>
      </c>
      <c r="J1173" s="230">
        <v>37993.38757025591</v>
      </c>
      <c r="K1173" s="228">
        <v>37993.38757025591</v>
      </c>
      <c r="L1173" s="281">
        <v>-2.270103385223632</v>
      </c>
    </row>
    <row r="1174">
      <c r="A1174" s="189">
        <v>42984.0</v>
      </c>
      <c r="B1174" s="181">
        <v>-0.02582314141895469</v>
      </c>
      <c r="C1174" s="181">
        <v>0.015567650833620666</v>
      </c>
      <c r="D1174" s="181">
        <v>-0.013133582696027706</v>
      </c>
      <c r="E1174" s="283">
        <v>0.016749900290349725</v>
      </c>
      <c r="F1174" s="292">
        <v>2069.157986016558</v>
      </c>
      <c r="G1174" s="228">
        <v>-890.8558356981622</v>
      </c>
      <c r="H1174" s="230">
        <v>-1131.514572868246</v>
      </c>
      <c r="I1174" s="292">
        <v>528.2688737196703</v>
      </c>
      <c r="J1174" s="230">
        <v>40222.75459379769</v>
      </c>
      <c r="K1174" s="228">
        <v>40222.75459379769</v>
      </c>
      <c r="L1174" s="281">
        <v>-2.1419292885855175</v>
      </c>
    </row>
    <row r="1175">
      <c r="A1175" s="189">
        <v>42983.0</v>
      </c>
      <c r="B1175" s="181">
        <v>-0.04989982825995207</v>
      </c>
      <c r="C1175" s="181">
        <v>0.015586329487250897</v>
      </c>
      <c r="D1175" s="181">
        <v>-0.03719504412667646</v>
      </c>
      <c r="E1175" s="283">
        <v>0.009281631320121853</v>
      </c>
      <c r="F1175" s="292">
        <v>1127.3784739378634</v>
      </c>
      <c r="G1175" s="228">
        <v>-445.21972202173856</v>
      </c>
      <c r="H1175" s="230">
        <v>-3200.672558884804</v>
      </c>
      <c r="I1175" s="292">
        <v>1419.1247094178325</v>
      </c>
      <c r="J1175" s="230">
        <v>38153.59660778113</v>
      </c>
      <c r="K1175" s="228">
        <v>38153.59660778113</v>
      </c>
      <c r="L1175" s="281">
        <v>-2.25538498318292</v>
      </c>
    </row>
    <row r="1176">
      <c r="A1176" s="189">
        <v>42982.0</v>
      </c>
      <c r="B1176" s="181">
        <v>-0.06307085900537748</v>
      </c>
      <c r="C1176" s="181">
        <v>0.015603586845145213</v>
      </c>
      <c r="D1176" s="181">
        <v>-0.050352007993370904</v>
      </c>
      <c r="E1176" s="283">
        <v>-0.026553041662519688</v>
      </c>
      <c r="F1176" s="292">
        <v>-3195.2873251372193</v>
      </c>
      <c r="G1176" s="228">
        <v>1332.1579944582845</v>
      </c>
      <c r="H1176" s="230">
        <v>-4328.051032822667</v>
      </c>
      <c r="I1176" s="292">
        <v>1864.344431439571</v>
      </c>
      <c r="J1176" s="230">
        <v>37026.21813384327</v>
      </c>
      <c r="K1176" s="228">
        <v>37026.21813384327</v>
      </c>
      <c r="L1176" s="281">
        <v>-2.3214868239130695</v>
      </c>
    </row>
    <row r="1177">
      <c r="A1177" s="189">
        <v>42979.0</v>
      </c>
      <c r="B1177" s="181">
        <v>-0.026001352517329795</v>
      </c>
      <c r="C1177" s="181">
        <v>0.015666290481494247</v>
      </c>
      <c r="D1177" s="181">
        <v>-0.013231390295025923</v>
      </c>
      <c r="E1177" s="283">
        <v>0.009342363374730257</v>
      </c>
      <c r="F1177" s="292">
        <v>1154.0743515379047</v>
      </c>
      <c r="G1177" s="228">
        <v>-512.6307656897078</v>
      </c>
      <c r="H1177" s="230">
        <v>-1132.7637076854483</v>
      </c>
      <c r="I1177" s="292">
        <v>532.1864369812866</v>
      </c>
      <c r="J1177" s="230">
        <v>40221.50545898049</v>
      </c>
      <c r="K1177" s="228">
        <v>40221.50545898049</v>
      </c>
      <c r="L1177" s="281">
        <v>-2.1285091632752</v>
      </c>
    </row>
    <row r="1178">
      <c r="A1178" s="189">
        <v>42978.0</v>
      </c>
      <c r="B1178" s="181">
        <v>-0.03953867617258881</v>
      </c>
      <c r="C1178" s="181">
        <v>0.015685200301005654</v>
      </c>
      <c r="D1178" s="181">
        <v>-0.026743944330446398</v>
      </c>
      <c r="E1178" s="283">
        <v>0.017004677401983567</v>
      </c>
      <c r="F1178" s="292">
        <v>1968.3790163704994</v>
      </c>
      <c r="G1178" s="228">
        <v>-803.4985391939545</v>
      </c>
      <c r="H1178" s="230">
        <v>-2286.838059223353</v>
      </c>
      <c r="I1178" s="292">
        <v>1044.8172026709944</v>
      </c>
      <c r="J1178" s="230">
        <v>39067.431107442586</v>
      </c>
      <c r="K1178" s="228">
        <v>39067.431107442586</v>
      </c>
      <c r="L1178" s="281">
        <v>-2.188744646792978</v>
      </c>
    </row>
    <row r="1179">
      <c r="A1179" s="189">
        <v>42977.0</v>
      </c>
      <c r="B1179" s="181">
        <v>-0.06355440184954143</v>
      </c>
      <c r="C1179" s="181">
        <v>0.015703326118799564</v>
      </c>
      <c r="D1179" s="181">
        <v>-0.049821104251602896</v>
      </c>
      <c r="E1179" s="283">
        <v>0.0398854744917196</v>
      </c>
      <c r="F1179" s="292">
        <v>4535.292465034095</v>
      </c>
      <c r="G1179" s="228">
        <v>-1506.767130042233</v>
      </c>
      <c r="H1179" s="230">
        <v>-4255.217075593852</v>
      </c>
      <c r="I1179" s="292">
        <v>1848.315741864949</v>
      </c>
      <c r="J1179" s="230">
        <v>37099.05209107209</v>
      </c>
      <c r="K1179" s="228">
        <v>37099.05209107209</v>
      </c>
      <c r="L1179" s="281">
        <v>-2.3022132957112307</v>
      </c>
    </row>
    <row r="1180">
      <c r="A1180" s="189">
        <v>42976.0</v>
      </c>
      <c r="B1180" s="181">
        <v>-0.11677913645227862</v>
      </c>
      <c r="C1180" s="181">
        <v>0.015720077504512927</v>
      </c>
      <c r="D1180" s="181">
        <v>-0.10303118897931111</v>
      </c>
      <c r="E1180" s="283">
        <v>-0.03402818676322796</v>
      </c>
      <c r="F1180" s="292">
        <v>-3714.9449572950434</v>
      </c>
      <c r="G1180" s="228">
        <v>1195.030866168473</v>
      </c>
      <c r="H1180" s="230">
        <v>-8790.509540627947</v>
      </c>
      <c r="I1180" s="292">
        <v>3355.082871907182</v>
      </c>
      <c r="J1180" s="230">
        <v>32563.759626037994</v>
      </c>
      <c r="K1180" s="228">
        <v>32563.759626037994</v>
      </c>
      <c r="L1180" s="281">
        <v>-2.620057350664194</v>
      </c>
    </row>
    <row r="1181">
      <c r="A1181" s="189">
        <v>42975.0</v>
      </c>
      <c r="B1181" s="181">
        <v>-0.07330026770860681</v>
      </c>
      <c r="C1181" s="181">
        <v>0.015733599787439587</v>
      </c>
      <c r="D1181" s="181">
        <v>-0.05954049436294007</v>
      </c>
      <c r="E1181" s="283">
        <v>-0.021671935737491873</v>
      </c>
      <c r="F1181" s="292">
        <v>-2446.4911963944896</v>
      </c>
      <c r="G1181" s="228">
        <v>960.9173889627564</v>
      </c>
      <c r="H1181" s="230">
        <v>-5075.5645833329045</v>
      </c>
      <c r="I1181" s="292">
        <v>2160.052005738709</v>
      </c>
      <c r="J1181" s="230">
        <v>36278.704583333034</v>
      </c>
      <c r="K1181" s="228">
        <v>36278.704583333034</v>
      </c>
      <c r="L1181" s="281">
        <v>-2.349741844107651</v>
      </c>
    </row>
    <row r="1182">
      <c r="A1182" s="189">
        <v>42972.0</v>
      </c>
      <c r="B1182" s="181">
        <v>-0.044780355354113566</v>
      </c>
      <c r="C1182" s="181">
        <v>0.015796891319885997</v>
      </c>
      <c r="D1182" s="181">
        <v>-0.03096523058519163</v>
      </c>
      <c r="E1182" s="283">
        <v>-0.010494004042774542</v>
      </c>
      <c r="F1182" s="292">
        <v>-1210.3156366068945</v>
      </c>
      <c r="G1182" s="228">
        <v>531.0414531153252</v>
      </c>
      <c r="H1182" s="230">
        <v>-2629.073386938415</v>
      </c>
      <c r="I1182" s="292">
        <v>1199.1346167759525</v>
      </c>
      <c r="J1182" s="230">
        <v>38725.195779727524</v>
      </c>
      <c r="K1182" s="228">
        <v>38725.195779727524</v>
      </c>
      <c r="L1182" s="281">
        <v>-2.192475598783947</v>
      </c>
    </row>
    <row r="1183">
      <c r="A1183" s="189">
        <v>42971.0</v>
      </c>
      <c r="B1183" s="181">
        <v>-0.030560273283599237</v>
      </c>
      <c r="C1183" s="181">
        <v>0.01581501293039567</v>
      </c>
      <c r="D1183" s="181">
        <v>-0.01672930031358917</v>
      </c>
      <c r="E1183" s="283">
        <v>0.012494229645218149</v>
      </c>
      <c r="F1183" s="292">
        <v>1456.1316509759615</v>
      </c>
      <c r="G1183" s="228">
        <v>-637.9007336324272</v>
      </c>
      <c r="H1183" s="230">
        <v>-1418.7577503315204</v>
      </c>
      <c r="I1183" s="292">
        <v>668.0931636606273</v>
      </c>
      <c r="J1183" s="230">
        <v>39935.51141633442</v>
      </c>
      <c r="K1183" s="228">
        <v>39935.51141633442</v>
      </c>
      <c r="L1183" s="281">
        <v>-2.1235926776407035</v>
      </c>
    </row>
    <row r="1184">
      <c r="A1184" s="189">
        <v>42970.0</v>
      </c>
      <c r="B1184" s="181">
        <v>-0.0477877176408262</v>
      </c>
      <c r="C1184" s="181">
        <v>0.01583404823151923</v>
      </c>
      <c r="D1184" s="181">
        <v>-0.03394009740429319</v>
      </c>
      <c r="E1184" s="283">
        <v>-0.008959031812060484</v>
      </c>
      <c r="F1184" s="292">
        <v>-1031.0788503564847</v>
      </c>
      <c r="G1184" s="228">
        <v>444.97213415863234</v>
      </c>
      <c r="H1184" s="230">
        <v>-2874.889401307482</v>
      </c>
      <c r="I1184" s="292">
        <v>1305.9938972930545</v>
      </c>
      <c r="J1184" s="230">
        <v>38479.379765358455</v>
      </c>
      <c r="K1184" s="228">
        <v>38479.379765358455</v>
      </c>
      <c r="L1184" s="281">
        <v>-2.2013038554516156</v>
      </c>
    </row>
    <row r="1185">
      <c r="A1185" s="189">
        <v>42969.0</v>
      </c>
      <c r="B1185" s="181">
        <v>-0.03565562406547098</v>
      </c>
      <c r="C1185" s="181">
        <v>0.01585206276095997</v>
      </c>
      <c r="D1185" s="181">
        <v>-0.021792249275283237</v>
      </c>
      <c r="E1185" s="283">
        <v>0.0026054464827454534</v>
      </c>
      <c r="F1185" s="292">
        <v>302.54256821946115</v>
      </c>
      <c r="G1185" s="228">
        <v>-134.78596250131727</v>
      </c>
      <c r="H1185" s="230">
        <v>-1843.8105509509971</v>
      </c>
      <c r="I1185" s="292">
        <v>861.0217631344221</v>
      </c>
      <c r="J1185" s="230">
        <v>39510.45861571494</v>
      </c>
      <c r="K1185" s="228">
        <v>39510.45861571494</v>
      </c>
      <c r="L1185" s="281">
        <v>-2.1414215411221176</v>
      </c>
    </row>
    <row r="1186">
      <c r="A1186" s="189">
        <v>42968.0</v>
      </c>
      <c r="B1186" s="181">
        <v>-0.039277947042854026</v>
      </c>
      <c r="C1186" s="181">
        <v>0.015870864314838192</v>
      </c>
      <c r="D1186" s="181">
        <v>-0.02539812940910818</v>
      </c>
      <c r="E1186" s="283">
        <v>5.614026467821007E-5</v>
      </c>
      <c r="F1186" s="292">
        <v>6.501982262656384</v>
      </c>
      <c r="G1186" s="228">
        <v>-7.043139018545048</v>
      </c>
      <c r="H1186" s="230">
        <v>-2146.3531191704583</v>
      </c>
      <c r="I1186" s="292">
        <v>995.8077256357394</v>
      </c>
      <c r="J1186" s="230">
        <v>39207.91604749548</v>
      </c>
      <c r="K1186" s="228">
        <v>39207.91604749548</v>
      </c>
      <c r="L1186" s="281">
        <v>-2.1553891016462967</v>
      </c>
    </row>
    <row r="1187">
      <c r="A1187" s="189">
        <v>42965.0</v>
      </c>
      <c r="B1187" s="181">
        <v>-0.03952008961251657</v>
      </c>
      <c r="C1187" s="181">
        <v>0.015937486893741994</v>
      </c>
      <c r="D1187" s="181">
        <v>-0.025582007398648885</v>
      </c>
      <c r="E1187" s="283">
        <v>-0.002655202371264782</v>
      </c>
      <c r="F1187" s="292">
        <v>-307.4996103194062</v>
      </c>
      <c r="G1187" s="228">
        <v>135.47689635191023</v>
      </c>
      <c r="H1187" s="230">
        <v>-2152.8551014331147</v>
      </c>
      <c r="I1187" s="292">
        <v>1002.8508646542845</v>
      </c>
      <c r="J1187" s="230">
        <v>39201.41406523282</v>
      </c>
      <c r="K1187" s="228">
        <v>39201.41406523282</v>
      </c>
      <c r="L1187" s="281">
        <v>-2.1467350503559413</v>
      </c>
    </row>
    <row r="1188">
      <c r="A1188" s="189">
        <v>42964.0</v>
      </c>
      <c r="B1188" s="181">
        <v>-0.03590838612367172</v>
      </c>
      <c r="C1188" s="181">
        <v>0.015956266261291444</v>
      </c>
      <c r="D1188" s="181">
        <v>-0.021953880469234407</v>
      </c>
      <c r="E1188" s="283">
        <v>0.0031757603615287094</v>
      </c>
      <c r="F1188" s="292">
        <v>368.76209852383545</v>
      </c>
      <c r="G1188" s="228">
        <v>-164.84651564695548</v>
      </c>
      <c r="H1188" s="230">
        <v>-1845.3554911137085</v>
      </c>
      <c r="I1188" s="292">
        <v>867.3739683023742</v>
      </c>
      <c r="J1188" s="230">
        <v>39508.91367555223</v>
      </c>
      <c r="K1188" s="228">
        <v>39508.91367555223</v>
      </c>
      <c r="L1188" s="281">
        <v>-2.12752003005744</v>
      </c>
    </row>
    <row r="1189">
      <c r="A1189" s="189">
        <v>42963.0</v>
      </c>
      <c r="B1189" s="181">
        <v>-0.04034357993861522</v>
      </c>
      <c r="C1189" s="181">
        <v>0.015975310530474105</v>
      </c>
      <c r="D1189" s="181">
        <v>-0.0263724191746653</v>
      </c>
      <c r="E1189" s="283">
        <v>-0.002824281035909549</v>
      </c>
      <c r="F1189" s="292">
        <v>-326.90762770460424</v>
      </c>
      <c r="G1189" s="228">
        <v>144.01116785895465</v>
      </c>
      <c r="H1189" s="230">
        <v>-2214.117589637544</v>
      </c>
      <c r="I1189" s="292">
        <v>1032.2204839493297</v>
      </c>
      <c r="J1189" s="230">
        <v>39140.15157702839</v>
      </c>
      <c r="K1189" s="228">
        <v>39140.15157702839</v>
      </c>
      <c r="L1189" s="281">
        <v>-2.1450045063688465</v>
      </c>
    </row>
    <row r="1190">
      <c r="A1190" s="189">
        <v>42962.0</v>
      </c>
      <c r="B1190" s="181">
        <v>-0.03649269054492367</v>
      </c>
      <c r="C1190" s="181">
        <v>0.01599412026832224</v>
      </c>
      <c r="D1190" s="181">
        <v>-0.022505079780148877</v>
      </c>
      <c r="E1190" s="283">
        <v>0.007128689114418415</v>
      </c>
      <c r="F1190" s="292">
        <v>827.4688624739065</v>
      </c>
      <c r="G1190" s="228">
        <v>-364.15118719076077</v>
      </c>
      <c r="H1190" s="230">
        <v>-1887.2099619329397</v>
      </c>
      <c r="I1190" s="292">
        <v>888.2093160903751</v>
      </c>
      <c r="J1190" s="230">
        <v>39467.05920473299</v>
      </c>
      <c r="K1190" s="228">
        <v>39467.05920473299</v>
      </c>
      <c r="L1190" s="281">
        <v>-2.124735608763775</v>
      </c>
    </row>
    <row r="1191">
      <c r="A1191" s="189">
        <v>42961.0</v>
      </c>
      <c r="B1191" s="181">
        <v>-0.046415635869255095</v>
      </c>
      <c r="C1191" s="181">
        <v>0.016013210576489346</v>
      </c>
      <c r="D1191" s="181">
        <v>-0.032411329731709466</v>
      </c>
      <c r="E1191" s="283">
        <v>-0.0017211082882885361</v>
      </c>
      <c r="F1191" s="292">
        <v>-198.35499568639852</v>
      </c>
      <c r="G1191" s="228">
        <v>80.63195986194523</v>
      </c>
      <c r="H1191" s="230">
        <v>-2714.678824406846</v>
      </c>
      <c r="I1191" s="292">
        <v>1252.3605032811358</v>
      </c>
      <c r="J1191" s="230">
        <v>38639.590342259085</v>
      </c>
      <c r="K1191" s="228">
        <v>38639.590342259085</v>
      </c>
      <c r="L1191" s="281">
        <v>-2.167649664209701</v>
      </c>
    </row>
    <row r="1192">
      <c r="A1192" s="189">
        <v>42958.0</v>
      </c>
      <c r="B1192" s="181">
        <v>-0.044232990419579586</v>
      </c>
      <c r="C1192" s="181">
        <v>0.016080674235119666</v>
      </c>
      <c r="D1192" s="181">
        <v>-0.03016968413811498</v>
      </c>
      <c r="E1192" s="283">
        <v>0.0012089733041054905</v>
      </c>
      <c r="F1192" s="292">
        <v>139.5720583463858</v>
      </c>
      <c r="G1192" s="228">
        <v>-61.99022655640283</v>
      </c>
      <c r="H1192" s="230">
        <v>-2516.3238287204476</v>
      </c>
      <c r="I1192" s="292">
        <v>1171.7285434191906</v>
      </c>
      <c r="J1192" s="230">
        <v>38837.945337945486</v>
      </c>
      <c r="K1192" s="228">
        <v>38837.945337945486</v>
      </c>
      <c r="L1192" s="281">
        <v>-2.147531390997465</v>
      </c>
    </row>
    <row r="1193">
      <c r="A1193" s="189">
        <v>42957.0</v>
      </c>
      <c r="B1193" s="181">
        <v>-0.04596014993033742</v>
      </c>
      <c r="C1193" s="181">
        <v>0.016099501811437898</v>
      </c>
      <c r="D1193" s="181">
        <v>-0.03188037804746645</v>
      </c>
      <c r="E1193" s="283">
        <v>0.009018509400205765</v>
      </c>
      <c r="F1193" s="292">
        <v>1039.8990140188384</v>
      </c>
      <c r="G1193" s="228">
        <v>-438.86834486603743</v>
      </c>
      <c r="H1193" s="230">
        <v>-2655.8958870668334</v>
      </c>
      <c r="I1193" s="292">
        <v>1233.7187699755934</v>
      </c>
      <c r="J1193" s="230">
        <v>38698.3732795991</v>
      </c>
      <c r="K1193" s="228">
        <v>38698.3732795991</v>
      </c>
      <c r="L1193" s="281">
        <v>-2.152756326402795</v>
      </c>
    </row>
    <row r="1194">
      <c r="A1194" s="189">
        <v>42956.0</v>
      </c>
      <c r="B1194" s="181">
        <v>-0.05851080543092099</v>
      </c>
      <c r="C1194" s="181">
        <v>0.016118261045048852</v>
      </c>
      <c r="D1194" s="181">
        <v>-0.044414627715556994</v>
      </c>
      <c r="E1194" s="283">
        <v>0.009705303743107255</v>
      </c>
      <c r="F1194" s="292">
        <v>1108.9988068382345</v>
      </c>
      <c r="G1194" s="228">
        <v>-440.2161535277246</v>
      </c>
      <c r="H1194" s="230">
        <v>-3695.794901085672</v>
      </c>
      <c r="I1194" s="292">
        <v>1672.5871148416309</v>
      </c>
      <c r="J1194" s="230">
        <v>37658.47426558026</v>
      </c>
      <c r="K1194" s="228">
        <v>37658.47426558026</v>
      </c>
      <c r="L1194" s="281">
        <v>-2.2096277487080895</v>
      </c>
    </row>
    <row r="1195">
      <c r="A1195" s="189">
        <v>42955.0</v>
      </c>
      <c r="B1195" s="181">
        <v>-0.07191859308296715</v>
      </c>
      <c r="C1195" s="181">
        <v>0.016136271269737143</v>
      </c>
      <c r="D1195" s="181">
        <v>-0.05780666457865699</v>
      </c>
      <c r="E1195" s="283">
        <v>9.581905501069327E-4</v>
      </c>
      <c r="F1195" s="292">
        <v>108.42721017326767</v>
      </c>
      <c r="G1195" s="228">
        <v>-43.565603574354554</v>
      </c>
      <c r="H1195" s="230">
        <v>-4804.793707923906</v>
      </c>
      <c r="I1195" s="292">
        <v>2112.8032683693555</v>
      </c>
      <c r="J1195" s="230">
        <v>36549.475458742025</v>
      </c>
      <c r="K1195" s="228">
        <v>36549.475458742025</v>
      </c>
      <c r="L1195" s="281">
        <v>-2.274132087855112</v>
      </c>
    </row>
    <row r="1196">
      <c r="A1196" s="189">
        <v>42954.0</v>
      </c>
      <c r="B1196" s="181">
        <v>-0.0733389627471743</v>
      </c>
      <c r="C1196" s="181">
        <v>0.016191291161182626</v>
      </c>
      <c r="D1196" s="181">
        <v>-0.059174172412244014</v>
      </c>
      <c r="E1196" s="283">
        <v>0.002904181353923698</v>
      </c>
      <c r="F1196" s="292">
        <v>328.30820272172605</v>
      </c>
      <c r="G1196" s="228">
        <v>-132.82960984616147</v>
      </c>
      <c r="H1196" s="230">
        <v>-4913.220918097174</v>
      </c>
      <c r="I1196" s="292">
        <v>2156.36887194371</v>
      </c>
      <c r="J1196" s="230">
        <v>36441.04824856875</v>
      </c>
      <c r="K1196" s="228">
        <v>36441.04824856875</v>
      </c>
      <c r="L1196" s="281">
        <v>-2.2784695986028076</v>
      </c>
    </row>
    <row r="1197">
      <c r="A1197" s="189">
        <v>42951.0</v>
      </c>
      <c r="B1197" s="181">
        <v>-0.07736103756572732</v>
      </c>
      <c r="C1197" s="181">
        <v>0.01600562151199392</v>
      </c>
      <c r="D1197" s="181">
        <v>-0.06339032925454045</v>
      </c>
      <c r="E1197" s="283">
        <v>0.010726748280755982</v>
      </c>
      <c r="F1197" s="292">
        <v>1209.3264236818359</v>
      </c>
      <c r="G1197" s="228">
        <v>-436.6804174457129</v>
      </c>
      <c r="H1197" s="230">
        <v>-5241.5291208189</v>
      </c>
      <c r="I1197" s="292">
        <v>2289.1984817898715</v>
      </c>
      <c r="J1197" s="230">
        <v>36112.74004584703</v>
      </c>
      <c r="K1197" s="228">
        <v>36112.74004584703</v>
      </c>
      <c r="L1197" s="281">
        <v>-2.2896787511062255</v>
      </c>
    </row>
    <row r="1198">
      <c r="A1198" s="189">
        <v>42950.0</v>
      </c>
      <c r="B1198" s="181">
        <v>-0.09208316939760587</v>
      </c>
      <c r="C1198" s="181">
        <v>0.01602244817313422</v>
      </c>
      <c r="D1198" s="181">
        <v>-0.07809777372332809</v>
      </c>
      <c r="E1198" s="283">
        <v>2.7578457708006727E-4</v>
      </c>
      <c r="F1198" s="292">
        <v>30.758255110497885</v>
      </c>
      <c r="G1198" s="228">
        <v>-13.305681611854652</v>
      </c>
      <c r="H1198" s="230">
        <v>-6450.855544500736</v>
      </c>
      <c r="I1198" s="292">
        <v>2725.8788992355844</v>
      </c>
      <c r="J1198" s="230">
        <v>34903.41362216519</v>
      </c>
      <c r="K1198" s="228">
        <v>34903.41362216519</v>
      </c>
      <c r="L1198" s="281">
        <v>-2.3665231593045983</v>
      </c>
    </row>
    <row r="1199">
      <c r="A1199" s="189">
        <v>42949.0</v>
      </c>
      <c r="B1199" s="181">
        <v>-0.09254751523972969</v>
      </c>
      <c r="C1199" s="181">
        <v>0.01603838624874132</v>
      </c>
      <c r="D1199" s="181">
        <v>-0.07854820781543449</v>
      </c>
      <c r="E1199" s="283">
        <v>0.0045073162548021194</v>
      </c>
      <c r="F1199" s="292">
        <v>492.37970635332204</v>
      </c>
      <c r="G1199" s="228">
        <v>-169.3571722755687</v>
      </c>
      <c r="H1199" s="230">
        <v>-6481.613799611234</v>
      </c>
      <c r="I1199" s="292">
        <v>2739.184580847439</v>
      </c>
      <c r="J1199" s="230">
        <v>34872.65536705469</v>
      </c>
      <c r="K1199" s="228">
        <v>34872.65536705469</v>
      </c>
      <c r="L1199" s="281">
        <v>-2.3662566754103063</v>
      </c>
    </row>
    <row r="1200">
      <c r="A1200" s="189">
        <v>42948.0</v>
      </c>
      <c r="B1200" s="181">
        <v>-0.09862206095498667</v>
      </c>
      <c r="C1200" s="181">
        <v>0.016054321201896683</v>
      </c>
      <c r="D1200" s="181">
        <v>-0.0845991399786139</v>
      </c>
      <c r="E1200" s="283">
        <v>-0.02082064271621782</v>
      </c>
      <c r="F1200" s="292">
        <v>-2167.3189007682986</v>
      </c>
      <c r="G1200" s="228">
        <v>775.4515714908439</v>
      </c>
      <c r="H1200" s="230">
        <v>-6973.993505964556</v>
      </c>
      <c r="I1200" s="292">
        <v>2908.5417531230078</v>
      </c>
      <c r="J1200" s="230">
        <v>34380.27566070137</v>
      </c>
      <c r="K1200" s="228">
        <v>34380.27566070137</v>
      </c>
      <c r="L1200" s="281">
        <v>-2.397762899045999</v>
      </c>
    </row>
    <row r="1201">
      <c r="A1201" s="189">
        <v>42947.0</v>
      </c>
      <c r="B1201" s="181">
        <v>-0.07240125205985454</v>
      </c>
      <c r="C1201" s="181">
        <v>0.016069902196932415</v>
      </c>
      <c r="D1201" s="181">
        <v>-0.05836472159732712</v>
      </c>
      <c r="E1201" s="283">
        <v>0.010812911413823248</v>
      </c>
      <c r="F1201" s="292">
        <v>1149.0019753765637</v>
      </c>
      <c r="G1201" s="228">
        <v>-437.5521930098844</v>
      </c>
      <c r="H1201" s="230">
        <v>-4806.674605196257</v>
      </c>
      <c r="I1201" s="292">
        <v>2133.090181632164</v>
      </c>
      <c r="J1201" s="230">
        <v>36547.59456146967</v>
      </c>
      <c r="K1201" s="228">
        <v>36547.59456146967</v>
      </c>
      <c r="L1201" s="281">
        <v>-2.2533855561223213</v>
      </c>
    </row>
    <row r="1202">
      <c r="A1202" s="189">
        <v>42944.0</v>
      </c>
      <c r="B1202" s="181">
        <v>-0.08758936584668274</v>
      </c>
      <c r="C1202" s="181">
        <v>0.016137345585314704</v>
      </c>
      <c r="D1202" s="181">
        <v>-0.07261990341536816</v>
      </c>
      <c r="E1202" s="283">
        <v>-0.007345436719423563</v>
      </c>
      <c r="F1202" s="292">
        <v>-771.5746144650084</v>
      </c>
      <c r="G1202" s="228">
        <v>281.9195202955975</v>
      </c>
      <c r="H1202" s="230">
        <v>-5955.676580572821</v>
      </c>
      <c r="I1202" s="292">
        <v>2570.6423746420483</v>
      </c>
      <c r="J1202" s="230">
        <v>35398.5925860931</v>
      </c>
      <c r="K1202" s="228">
        <v>35398.5925860931</v>
      </c>
      <c r="L1202" s="281">
        <v>-2.3168047953002895</v>
      </c>
    </row>
    <row r="1203">
      <c r="A1203" s="189">
        <v>42943.0</v>
      </c>
      <c r="B1203" s="181">
        <v>-0.07826132983160083</v>
      </c>
      <c r="C1203" s="181">
        <v>0.016153874079290757</v>
      </c>
      <c r="D1203" s="181">
        <v>-0.06327653509744172</v>
      </c>
      <c r="E1203" s="283">
        <v>-0.018845192216455232</v>
      </c>
      <c r="F1203" s="292">
        <v>-1994.0649677846432</v>
      </c>
      <c r="G1203" s="228">
        <v>801.1369160343324</v>
      </c>
      <c r="H1203" s="230">
        <v>-5184.101966107813</v>
      </c>
      <c r="I1203" s="292">
        <v>2288.7228543464507</v>
      </c>
      <c r="J1203" s="230">
        <v>36170.16720055811</v>
      </c>
      <c r="K1203" s="228">
        <v>36170.16720055811</v>
      </c>
      <c r="L1203" s="281">
        <v>-2.26506322347541</v>
      </c>
    </row>
    <row r="1204">
      <c r="A1204" s="189">
        <v>42942.0</v>
      </c>
      <c r="B1204" s="181">
        <v>-0.053979234751172916</v>
      </c>
      <c r="C1204" s="181">
        <v>0.016171017738060914</v>
      </c>
      <c r="D1204" s="181">
        <v>-0.038978537069745404</v>
      </c>
      <c r="E1204" s="283">
        <v>-0.017331343070475368</v>
      </c>
      <c r="F1204" s="292">
        <v>-1868.4399811083988</v>
      </c>
      <c r="G1204" s="228">
        <v>840.3754928228678</v>
      </c>
      <c r="H1204" s="230">
        <v>-3190.0369983231694</v>
      </c>
      <c r="I1204" s="292">
        <v>1487.5859383121183</v>
      </c>
      <c r="J1204" s="230">
        <v>38164.23216834276</v>
      </c>
      <c r="K1204" s="228">
        <v>38164.23216834276</v>
      </c>
      <c r="L1204" s="281">
        <v>-2.1444387958807467</v>
      </c>
    </row>
    <row r="1205">
      <c r="A1205" s="189">
        <v>42941.0</v>
      </c>
      <c r="B1205" s="181">
        <v>-0.031185105327039622</v>
      </c>
      <c r="C1205" s="181">
        <v>0.01618972330727547</v>
      </c>
      <c r="D1205" s="181">
        <v>-0.016167055825628256</v>
      </c>
      <c r="E1205" s="283">
        <v>-0.007291940922501926</v>
      </c>
      <c r="F1205" s="292">
        <v>-799.7467779602893</v>
      </c>
      <c r="G1205" s="228">
        <v>386.22037127140806</v>
      </c>
      <c r="H1205" s="230">
        <v>-1321.5970172147709</v>
      </c>
      <c r="I1205" s="292">
        <v>647.2104454892504</v>
      </c>
      <c r="J1205" s="230">
        <v>40032.67214945116</v>
      </c>
      <c r="K1205" s="228">
        <v>40032.67214945116</v>
      </c>
      <c r="L1205" s="281">
        <v>-2.04198962860639</v>
      </c>
    </row>
    <row r="1206">
      <c r="A1206" s="189">
        <v>42940.0</v>
      </c>
      <c r="B1206" s="181">
        <v>-0.02142850962620014</v>
      </c>
      <c r="C1206" s="181">
        <v>0.016209907395457943</v>
      </c>
      <c r="D1206" s="181">
        <v>-0.00639173678840358</v>
      </c>
      <c r="E1206" s="283">
        <v>0.0070921139688628326</v>
      </c>
      <c r="F1206" s="292">
        <v>783.502565593816</v>
      </c>
      <c r="G1206" s="228">
        <v>-382.16798851575726</v>
      </c>
      <c r="H1206" s="230">
        <v>-521.8502392544816</v>
      </c>
      <c r="I1206" s="292">
        <v>260.9900742178424</v>
      </c>
      <c r="J1206" s="230">
        <v>40832.41892741145</v>
      </c>
      <c r="K1206" s="228">
        <v>40832.41892741145</v>
      </c>
      <c r="L1206" s="281">
        <v>-1.9995022447440098</v>
      </c>
    </row>
    <row r="1207">
      <c r="A1207" s="189">
        <v>42937.0</v>
      </c>
      <c r="B1207" s="181">
        <v>-0.03116291979903364</v>
      </c>
      <c r="C1207" s="181">
        <v>0.01628195613915962</v>
      </c>
      <c r="D1207" s="181">
        <v>-0.016059312489832615</v>
      </c>
      <c r="E1207" s="283">
        <v>-0.03208896889104281</v>
      </c>
      <c r="F1207" s="292">
        <v>-3519.892817121534</v>
      </c>
      <c r="G1207" s="228">
        <v>-545.3520335116904</v>
      </c>
      <c r="H1207" s="230">
        <v>-1305.3528048482976</v>
      </c>
      <c r="I1207" s="292">
        <v>643.1580627335996</v>
      </c>
      <c r="J1207" s="230">
        <v>40048.91636181763</v>
      </c>
      <c r="K1207" s="228">
        <v>40048.91636181763</v>
      </c>
      <c r="L1207" s="281">
        <v>-2.0295987572637855</v>
      </c>
    </row>
    <row r="1208">
      <c r="A1208" s="189">
        <v>42936.0</v>
      </c>
      <c r="B1208" s="181">
        <v>0.012156361494940662</v>
      </c>
      <c r="C1208" s="181">
        <v>0.016302386758535747</v>
      </c>
      <c r="D1208" s="181">
        <v>0.02727892082989973</v>
      </c>
      <c r="E1208" s="283">
        <v>0.013242996594394344</v>
      </c>
      <c r="F1208" s="292">
        <v>1499.2604361185718</v>
      </c>
      <c r="G1208" s="228">
        <v>817.3119853413073</v>
      </c>
      <c r="H1208" s="230">
        <v>2214.5400122732362</v>
      </c>
      <c r="I1208" s="292">
        <v>1188.51009624529</v>
      </c>
      <c r="J1208" s="230">
        <v>43568.80917893916</v>
      </c>
      <c r="K1208" s="228">
        <v>43568.80917893916</v>
      </c>
      <c r="L1208" s="281">
        <v>1.8632908708721558</v>
      </c>
    </row>
    <row r="1209">
      <c r="A1209" s="189">
        <v>42935.0</v>
      </c>
      <c r="B1209" s="181">
        <v>-0.006320669522733724</v>
      </c>
      <c r="C1209" s="181">
        <v>0.01632561751854078</v>
      </c>
      <c r="D1209" s="181">
        <v>0.008823439328365268</v>
      </c>
      <c r="E1209" s="283">
        <v>0.01701773961969355</v>
      </c>
      <c r="F1209" s="292">
        <v>1901.0909966815989</v>
      </c>
      <c r="G1209" s="228">
        <v>-217.17224856679644</v>
      </c>
      <c r="H1209" s="230">
        <v>715.2795761546645</v>
      </c>
      <c r="I1209" s="292">
        <v>371.1981109039828</v>
      </c>
      <c r="J1209" s="230">
        <v>42069.54874282059</v>
      </c>
      <c r="K1209" s="228">
        <v>42069.54874282059</v>
      </c>
      <c r="L1209" s="281">
        <v>1.9269483198950994</v>
      </c>
    </row>
    <row r="1210">
      <c r="A1210" s="189">
        <v>42934.0</v>
      </c>
      <c r="B1210" s="181">
        <v>-0.029812195442481943</v>
      </c>
      <c r="C1210" s="181">
        <v>0.01634773308084491</v>
      </c>
      <c r="D1210" s="181">
        <v>-0.014647571564465495</v>
      </c>
      <c r="E1210" s="283">
        <v>-0.012318775310278026</v>
      </c>
      <c r="F1210" s="292">
        <v>-1352.7397282283569</v>
      </c>
      <c r="G1210" s="228">
        <v>502.6470984397888</v>
      </c>
      <c r="H1210" s="230">
        <v>-1185.8114205269344</v>
      </c>
      <c r="I1210" s="292">
        <v>588.3703594707792</v>
      </c>
      <c r="J1210" s="230">
        <v>40168.45774613899</v>
      </c>
      <c r="K1210" s="228">
        <v>40168.45774613899</v>
      </c>
      <c r="L1210" s="281">
        <v>-2.0154166528605124</v>
      </c>
    </row>
    <row r="1211">
      <c r="A1211" s="189">
        <v>42933.0</v>
      </c>
      <c r="B1211" s="181">
        <v>-0.013119233511863778</v>
      </c>
      <c r="C1211" s="181">
        <v>0.016368404972988353</v>
      </c>
      <c r="D1211" s="181">
        <v>0.0020645662034172</v>
      </c>
      <c r="E1211" s="283">
        <v>0.002863352021211168</v>
      </c>
      <c r="F1211" s="292">
        <v>318.30154470619095</v>
      </c>
      <c r="G1211" s="228">
        <v>8.234905701315014</v>
      </c>
      <c r="H1211" s="230">
        <v>166.92830770142245</v>
      </c>
      <c r="I1211" s="292">
        <v>85.72326103099043</v>
      </c>
      <c r="J1211" s="230">
        <v>41521.19747436735</v>
      </c>
      <c r="K1211" s="228">
        <v>41521.19747436735</v>
      </c>
      <c r="L1211" s="281">
        <v>1.9472930181817862</v>
      </c>
    </row>
    <row r="1212">
      <c r="A1212" s="189">
        <v>42930.0</v>
      </c>
      <c r="B1212" s="181">
        <v>-0.017133160629300034</v>
      </c>
      <c r="C1212" s="181">
        <v>0.01644247317734297</v>
      </c>
      <c r="D1212" s="181">
        <v>-0.0018806531332641854</v>
      </c>
      <c r="E1212" s="283">
        <v>-0.014234216658813028</v>
      </c>
      <c r="F1212" s="292">
        <v>-1577.8010940528982</v>
      </c>
      <c r="G1212" s="228">
        <v>-681.667748145712</v>
      </c>
      <c r="H1212" s="230">
        <v>-151.3732370047685</v>
      </c>
      <c r="I1212" s="292">
        <v>77.48835532967541</v>
      </c>
      <c r="J1212" s="230">
        <v>41202.89592966116</v>
      </c>
      <c r="K1212" s="228">
        <v>41202.89592966116</v>
      </c>
      <c r="L1212" s="281">
        <v>-1.9534965784310263</v>
      </c>
    </row>
    <row r="1213">
      <c r="A1213" s="189">
        <v>42929.0</v>
      </c>
      <c r="B1213" s="181">
        <v>0.0024726219813722646</v>
      </c>
      <c r="C1213" s="181">
        <v>0.01646421233277186</v>
      </c>
      <c r="D1213" s="181">
        <v>0.017745295338562964</v>
      </c>
      <c r="E1213" s="283">
        <v>0.03277879645817129</v>
      </c>
      <c r="F1213" s="292">
        <v>3685.10564221998</v>
      </c>
      <c r="G1213" s="228">
        <v>-340.9209335227506</v>
      </c>
      <c r="H1213" s="230">
        <v>1426.4278570481297</v>
      </c>
      <c r="I1213" s="292">
        <v>759.1561034753875</v>
      </c>
      <c r="J1213" s="230">
        <v>42780.697023714056</v>
      </c>
      <c r="K1213" s="228">
        <v>42780.697023714056</v>
      </c>
      <c r="L1213" s="281">
        <v>1.8789651436878367</v>
      </c>
    </row>
    <row r="1214">
      <c r="A1214" s="189">
        <v>42928.0</v>
      </c>
      <c r="B1214" s="181">
        <v>-0.04343219119829683</v>
      </c>
      <c r="C1214" s="181">
        <v>0.01648726317146601</v>
      </c>
      <c r="D1214" s="181">
        <v>-0.028138135225110324</v>
      </c>
      <c r="E1214" s="283">
        <v>-0.010281826639136269</v>
      </c>
      <c r="F1214" s="292">
        <v>-1118.0288864982026</v>
      </c>
      <c r="G1214" s="228">
        <v>527.944239427849</v>
      </c>
      <c r="H1214" s="230">
        <v>-2258.6777851718502</v>
      </c>
      <c r="I1214" s="292">
        <v>1100.077036998138</v>
      </c>
      <c r="J1214" s="230">
        <v>39095.59138149407</v>
      </c>
      <c r="K1214" s="228">
        <v>39095.59138149407</v>
      </c>
      <c r="L1214" s="281">
        <v>-2.0531996480312618</v>
      </c>
    </row>
    <row r="1215">
      <c r="A1215" s="189">
        <v>42927.0</v>
      </c>
      <c r="B1215" s="181">
        <v>-0.029540093589046124</v>
      </c>
      <c r="C1215" s="181">
        <v>0.01650742088927203</v>
      </c>
      <c r="D1215" s="181">
        <v>-0.01422733874138842</v>
      </c>
      <c r="E1215" s="283">
        <v>4.8256608155701855E-4</v>
      </c>
      <c r="F1215" s="292">
        <v>53.01296336210157</v>
      </c>
      <c r="G1215" s="228">
        <v>-26.565427598205474</v>
      </c>
      <c r="H1215" s="230">
        <v>-1140.6488986736476</v>
      </c>
      <c r="I1215" s="292">
        <v>572.1327975702891</v>
      </c>
      <c r="J1215" s="230">
        <v>40213.62026799227</v>
      </c>
      <c r="K1215" s="228">
        <v>40213.62026799227</v>
      </c>
      <c r="L1215" s="281">
        <v>-1.9936785716842491</v>
      </c>
    </row>
    <row r="1216">
      <c r="A1216" s="189">
        <v>42926.0</v>
      </c>
      <c r="B1216" s="181">
        <v>-0.030271646139385166</v>
      </c>
      <c r="C1216" s="181">
        <v>0.01656024012368824</v>
      </c>
      <c r="D1216" s="181">
        <v>-0.014907598897277378</v>
      </c>
      <c r="E1216" s="283">
        <v>-5.823177686275382E-4</v>
      </c>
      <c r="F1216" s="292">
        <v>-63.93897323475517</v>
      </c>
      <c r="G1216" s="228">
        <v>28.609768789570126</v>
      </c>
      <c r="H1216" s="230">
        <v>-1193.6618620357492</v>
      </c>
      <c r="I1216" s="292">
        <v>598.6982251684946</v>
      </c>
      <c r="J1216" s="230">
        <v>40160.60730463017</v>
      </c>
      <c r="K1216" s="228">
        <v>40160.60730463017</v>
      </c>
      <c r="L1216" s="281">
        <v>-1.993762152376201</v>
      </c>
    </row>
    <row r="1217">
      <c r="A1217" s="189">
        <v>42923.0</v>
      </c>
      <c r="B1217" s="181">
        <v>-0.029357917994965642</v>
      </c>
      <c r="C1217" s="181">
        <v>0.01638685060210999</v>
      </c>
      <c r="D1217" s="181">
        <v>-0.014172651008686135</v>
      </c>
      <c r="E1217" s="283">
        <v>-0.04140050568448479</v>
      </c>
      <c r="F1217" s="292">
        <v>-4549.275403309175</v>
      </c>
      <c r="G1217" s="228">
        <v>-1353.1397537986568</v>
      </c>
      <c r="H1217" s="230">
        <v>-1129.722888800994</v>
      </c>
      <c r="I1217" s="292">
        <v>570.0884563789244</v>
      </c>
      <c r="J1217" s="230">
        <v>40224.54627786492</v>
      </c>
      <c r="K1217" s="228">
        <v>40224.54627786492</v>
      </c>
      <c r="L1217" s="281">
        <v>-1.9816624528353783</v>
      </c>
    </row>
    <row r="1218">
      <c r="A1218" s="189">
        <v>42922.0</v>
      </c>
      <c r="B1218" s="181">
        <v>0.027749503284069863</v>
      </c>
      <c r="C1218" s="181">
        <v>0.016407926686245522</v>
      </c>
      <c r="D1218" s="181">
        <v>0.04295430092772792</v>
      </c>
      <c r="E1218" s="283">
        <v>0.003302809505362042</v>
      </c>
      <c r="F1218" s="292">
        <v>377.95308370773546</v>
      </c>
      <c r="G1218" s="228">
        <v>224.44735760017738</v>
      </c>
      <c r="H1218" s="230">
        <v>3419.552514508181</v>
      </c>
      <c r="I1218" s="292">
        <v>1923.2282101775813</v>
      </c>
      <c r="J1218" s="230">
        <v>44773.8216811741</v>
      </c>
      <c r="K1218" s="228">
        <v>44773.8216811741</v>
      </c>
      <c r="L1218" s="281">
        <v>1.778027431384462</v>
      </c>
    </row>
    <row r="1219">
      <c r="A1219" s="189">
        <v>42921.0</v>
      </c>
      <c r="B1219" s="181">
        <v>0.02263468737972236</v>
      </c>
      <c r="C1219" s="181">
        <v>0.016834649203371417</v>
      </c>
      <c r="D1219" s="181">
        <v>0.03826439049948787</v>
      </c>
      <c r="E1219" s="283">
        <v>-4.7212804869919056E-4</v>
      </c>
      <c r="F1219" s="292">
        <v>-53.83388586461706</v>
      </c>
      <c r="G1219" s="228">
        <v>-34.749195753242475</v>
      </c>
      <c r="H1219" s="230">
        <v>3041.5994308004456</v>
      </c>
      <c r="I1219" s="292">
        <v>1698.780852577404</v>
      </c>
      <c r="J1219" s="230">
        <v>44395.86859746637</v>
      </c>
      <c r="K1219" s="228">
        <v>44395.86859746637</v>
      </c>
      <c r="L1219" s="281">
        <v>1.7904601562854363</v>
      </c>
    </row>
    <row r="1220">
      <c r="A1220" s="189">
        <v>42920.0</v>
      </c>
      <c r="B1220" s="181">
        <v>0.026499948768121083</v>
      </c>
      <c r="C1220" s="181">
        <v>0.013646511569053933</v>
      </c>
      <c r="D1220" s="181">
        <v>0.038999812180536754</v>
      </c>
      <c r="E1220" s="283">
        <v>0.0030899697559248506</v>
      </c>
      <c r="F1220" s="292">
        <v>302.9491425360957</v>
      </c>
      <c r="G1220" s="228">
        <v>177.99114472711108</v>
      </c>
      <c r="H1220" s="230">
        <v>3095.4333166650626</v>
      </c>
      <c r="I1220" s="292">
        <v>1733.5300483306464</v>
      </c>
      <c r="J1220" s="230">
        <v>44449.702483330984</v>
      </c>
      <c r="K1220" s="228">
        <v>44449.702483330984</v>
      </c>
      <c r="L1220" s="281">
        <v>1.785624263995828</v>
      </c>
    </row>
    <row r="1221">
      <c r="A1221" s="189">
        <v>42919.0</v>
      </c>
      <c r="B1221" s="181">
        <v>0.02271704032035104</v>
      </c>
      <c r="C1221" s="181">
        <v>0.013666961515764554</v>
      </c>
      <c r="D1221" s="181">
        <v>0.035235635372671936</v>
      </c>
      <c r="E1221" s="283">
        <v>-0.03356158843062159</v>
      </c>
      <c r="F1221" s="292">
        <v>-3004.4268240819542</v>
      </c>
      <c r="G1221" s="228">
        <v>-1909.7541819099474</v>
      </c>
      <c r="H1221" s="230">
        <v>2792.484174128967</v>
      </c>
      <c r="I1221" s="292">
        <v>1555.5389036035353</v>
      </c>
      <c r="J1221" s="230">
        <v>44146.75334079489</v>
      </c>
      <c r="K1221" s="228">
        <v>44146.75334079489</v>
      </c>
      <c r="L1221" s="281">
        <v>1.7951876148259263</v>
      </c>
    </row>
    <row r="1222">
      <c r="A1222" s="189">
        <v>42916.0</v>
      </c>
      <c r="B1222" s="181">
        <v>0.06091514373603383</v>
      </c>
      <c r="C1222" s="181">
        <v>0.013731922920139047</v>
      </c>
      <c r="D1222" s="181">
        <v>0.0734932418106217</v>
      </c>
      <c r="E1222" s="283">
        <v>-0.022843310260344973</v>
      </c>
      <c r="F1222" s="292">
        <v>-2287.480227589429</v>
      </c>
      <c r="G1222" s="228">
        <v>-1610.1869769901314</v>
      </c>
      <c r="H1222" s="230">
        <v>5796.910998210921</v>
      </c>
      <c r="I1222" s="292">
        <v>3465.2930855134828</v>
      </c>
      <c r="J1222" s="230">
        <v>47151.18016487684</v>
      </c>
      <c r="K1222" s="228">
        <v>47151.18016487684</v>
      </c>
      <c r="L1222" s="281">
        <v>1.6728486898971613</v>
      </c>
    </row>
    <row r="1223">
      <c r="A1223" s="189">
        <v>42915.0</v>
      </c>
      <c r="B1223" s="181">
        <v>0.08936079695595747</v>
      </c>
      <c r="C1223" s="181">
        <v>0.013754464745568172</v>
      </c>
      <c r="D1223" s="181">
        <v>0.10266216807276282</v>
      </c>
      <c r="E1223" s="283">
        <v>0.008404883918081224</v>
      </c>
      <c r="F1223" s="292">
        <v>860.408061045523</v>
      </c>
      <c r="G1223" s="228">
        <v>611.2723325970301</v>
      </c>
      <c r="H1223" s="230">
        <v>8084.39122580035</v>
      </c>
      <c r="I1223" s="292">
        <v>5075.480062503614</v>
      </c>
      <c r="J1223" s="230">
        <v>49438.66039246626</v>
      </c>
      <c r="K1223" s="228">
        <v>49438.66039246626</v>
      </c>
      <c r="L1223" s="281">
        <v>1.5928328209829499</v>
      </c>
    </row>
    <row r="1224">
      <c r="A1224" s="189">
        <v>42914.0</v>
      </c>
      <c r="B1224" s="181">
        <v>0.07857249811309334</v>
      </c>
      <c r="C1224" s="181">
        <v>0.013778640478588436</v>
      </c>
      <c r="D1224" s="181">
        <v>0.09189724857637796</v>
      </c>
      <c r="E1224" s="283">
        <v>-0.03990060020814328</v>
      </c>
      <c r="F1224" s="292">
        <v>-4050.294093164155</v>
      </c>
      <c r="G1224" s="228">
        <v>-3096.830260119903</v>
      </c>
      <c r="H1224" s="230">
        <v>7223.983164754827</v>
      </c>
      <c r="I1224" s="292">
        <v>4464.207729906584</v>
      </c>
      <c r="J1224" s="230">
        <v>48578.25233142074</v>
      </c>
      <c r="K1224" s="228">
        <v>48578.25233142074</v>
      </c>
      <c r="L1224" s="281">
        <v>1.6182004964419505</v>
      </c>
    </row>
    <row r="1225">
      <c r="A1225" s="189">
        <v>42913.0</v>
      </c>
      <c r="B1225" s="181">
        <v>0.13012984734126576</v>
      </c>
      <c r="C1225" s="181">
        <v>0.013992822197083123</v>
      </c>
      <c r="D1225" s="181">
        <v>0.14366799966366586</v>
      </c>
      <c r="E1225" s="283">
        <v>-0.008391569132352412</v>
      </c>
      <c r="F1225" s="292">
        <v>-885.6877214853157</v>
      </c>
      <c r="G1225" s="228">
        <v>-747.1695081931466</v>
      </c>
      <c r="H1225" s="230">
        <v>11274.277257918982</v>
      </c>
      <c r="I1225" s="292">
        <v>7561.037990026487</v>
      </c>
      <c r="J1225" s="230">
        <v>52628.5464245849</v>
      </c>
      <c r="K1225" s="228">
        <v>52628.5464245849</v>
      </c>
      <c r="L1225" s="281">
        <v>1.491101786922709</v>
      </c>
    </row>
    <row r="1226">
      <c r="A1226" s="189">
        <v>42912.0</v>
      </c>
      <c r="B1226" s="181">
        <v>0.1432544214736341</v>
      </c>
      <c r="C1226" s="181">
        <v>0.012453414605640922</v>
      </c>
      <c r="D1226" s="181">
        <v>0.15525229185831002</v>
      </c>
      <c r="E1226" s="283">
        <v>-0.0020470218438193304</v>
      </c>
      <c r="F1226" s="292">
        <v>-218.11696329420192</v>
      </c>
      <c r="G1226" s="228">
        <v>-228.31851932214522</v>
      </c>
      <c r="H1226" s="230">
        <v>12159.964979404298</v>
      </c>
      <c r="I1226" s="292">
        <v>8308.207498219634</v>
      </c>
      <c r="J1226" s="230">
        <v>53514.234146070216</v>
      </c>
      <c r="K1226" s="228">
        <v>53514.234146070216</v>
      </c>
      <c r="L1226" s="281">
        <v>1.4636087245064664</v>
      </c>
    </row>
    <row r="1227">
      <c r="A1227" s="189">
        <v>42909.0</v>
      </c>
      <c r="B1227" s="181">
        <v>0.14681005647337952</v>
      </c>
      <c r="C1227" s="181">
        <v>0.012519146517788146</v>
      </c>
      <c r="D1227" s="181">
        <v>0.15887125430575177</v>
      </c>
      <c r="E1227" s="283">
        <v>4.138137588777599E-4</v>
      </c>
      <c r="F1227" s="292">
        <v>44.18348759296896</v>
      </c>
      <c r="G1227" s="228">
        <v>20.534394660273392</v>
      </c>
      <c r="H1227" s="230">
        <v>12378.0819426985</v>
      </c>
      <c r="I1227" s="292">
        <v>8536.526017541779</v>
      </c>
      <c r="J1227" s="230">
        <v>53732.35110936442</v>
      </c>
      <c r="K1227" s="228">
        <v>53732.35110936442</v>
      </c>
      <c r="L1227" s="281">
        <v>1.450013965547891</v>
      </c>
    </row>
    <row r="1228">
      <c r="A1228" s="189">
        <v>42908.0</v>
      </c>
      <c r="B1228" s="181">
        <v>0.1465342994289756</v>
      </c>
      <c r="C1228" s="181">
        <v>0.01254408610732076</v>
      </c>
      <c r="D1228" s="181">
        <v>0.1586195245640704</v>
      </c>
      <c r="E1228" s="283">
        <v>-0.0043468432517617854</v>
      </c>
      <c r="F1228" s="292">
        <v>-463.9266197261786</v>
      </c>
      <c r="G1228" s="228">
        <v>-414.45075930260646</v>
      </c>
      <c r="H1228" s="230">
        <v>12333.898455105531</v>
      </c>
      <c r="I1228" s="292">
        <v>8515.991622881505</v>
      </c>
      <c r="J1228" s="230">
        <v>53688.16762177145</v>
      </c>
      <c r="K1228" s="228">
        <v>53688.16762177145</v>
      </c>
      <c r="L1228" s="281">
        <v>1.4483220511825943</v>
      </c>
    </row>
    <row r="1229">
      <c r="A1229" s="189">
        <v>42907.0</v>
      </c>
      <c r="B1229" s="181">
        <v>0.1528047449948681</v>
      </c>
      <c r="C1229" s="181">
        <v>0.012569103353986732</v>
      </c>
      <c r="D1229" s="181">
        <v>0.16491407224913138</v>
      </c>
      <c r="E1229" s="283">
        <v>0.008449963301769453</v>
      </c>
      <c r="F1229" s="292">
        <v>905.7614956558718</v>
      </c>
      <c r="G1229" s="228">
        <v>754.349737922128</v>
      </c>
      <c r="H1229" s="230">
        <v>12797.82507483171</v>
      </c>
      <c r="I1229" s="292">
        <v>8930.442382184112</v>
      </c>
      <c r="J1229" s="230">
        <v>54152.09424149763</v>
      </c>
      <c r="K1229" s="228">
        <v>54152.09424149763</v>
      </c>
      <c r="L1229" s="281">
        <v>1.433056116051191</v>
      </c>
    </row>
    <row r="1230">
      <c r="A1230" s="189">
        <v>42906.0</v>
      </c>
      <c r="B1230" s="181">
        <v>0.14141840637633402</v>
      </c>
      <c r="C1230" s="181">
        <v>0.012594520303558272</v>
      </c>
      <c r="D1230" s="181">
        <v>0.15355222083159314</v>
      </c>
      <c r="E1230" s="283">
        <v>0.005612031438921283</v>
      </c>
      <c r="F1230" s="292">
        <v>596.4770825050855</v>
      </c>
      <c r="G1230" s="228">
        <v>481.87705557182016</v>
      </c>
      <c r="H1230" s="230">
        <v>11892.063579175838</v>
      </c>
      <c r="I1230" s="292">
        <v>8176.092644261984</v>
      </c>
      <c r="J1230" s="230">
        <v>53246.33274584176</v>
      </c>
      <c r="K1230" s="228">
        <v>53246.33274584176</v>
      </c>
      <c r="L1230" s="281">
        <v>1.4544922735827532</v>
      </c>
    </row>
    <row r="1231">
      <c r="A1231" s="189">
        <v>42905.0</v>
      </c>
      <c r="B1231" s="181">
        <v>0.13398149623868674</v>
      </c>
      <c r="C1231" s="181">
        <v>0.012619470468572418</v>
      </c>
      <c r="D1231" s="181">
        <v>0.1461393481853003</v>
      </c>
      <c r="E1231" s="283">
        <v>0.01339399553619073</v>
      </c>
      <c r="F1231" s="292">
        <v>1415.5971436611526</v>
      </c>
      <c r="G1231" s="228">
        <v>1110.4968498963526</v>
      </c>
      <c r="H1231" s="230">
        <v>11295.586496670752</v>
      </c>
      <c r="I1231" s="292">
        <v>7694.215588690164</v>
      </c>
      <c r="J1231" s="230">
        <v>52649.855663336675</v>
      </c>
      <c r="K1231" s="228">
        <v>52649.855663336675</v>
      </c>
      <c r="L1231" s="281">
        <v>1.4680621262126181</v>
      </c>
    </row>
    <row r="1232">
      <c r="A1232" s="189">
        <v>42902.0</v>
      </c>
      <c r="B1232" s="181">
        <v>0.11627997795692359</v>
      </c>
      <c r="C1232" s="181">
        <v>0.012686361676676151</v>
      </c>
      <c r="D1232" s="181">
        <v>0.12850227424030078</v>
      </c>
      <c r="E1232" s="283">
        <v>-4.2703720823063565E-4</v>
      </c>
      <c r="F1232" s="292">
        <v>-44.528595730194866</v>
      </c>
      <c r="G1232" s="228">
        <v>-47.95131246042001</v>
      </c>
      <c r="H1232" s="230">
        <v>9879.9893530096</v>
      </c>
      <c r="I1232" s="292">
        <v>6583.718738793811</v>
      </c>
      <c r="J1232" s="230">
        <v>51234.258519675524</v>
      </c>
      <c r="K1232" s="228">
        <v>51234.258519675524</v>
      </c>
      <c r="L1232" s="281">
        <v>1.5006700232792283</v>
      </c>
    </row>
    <row r="1233">
      <c r="A1233" s="189">
        <v>42901.0</v>
      </c>
      <c r="B1233" s="279">
        <v>0.11708036282746666</v>
      </c>
      <c r="C1233" s="279">
        <v>0.012710378859207252</v>
      </c>
      <c r="D1233" s="279">
        <v>0.1293257977480882</v>
      </c>
      <c r="E1233" s="283">
        <v>-4.268549252950356E-4</v>
      </c>
      <c r="F1233" s="292">
        <v>-44.528595730196685</v>
      </c>
      <c r="G1233" s="228">
        <v>-48.20218124076655</v>
      </c>
      <c r="H1233" s="230">
        <v>9924.517948739795</v>
      </c>
      <c r="I1233" s="292">
        <v>6631.670051254231</v>
      </c>
      <c r="J1233" s="230">
        <v>51278.78711540572</v>
      </c>
      <c r="K1233" s="228">
        <v>51278.78711540572</v>
      </c>
      <c r="L1233" s="281">
        <v>1.4965337346454375</v>
      </c>
    </row>
    <row r="1234">
      <c r="A1234" s="189">
        <v>42900.0</v>
      </c>
      <c r="B1234" s="279">
        <v>0.11788408735869939</v>
      </c>
      <c r="C1234" s="279">
        <v>0.012734519927191846</v>
      </c>
      <c r="D1234" s="279">
        <v>0.13015278027030563</v>
      </c>
      <c r="E1234" s="283">
        <v>-5.346993662642276E-4</v>
      </c>
      <c r="F1234" s="292">
        <v>-44.528595730196685</v>
      </c>
      <c r="G1234" s="228">
        <v>-48.45490249711111</v>
      </c>
      <c r="H1234" s="230">
        <v>9969.046544469991</v>
      </c>
      <c r="I1234" s="292">
        <v>6679.872232494998</v>
      </c>
      <c r="J1234" s="230">
        <v>51323.31571113592</v>
      </c>
      <c r="K1234" s="228">
        <v>51323.31571113592</v>
      </c>
      <c r="L1234" s="281">
        <v>1.4924007821548488</v>
      </c>
    </row>
    <row r="1235">
      <c r="A1235" s="189">
        <v>42899.0</v>
      </c>
      <c r="B1235" s="279">
        <v>0.1186911776702479</v>
      </c>
      <c r="C1235" s="279">
        <v>0.012758785864527881</v>
      </c>
      <c r="D1235" s="279">
        <v>0.1309832488744863</v>
      </c>
      <c r="E1235" s="283">
        <v>-5.344136156426205E-4</v>
      </c>
      <c r="F1235" s="292">
        <v>-44.528595730196685</v>
      </c>
      <c r="G1235" s="228">
        <v>-48.70949611752985</v>
      </c>
      <c r="H1235" s="230">
        <v>10013.575140200188</v>
      </c>
      <c r="I1235" s="292">
        <v>6728.327134992109</v>
      </c>
      <c r="J1235" s="230">
        <v>51367.844306866114</v>
      </c>
      <c r="K1235" s="228">
        <v>51367.844306866114</v>
      </c>
      <c r="L1235" s="281">
        <v>1.4882711466454184</v>
      </c>
    </row>
    <row r="1236">
      <c r="A1236" s="189">
        <v>42898.0</v>
      </c>
      <c r="B1236" s="279">
        <v>0.11950166016420488</v>
      </c>
      <c r="C1236" s="279">
        <v>0.012783177666109945</v>
      </c>
      <c r="D1236" s="279">
        <v>0.1318172309212244</v>
      </c>
      <c r="E1236" s="283">
        <v>-5.341281702759267E-4</v>
      </c>
      <c r="F1236" s="292">
        <v>-44.528595730196685</v>
      </c>
      <c r="G1236" s="228">
        <v>-72.02680190883166</v>
      </c>
      <c r="H1236" s="230">
        <v>10058.103735930385</v>
      </c>
      <c r="I1236" s="292">
        <v>6777.036631109639</v>
      </c>
      <c r="J1236" s="230">
        <v>51412.37290259631</v>
      </c>
      <c r="K1236" s="228">
        <v>51412.37290259631</v>
      </c>
      <c r="L1236" s="281">
        <v>1.484144808921229</v>
      </c>
    </row>
    <row r="1237">
      <c r="A1237" s="189">
        <v>42895.0</v>
      </c>
      <c r="B1237" s="181">
        <v>0.12072203302078215</v>
      </c>
      <c r="C1237" s="181">
        <v>0.012850965582372961</v>
      </c>
      <c r="D1237" s="181">
        <v>0.13310291202126145</v>
      </c>
      <c r="E1237" s="283">
        <v>7.945584121212911E-4</v>
      </c>
      <c r="F1237" s="292">
        <v>66.27523138945435</v>
      </c>
      <c r="G1237" s="228">
        <v>40.57925016477566</v>
      </c>
      <c r="H1237" s="230">
        <v>10102.632331660581</v>
      </c>
      <c r="I1237" s="292">
        <v>6849.06343301847</v>
      </c>
      <c r="J1237" s="230">
        <v>51456.90149832651</v>
      </c>
      <c r="K1237" s="228">
        <v>51456.90149832651</v>
      </c>
      <c r="L1237" s="281">
        <v>1.4750385115367841</v>
      </c>
    </row>
    <row r="1238">
      <c r="A1238" s="189">
        <v>42894.0</v>
      </c>
      <c r="B1238" s="279">
        <v>0.12008016794470106</v>
      </c>
      <c r="C1238" s="279">
        <v>0.012875768761817535</v>
      </c>
      <c r="D1238" s="279">
        <v>0.13248494282767745</v>
      </c>
      <c r="E1238" s="283">
        <v>7.951902372135059E-4</v>
      </c>
      <c r="F1238" s="292">
        <v>66.27523138945435</v>
      </c>
      <c r="G1238" s="228">
        <v>40.640797768536686</v>
      </c>
      <c r="H1238" s="230">
        <v>10036.357100271127</v>
      </c>
      <c r="I1238" s="292">
        <v>6808.484182853695</v>
      </c>
      <c r="J1238" s="230">
        <v>51390.626266937055</v>
      </c>
      <c r="K1238" s="228">
        <v>51390.626266937055</v>
      </c>
      <c r="L1238" s="281">
        <v>1.474095676912406</v>
      </c>
    </row>
    <row r="1239">
      <c r="A1239" s="189">
        <v>42893.0</v>
      </c>
      <c r="B1239" s="279">
        <v>0.11941349833397791</v>
      </c>
      <c r="C1239" s="279">
        <v>0.012922583376501292</v>
      </c>
      <c r="D1239" s="279">
        <v>0.13186417847539275</v>
      </c>
      <c r="E1239" s="283">
        <v>9.284787533354375E-4</v>
      </c>
      <c r="F1239" s="292">
        <v>77.32110328769522</v>
      </c>
      <c r="G1239" s="228">
        <v>49.65329679721435</v>
      </c>
      <c r="H1239" s="230">
        <v>9970.081868881673</v>
      </c>
      <c r="I1239" s="292">
        <v>6767.843385085158</v>
      </c>
      <c r="J1239" s="230">
        <v>51324.3510355476</v>
      </c>
      <c r="K1239" s="228">
        <v>51324.3510355476</v>
      </c>
      <c r="L1239" s="281">
        <v>1.4731549330549738</v>
      </c>
    </row>
    <row r="1240">
      <c r="A1240" s="189">
        <v>42892.0</v>
      </c>
      <c r="B1240" s="279">
        <v>0.1188222546149829</v>
      </c>
      <c r="C1240" s="279">
        <v>0.012744793149880342</v>
      </c>
      <c r="D1240" s="279">
        <v>0.1310942331129878</v>
      </c>
      <c r="E1240" s="283">
        <v>9.291707578837816E-4</v>
      </c>
      <c r="F1240" s="292">
        <v>77.32110328769522</v>
      </c>
      <c r="G1240" s="228">
        <v>49.711151967533624</v>
      </c>
      <c r="H1240" s="230">
        <v>9892.760765593977</v>
      </c>
      <c r="I1240" s="292">
        <v>6718.190088287944</v>
      </c>
      <c r="J1240" s="230">
        <v>51247.02993225991</v>
      </c>
      <c r="K1240" s="228">
        <v>51247.02993225991</v>
      </c>
      <c r="L1240" s="281">
        <v>1.4725336192615885</v>
      </c>
    </row>
    <row r="1241">
      <c r="A1241" s="189">
        <v>42891.0</v>
      </c>
      <c r="B1241" s="181">
        <v>0.11802514926534818</v>
      </c>
      <c r="C1241" s="181">
        <v>0.012769408806662165</v>
      </c>
      <c r="D1241" s="181">
        <v>0.13032083021243862</v>
      </c>
      <c r="E1241" s="283">
        <v>0.01062897050439391</v>
      </c>
      <c r="F1241" s="292">
        <v>883.6697518593883</v>
      </c>
      <c r="G1241" s="228">
        <v>673.2013940662928</v>
      </c>
      <c r="H1241" s="230">
        <v>9815.439662306282</v>
      </c>
      <c r="I1241" s="292">
        <v>6668.47893632041</v>
      </c>
      <c r="J1241" s="230">
        <v>51169.708828972216</v>
      </c>
      <c r="K1241" s="228">
        <v>51169.708828972216</v>
      </c>
      <c r="L1241" s="281">
        <v>1.471915823089085</v>
      </c>
    </row>
    <row r="1242">
      <c r="A1242" s="189">
        <v>42888.0</v>
      </c>
      <c r="B1242" s="279">
        <v>0.10686195173107105</v>
      </c>
      <c r="C1242" s="279">
        <v>0.012837813086260013</v>
      </c>
      <c r="D1242" s="279">
        <v>0.11922349925116305</v>
      </c>
      <c r="E1242" s="283">
        <v>0.010474580246267495</v>
      </c>
      <c r="F1242" s="292">
        <v>861.5780080628992</v>
      </c>
      <c r="G1242" s="228">
        <v>661.0382419898651</v>
      </c>
      <c r="H1242" s="230">
        <v>8931.769910446894</v>
      </c>
      <c r="I1242" s="292">
        <v>5995.277542254117</v>
      </c>
      <c r="J1242" s="230">
        <v>50286.03907711283</v>
      </c>
      <c r="K1242" s="228">
        <v>50286.03907711283</v>
      </c>
      <c r="L1242" s="281">
        <v>1.4898009053787205</v>
      </c>
    </row>
    <row r="1243">
      <c r="A1243" s="189">
        <v>42887.0</v>
      </c>
      <c r="B1243" s="181">
        <v>0.09554213434329632</v>
      </c>
      <c r="C1243" s="181">
        <v>0.012862144991786223</v>
      </c>
      <c r="D1243" s="181">
        <v>0.10792711108800747</v>
      </c>
      <c r="E1243" s="283">
        <v>0.0017642430800943044</v>
      </c>
      <c r="F1243" s="292">
        <v>143.5963346771514</v>
      </c>
      <c r="G1243" s="228">
        <v>100.45018058668302</v>
      </c>
      <c r="H1243" s="230">
        <v>8070.191902383995</v>
      </c>
      <c r="I1243" s="292">
        <v>5334.239300264252</v>
      </c>
      <c r="J1243" s="230">
        <v>49424.46106904993</v>
      </c>
      <c r="K1243" s="228">
        <v>49424.46106904993</v>
      </c>
      <c r="L1243" s="281">
        <v>1.5129039865129799</v>
      </c>
    </row>
    <row r="1244">
      <c r="A1244" s="189">
        <v>42886.0</v>
      </c>
      <c r="B1244" s="279">
        <v>0.0937953321839529</v>
      </c>
      <c r="C1244" s="279">
        <v>0.012885993582725241</v>
      </c>
      <c r="D1244" s="279">
        <v>0.10620327276901591</v>
      </c>
      <c r="E1244" s="283">
        <v>0.001767361134746308</v>
      </c>
      <c r="F1244" s="292">
        <v>143.5963346771514</v>
      </c>
      <c r="G1244" s="228">
        <v>100.30731900538194</v>
      </c>
      <c r="H1244" s="230">
        <v>7926.595567706843</v>
      </c>
      <c r="I1244" s="292">
        <v>5233.789119677569</v>
      </c>
      <c r="J1244" s="230">
        <v>49280.86473437278</v>
      </c>
      <c r="K1244" s="228">
        <v>49280.86473437278</v>
      </c>
      <c r="L1244" s="281">
        <v>1.5145041931294256</v>
      </c>
    </row>
    <row r="1245">
      <c r="A1245" s="189">
        <v>42885.0</v>
      </c>
      <c r="B1245" s="181">
        <v>0.09156243009438816</v>
      </c>
      <c r="C1245" s="181">
        <v>0.012909836432824527</v>
      </c>
      <c r="D1245" s="181">
        <v>0.10447226652721268</v>
      </c>
      <c r="E1245" s="283">
        <v>0.002180023937959205</v>
      </c>
      <c r="F1245" s="292">
        <v>176.73395037187584</v>
      </c>
      <c r="G1245" s="228">
        <v>125.3842810924807</v>
      </c>
      <c r="H1245" s="230">
        <v>7782.999233029692</v>
      </c>
      <c r="I1245" s="292">
        <v>5133.481800672187</v>
      </c>
      <c r="J1245" s="230">
        <v>49137.268399695626</v>
      </c>
      <c r="K1245" s="228">
        <v>49137.268399695626</v>
      </c>
      <c r="L1245" s="281">
        <v>1.516124832079968</v>
      </c>
    </row>
    <row r="1246">
      <c r="A1246" s="189">
        <v>42884.0</v>
      </c>
      <c r="B1246" s="181">
        <v>0.08935478414292254</v>
      </c>
      <c r="C1246" s="181">
        <v>0.012933672793006171</v>
      </c>
      <c r="D1246" s="181">
        <v>0.10228845693592871</v>
      </c>
      <c r="E1246" s="283">
        <v>0.004096475297884201</v>
      </c>
      <c r="F1246" s="292">
        <v>331.37615694727083</v>
      </c>
      <c r="G1246" s="228">
        <v>225.35390305359215</v>
      </c>
      <c r="H1246" s="230">
        <v>7606.265282657816</v>
      </c>
      <c r="I1246" s="292">
        <v>5008.097519579706</v>
      </c>
      <c r="J1246" s="230">
        <v>48960.53444932375</v>
      </c>
      <c r="K1246" s="228">
        <v>48960.53444932375</v>
      </c>
      <c r="L1246" s="281">
        <v>1.5187933647298775</v>
      </c>
    </row>
    <row r="1247">
      <c r="A1247" s="189">
        <v>42881.0</v>
      </c>
      <c r="B1247" s="181">
        <v>0.08534904021879144</v>
      </c>
      <c r="C1247" s="181">
        <v>0.013002314903797586</v>
      </c>
      <c r="D1247" s="181">
        <v>0.09835135512258902</v>
      </c>
      <c r="E1247" s="283">
        <v>0.009597759345804882</v>
      </c>
      <c r="F1247" s="292">
        <v>773.2110328769613</v>
      </c>
      <c r="G1247" s="228">
        <v>568.5880680199525</v>
      </c>
      <c r="H1247" s="230">
        <v>7274.889125710545</v>
      </c>
      <c r="I1247" s="292">
        <v>4782.743616526114</v>
      </c>
      <c r="J1247" s="230">
        <v>48629.15829237648</v>
      </c>
      <c r="K1247" s="228">
        <v>48629.15829237648</v>
      </c>
      <c r="L1247" s="281">
        <v>1.5210702703304364</v>
      </c>
    </row>
    <row r="1248">
      <c r="A1248" s="189">
        <v>42880.0</v>
      </c>
      <c r="B1248" s="181">
        <v>0.0750330370414024</v>
      </c>
      <c r="C1248" s="181">
        <v>0.013026144519770055</v>
      </c>
      <c r="D1248" s="181">
        <v>0.08805918156117246</v>
      </c>
      <c r="E1248" s="283">
        <v>0.002491912032347219</v>
      </c>
      <c r="F1248" s="292">
        <v>198.82569416836213</v>
      </c>
      <c r="G1248" s="228">
        <v>138.5408597164951</v>
      </c>
      <c r="H1248" s="230">
        <v>6501.678092833584</v>
      </c>
      <c r="I1248" s="292">
        <v>4214.155548506162</v>
      </c>
      <c r="J1248" s="230">
        <v>47855.94725949952</v>
      </c>
      <c r="K1248" s="228">
        <v>47855.94725949952</v>
      </c>
      <c r="L1248" s="281">
        <v>1.5428187256016939</v>
      </c>
    </row>
    <row r="1249">
      <c r="A1249" s="189">
        <v>42879.0</v>
      </c>
      <c r="B1249" s="279">
        <v>0.07247000064198318</v>
      </c>
      <c r="C1249" s="279">
        <v>0.013049530435918309</v>
      </c>
      <c r="D1249" s="279">
        <v>0.08551953107790149</v>
      </c>
      <c r="E1249" s="283">
        <v>0.0024981371704206556</v>
      </c>
      <c r="F1249" s="292">
        <v>198.82569416836304</v>
      </c>
      <c r="G1249" s="228">
        <v>138.00563508155528</v>
      </c>
      <c r="H1249" s="230">
        <v>6302.852398665222</v>
      </c>
      <c r="I1249" s="292">
        <v>4075.6146887896666</v>
      </c>
      <c r="J1249" s="230">
        <v>47657.12156533115</v>
      </c>
      <c r="K1249" s="228">
        <v>47657.12156533115</v>
      </c>
      <c r="L1249" s="281">
        <v>1.5464789681914157</v>
      </c>
    </row>
    <row r="1250">
      <c r="A1250" s="189">
        <v>42878.0</v>
      </c>
      <c r="B1250" s="181">
        <v>0.06989701480404509</v>
      </c>
      <c r="C1250" s="181">
        <v>0.013072863937444468</v>
      </c>
      <c r="D1250" s="181">
        <v>0.08296987874148956</v>
      </c>
      <c r="E1250" s="283">
        <v>-0.0032000583469080817</v>
      </c>
      <c r="F1250" s="292">
        <v>-254.0550536595738</v>
      </c>
      <c r="G1250" s="228">
        <v>-193.18597624286895</v>
      </c>
      <c r="H1250" s="230">
        <v>6104.026704496859</v>
      </c>
      <c r="I1250" s="292">
        <v>3937.6090537081113</v>
      </c>
      <c r="J1250" s="230">
        <v>47458.29587116279</v>
      </c>
      <c r="K1250" s="228">
        <v>47458.29587116279</v>
      </c>
      <c r="L1250" s="281">
        <v>1.5501860700844834</v>
      </c>
    </row>
    <row r="1251">
      <c r="A1251" s="189">
        <v>42877.0</v>
      </c>
      <c r="B1251" s="279">
        <v>0.07348091547369547</v>
      </c>
      <c r="C1251" s="279">
        <v>0.013096143712921407</v>
      </c>
      <c r="D1251" s="279">
        <v>0.08657705918661687</v>
      </c>
      <c r="E1251" s="283">
        <v>-0.0031898506387461716</v>
      </c>
      <c r="F1251" s="292">
        <v>-254.0550536595738</v>
      </c>
      <c r="G1251" s="228">
        <v>-210.8489917607012</v>
      </c>
      <c r="H1251" s="230">
        <v>6358.081758156432</v>
      </c>
      <c r="I1251" s="292">
        <v>4130.79502995098</v>
      </c>
      <c r="J1251" s="230">
        <v>47712.35092482236</v>
      </c>
      <c r="K1251" s="228">
        <v>47712.35092482236</v>
      </c>
      <c r="L1251" s="281">
        <v>1.5391908124359013</v>
      </c>
    </row>
    <row r="1252">
      <c r="A1252" s="189">
        <v>42874.0</v>
      </c>
      <c r="B1252" s="181">
        <v>0.07734862773531324</v>
      </c>
      <c r="C1252" s="181">
        <v>0.013165638096055752</v>
      </c>
      <c r="D1252" s="181">
        <v>0.090514265831369</v>
      </c>
      <c r="E1252" s="283">
        <v>-0.0036964956375942016</v>
      </c>
      <c r="F1252" s="292">
        <v>-295.34581261859785</v>
      </c>
      <c r="G1252" s="228">
        <v>-230.16454502069337</v>
      </c>
      <c r="H1252" s="230">
        <v>6612.136811816006</v>
      </c>
      <c r="I1252" s="292">
        <v>4341.6440217116815</v>
      </c>
      <c r="J1252" s="230">
        <v>47966.40597848194</v>
      </c>
      <c r="K1252" s="228">
        <v>47966.40597848194</v>
      </c>
      <c r="L1252" s="281">
        <v>1.5229569210994847</v>
      </c>
    </row>
    <row r="1253">
      <c r="A1253" s="189">
        <v>42873.0</v>
      </c>
      <c r="B1253" s="279">
        <v>0.08153982952642871</v>
      </c>
      <c r="C1253" s="279">
        <v>0.013189607285589683</v>
      </c>
      <c r="D1253" s="279">
        <v>0.0947294368120184</v>
      </c>
      <c r="E1253" s="283">
        <v>-0.0036828818807880933</v>
      </c>
      <c r="F1253" s="292">
        <v>-295.34581261859785</v>
      </c>
      <c r="G1253" s="228">
        <v>-233.47744442890962</v>
      </c>
      <c r="H1253" s="230">
        <v>6907.482624434604</v>
      </c>
      <c r="I1253" s="292">
        <v>4571.808566732375</v>
      </c>
      <c r="J1253" s="230">
        <v>48261.75179110054</v>
      </c>
      <c r="K1253" s="228">
        <v>48261.75179110054</v>
      </c>
      <c r="L1253" s="281">
        <v>1.5108862332290554</v>
      </c>
    </row>
    <row r="1254">
      <c r="A1254" s="189">
        <v>42872.0</v>
      </c>
      <c r="B1254" s="279">
        <v>0.08574768356430194</v>
      </c>
      <c r="C1254" s="279">
        <v>0.013213874030796826</v>
      </c>
      <c r="D1254" s="279">
        <v>0.09896155759509877</v>
      </c>
      <c r="E1254" s="283">
        <v>-0.003669368031750018</v>
      </c>
      <c r="F1254" s="292">
        <v>-295.34581261859785</v>
      </c>
      <c r="G1254" s="228">
        <v>-236.82000425148271</v>
      </c>
      <c r="H1254" s="230">
        <v>7202.828437053202</v>
      </c>
      <c r="I1254" s="292">
        <v>4805.2860111612845</v>
      </c>
      <c r="J1254" s="230">
        <v>48557.09760371914</v>
      </c>
      <c r="K1254" s="228">
        <v>48557.09760371914</v>
      </c>
      <c r="L1254" s="281">
        <v>1.498938548157825</v>
      </c>
    </row>
    <row r="1255">
      <c r="A1255" s="189">
        <v>42871.0</v>
      </c>
      <c r="B1255" s="181">
        <v>0.08997248628994611</v>
      </c>
      <c r="C1255" s="181">
        <v>0.013238441614768129</v>
      </c>
      <c r="D1255" s="181">
        <v>0.10321092790471424</v>
      </c>
      <c r="E1255" s="283">
        <v>2.9910071216636603E-4</v>
      </c>
      <c r="F1255" s="292">
        <v>24.162822393368515</v>
      </c>
      <c r="G1255" s="228">
        <v>12.388458879893733</v>
      </c>
      <c r="H1255" s="230">
        <v>7498.1742496718</v>
      </c>
      <c r="I1255" s="292">
        <v>5042.106015412767</v>
      </c>
      <c r="J1255" s="230">
        <v>48852.443416337745</v>
      </c>
      <c r="K1255" s="228">
        <v>48852.443416337745</v>
      </c>
      <c r="L1255" s="281">
        <v>1.4871115813018003</v>
      </c>
    </row>
    <row r="1256">
      <c r="A1256" s="189">
        <v>42870.0</v>
      </c>
      <c r="B1256" s="279">
        <v>0.08980830093115326</v>
      </c>
      <c r="C1256" s="279">
        <v>0.01326331338218048</v>
      </c>
      <c r="D1256" s="279">
        <v>0.10307161431333374</v>
      </c>
      <c r="E1256" s="283">
        <v>3.02998582755529E-4</v>
      </c>
      <c r="F1256" s="292">
        <v>24.162822393367605</v>
      </c>
      <c r="G1256" s="228">
        <v>-8.47803556747931</v>
      </c>
      <c r="H1256" s="230">
        <v>7474.011427278431</v>
      </c>
      <c r="I1256" s="292">
        <v>5029.7175565328735</v>
      </c>
      <c r="J1256" s="230">
        <v>48798.28059394438</v>
      </c>
      <c r="K1256" s="228">
        <v>48798.28059394438</v>
      </c>
      <c r="L1256" s="281">
        <v>1.4859704035608867</v>
      </c>
    </row>
    <row r="1257">
      <c r="A1257" s="189">
        <v>42867.0</v>
      </c>
      <c r="B1257" s="279">
        <v>0.08996113499315421</v>
      </c>
      <c r="C1257" s="279">
        <v>0.013335363688756019</v>
      </c>
      <c r="D1257" s="279">
        <v>0.10329649868191022</v>
      </c>
      <c r="E1257" s="283">
        <v>3.030904187228488E-4</v>
      </c>
      <c r="F1257" s="292">
        <v>24.162822393367605</v>
      </c>
      <c r="G1257" s="228">
        <v>60.928957809219355</v>
      </c>
      <c r="H1257" s="230">
        <v>7449.848604885064</v>
      </c>
      <c r="I1257" s="292">
        <v>5038.195592100353</v>
      </c>
      <c r="J1257" s="230">
        <v>48774.11777155101</v>
      </c>
      <c r="K1257" s="228">
        <v>48774.11777155101</v>
      </c>
      <c r="L1257" s="281">
        <v>1.4786739555260748</v>
      </c>
    </row>
    <row r="1258">
      <c r="A1258" s="189">
        <v>42866.0</v>
      </c>
      <c r="B1258" s="279">
        <v>0.08979533762460223</v>
      </c>
      <c r="C1258" s="279">
        <v>0.013360543858309433</v>
      </c>
      <c r="D1258" s="279">
        <v>0.10315588148291167</v>
      </c>
      <c r="E1258" s="283">
        <v>3.031823103762501E-4</v>
      </c>
      <c r="F1258" s="292">
        <v>24.162822393367605</v>
      </c>
      <c r="G1258" s="228">
        <v>9.439910766996945</v>
      </c>
      <c r="H1258" s="230">
        <v>7425.685782491696</v>
      </c>
      <c r="I1258" s="292">
        <v>4977.266634291133</v>
      </c>
      <c r="J1258" s="230">
        <v>48249.95494915765</v>
      </c>
      <c r="K1258" s="228">
        <v>48249.95494915765</v>
      </c>
      <c r="L1258" s="281">
        <v>1.4919204310518657</v>
      </c>
    </row>
    <row r="1259">
      <c r="A1259" s="189">
        <v>42865.0</v>
      </c>
      <c r="B1259" s="279">
        <v>0.0896263810254056</v>
      </c>
      <c r="C1259" s="279">
        <v>0.01338544116438688</v>
      </c>
      <c r="D1259" s="279">
        <v>0.10301182218979248</v>
      </c>
      <c r="E1259" s="283">
        <v>3.0327425776639734E-4</v>
      </c>
      <c r="F1259" s="292">
        <v>24.162822393367605</v>
      </c>
      <c r="G1259" s="228">
        <v>60.89831165360283</v>
      </c>
      <c r="H1259" s="230">
        <v>7401.522960098328</v>
      </c>
      <c r="I1259" s="292">
        <v>4967.8267235241365</v>
      </c>
      <c r="J1259" s="230">
        <v>48225.79212676428</v>
      </c>
      <c r="K1259" s="228">
        <v>48225.79212676428</v>
      </c>
      <c r="L1259" s="281">
        <v>1.4898915304452784</v>
      </c>
    </row>
    <row r="1260">
      <c r="A1260" s="189">
        <v>42864.0</v>
      </c>
      <c r="B1260" s="279">
        <v>0.08945668741165835</v>
      </c>
      <c r="C1260" s="279">
        <v>0.013410415524402362</v>
      </c>
      <c r="D1260" s="279">
        <v>0.10286710293606072</v>
      </c>
      <c r="E1260" s="283">
        <v>-0.007790077864362426</v>
      </c>
      <c r="F1260" s="292">
        <v>-620.4719907921135</v>
      </c>
      <c r="G1260" s="228">
        <v>-491.81050572549157</v>
      </c>
      <c r="H1260" s="230">
        <v>7377.360137704961</v>
      </c>
      <c r="I1260" s="292">
        <v>4906.928411870534</v>
      </c>
      <c r="J1260" s="230">
        <v>47701.629304370916</v>
      </c>
      <c r="K1260" s="228">
        <v>47701.629304370916</v>
      </c>
      <c r="L1260" s="281">
        <v>1.5034578698678616</v>
      </c>
    </row>
    <row r="1261">
      <c r="A1261" s="189">
        <v>42863.0</v>
      </c>
      <c r="B1261" s="279">
        <v>0.09828890862590442</v>
      </c>
      <c r="C1261" s="279">
        <v>0.013435101152131281</v>
      </c>
      <c r="D1261" s="279">
        <v>0.1117240097780357</v>
      </c>
      <c r="E1261" s="283">
        <v>-0.007729861640303678</v>
      </c>
      <c r="F1261" s="292">
        <v>-620.4719907921108</v>
      </c>
      <c r="G1261" s="228">
        <v>-525.797800301375</v>
      </c>
      <c r="H1261" s="230">
        <v>7997.832128497074</v>
      </c>
      <c r="I1261" s="292">
        <v>5398.738917596025</v>
      </c>
      <c r="J1261" s="230">
        <v>48322.101295163025</v>
      </c>
      <c r="K1261" s="228">
        <v>48322.101295163025</v>
      </c>
      <c r="L1261" s="281">
        <v>1.4814259868040414</v>
      </c>
    </row>
    <row r="1262">
      <c r="A1262" s="189">
        <v>42860.0</v>
      </c>
      <c r="B1262" s="279">
        <v>0.10754211410719695</v>
      </c>
      <c r="C1262" s="279">
        <v>0.013508666841371234</v>
      </c>
      <c r="D1262" s="279">
        <v>0.12105078094856819</v>
      </c>
      <c r="E1262" s="283">
        <v>-0.007670569201672365</v>
      </c>
      <c r="F1262" s="292">
        <v>-620.4719907921099</v>
      </c>
      <c r="G1262" s="228">
        <v>-519.4152235259844</v>
      </c>
      <c r="H1262" s="230">
        <v>8618.304119289185</v>
      </c>
      <c r="I1262" s="292">
        <v>5924.5367178974</v>
      </c>
      <c r="J1262" s="230">
        <v>48942.573285955135</v>
      </c>
      <c r="K1262" s="228">
        <v>48942.573285955135</v>
      </c>
      <c r="L1262" s="281">
        <v>1.4546798390588411</v>
      </c>
    </row>
    <row r="1263">
      <c r="A1263" s="189">
        <v>42859.0</v>
      </c>
      <c r="B1263" s="279">
        <v>0.11648061848862</v>
      </c>
      <c r="C1263" s="279">
        <v>0.013534635930111156</v>
      </c>
      <c r="D1263" s="279">
        <v>0.13001525441873116</v>
      </c>
      <c r="E1263" s="283">
        <v>-0.0076121794524071276</v>
      </c>
      <c r="F1263" s="292">
        <v>-620.4719907921099</v>
      </c>
      <c r="G1263" s="228">
        <v>-532.5117365353763</v>
      </c>
      <c r="H1263" s="230">
        <v>9238.776110081295</v>
      </c>
      <c r="I1263" s="292">
        <v>6443.951941423385</v>
      </c>
      <c r="J1263" s="230">
        <v>49563.045276747245</v>
      </c>
      <c r="K1263" s="228">
        <v>49563.045276747245</v>
      </c>
      <c r="L1263" s="281">
        <v>1.4337127579571256</v>
      </c>
    </row>
    <row r="1264">
      <c r="A1264" s="189">
        <v>42858.0</v>
      </c>
      <c r="B1264" s="279">
        <v>0.12545785586515595</v>
      </c>
      <c r="C1264" s="279">
        <v>0.01356116985928062</v>
      </c>
      <c r="D1264" s="279">
        <v>0.13901902572443658</v>
      </c>
      <c r="E1264" s="283">
        <v>-0.007554671933941898</v>
      </c>
      <c r="F1264" s="292">
        <v>-620.4719907921099</v>
      </c>
      <c r="G1264" s="228">
        <v>-545.7408945678999</v>
      </c>
      <c r="H1264" s="230">
        <v>9859.248100873405</v>
      </c>
      <c r="I1264" s="292">
        <v>6976.463677958761</v>
      </c>
      <c r="J1264" s="230">
        <v>50183.517267539355</v>
      </c>
      <c r="K1264" s="228">
        <v>50183.517267539355</v>
      </c>
      <c r="L1264" s="281">
        <v>1.4132157144345825</v>
      </c>
    </row>
    <row r="1265">
      <c r="A1265" s="189">
        <v>42857.0</v>
      </c>
      <c r="B1265" s="279">
        <v>0.13447499016780523</v>
      </c>
      <c r="C1265" s="279">
        <v>0.013588275775293451</v>
      </c>
      <c r="D1265" s="279">
        <v>0.14806326594309868</v>
      </c>
      <c r="E1265" s="282">
        <v>0.02090446643166516</v>
      </c>
      <c r="F1265" s="292">
        <v>1131.2042301115725</v>
      </c>
      <c r="G1265" s="228">
        <v>912.147484235963</v>
      </c>
      <c r="H1265" s="230">
        <v>10479.720091665515</v>
      </c>
      <c r="I1265" s="292">
        <v>7522.204572526661</v>
      </c>
      <c r="J1265" s="230">
        <v>50803.989258331465</v>
      </c>
      <c r="K1265" s="228">
        <v>50803.989258331465</v>
      </c>
      <c r="L1265" s="281">
        <v>1.3931713755752648</v>
      </c>
    </row>
    <row r="1266">
      <c r="A1266" s="189">
        <v>42853.0</v>
      </c>
      <c r="B1266" s="279">
        <v>0.11938177491400984</v>
      </c>
      <c r="C1266" s="279">
        <v>0.013690229897788423</v>
      </c>
      <c r="D1266" s="279">
        <v>0.13307200481179826</v>
      </c>
      <c r="E1266" s="282">
        <v>-0.02218239431786933</v>
      </c>
      <c r="F1266" s="292">
        <v>-1175.2639747656194</v>
      </c>
      <c r="G1266" s="228">
        <v>-1397.449508909801</v>
      </c>
      <c r="H1266" s="230">
        <v>9348.515861553942</v>
      </c>
      <c r="I1266" s="292">
        <v>6610.057088290698</v>
      </c>
      <c r="J1266" s="230">
        <v>49672.78502821989</v>
      </c>
      <c r="K1266" s="228">
        <v>49672.78502821989</v>
      </c>
      <c r="L1266" s="281">
        <v>1.4142867053469557</v>
      </c>
    </row>
    <row r="1267">
      <c r="A1267" s="189">
        <v>42852.0</v>
      </c>
      <c r="B1267" s="279">
        <v>0.13638187289819156</v>
      </c>
      <c r="C1267" s="279">
        <v>0.013717460570448993</v>
      </c>
      <c r="D1267" s="279">
        <v>0.15009933346864054</v>
      </c>
      <c r="E1267" s="282">
        <v>0.0071200114309996135</v>
      </c>
      <c r="F1267" s="292">
        <v>385.5991699043825</v>
      </c>
      <c r="G1267" s="228">
        <v>332.32634444409086</v>
      </c>
      <c r="H1267" s="230">
        <v>10523.779836319562</v>
      </c>
      <c r="I1267" s="292">
        <v>8007.506597200499</v>
      </c>
      <c r="J1267" s="230">
        <v>53348.04900298551</v>
      </c>
      <c r="K1267" s="228">
        <v>53348.04900298551</v>
      </c>
      <c r="L1267" s="281">
        <v>1.3142392964120413</v>
      </c>
    </row>
    <row r="1268">
      <c r="A1268" s="189">
        <v>42851.0</v>
      </c>
      <c r="B1268" s="279">
        <v>0.13116978484077857</v>
      </c>
      <c r="C1268" s="279">
        <v>0.013747609972827226</v>
      </c>
      <c r="D1268" s="279">
        <v>0.1449173948136058</v>
      </c>
      <c r="E1268" s="282">
        <v>0.007171069528011514</v>
      </c>
      <c r="F1268" s="292">
        <v>385.5991699043807</v>
      </c>
      <c r="G1268" s="228">
        <v>329.6839350362543</v>
      </c>
      <c r="H1268" s="230">
        <v>10138.180666415179</v>
      </c>
      <c r="I1268" s="292">
        <v>7675.180252756408</v>
      </c>
      <c r="J1268" s="230">
        <v>52962.449833081126</v>
      </c>
      <c r="K1268" s="228">
        <v>52962.449833081126</v>
      </c>
      <c r="L1268" s="281">
        <v>1.3209045693453554</v>
      </c>
    </row>
    <row r="1269">
      <c r="A1269" s="189">
        <v>42850.0</v>
      </c>
      <c r="B1269" s="279">
        <v>0.12593210136816388</v>
      </c>
      <c r="C1269" s="279">
        <v>0.013777604045300899</v>
      </c>
      <c r="D1269" s="279">
        <v>0.13970970541346478</v>
      </c>
      <c r="E1269" s="282">
        <v>0.007222865196527266</v>
      </c>
      <c r="F1269" s="292">
        <v>385.5991699043807</v>
      </c>
      <c r="G1269" s="228">
        <v>327.0037811256707</v>
      </c>
      <c r="H1269" s="230">
        <v>9752.581496510798</v>
      </c>
      <c r="I1269" s="292">
        <v>7345.4963177201535</v>
      </c>
      <c r="J1269" s="230">
        <v>52576.850663176745</v>
      </c>
      <c r="K1269" s="228">
        <v>52576.850663176745</v>
      </c>
      <c r="L1269" s="281">
        <v>1.327695376142771</v>
      </c>
    </row>
    <row r="1270">
      <c r="A1270" s="189">
        <v>42849.0</v>
      </c>
      <c r="B1270" s="279">
        <v>0.1206689784525326</v>
      </c>
      <c r="C1270" s="279">
        <v>0.013807439257036813</v>
      </c>
      <c r="D1270" s="279">
        <v>0.13447641770956942</v>
      </c>
      <c r="E1270" s="282">
        <v>0.007275414534962153</v>
      </c>
      <c r="F1270" s="292">
        <v>385.5991699043807</v>
      </c>
      <c r="G1270" s="228">
        <v>299.62945721556844</v>
      </c>
      <c r="H1270" s="230">
        <v>9366.982326606418</v>
      </c>
      <c r="I1270" s="292">
        <v>7018.492536594483</v>
      </c>
      <c r="J1270" s="230">
        <v>52191.251493272364</v>
      </c>
      <c r="K1270" s="228">
        <v>52191.251493272364</v>
      </c>
      <c r="L1270" s="281">
        <v>1.3346145597173307</v>
      </c>
    </row>
    <row r="1271">
      <c r="A1271" s="189">
        <v>42846.0</v>
      </c>
      <c r="B1271" s="279">
        <v>0.11580555204186752</v>
      </c>
      <c r="C1271" s="279">
        <v>0.013888077476397137</v>
      </c>
      <c r="D1271" s="279">
        <v>0.12969362951826466</v>
      </c>
      <c r="E1271" s="282">
        <v>0.007328734113655515</v>
      </c>
      <c r="F1271" s="292">
        <v>385.5991699043807</v>
      </c>
      <c r="G1271" s="228">
        <v>322.67102518123374</v>
      </c>
      <c r="H1271" s="230">
        <v>8981.383156702037</v>
      </c>
      <c r="I1271" s="292">
        <v>6718.863079378914</v>
      </c>
      <c r="J1271" s="230">
        <v>51805.65232336798</v>
      </c>
      <c r="K1271" s="228">
        <v>51805.65232336798</v>
      </c>
      <c r="L1271" s="281">
        <v>1.3367415067985382</v>
      </c>
    </row>
    <row r="1272">
      <c r="A1272" s="189">
        <v>42845.0</v>
      </c>
      <c r="B1272" s="279">
        <v>0.11047321712788914</v>
      </c>
      <c r="C1272" s="279">
        <v>0.01391778719698367</v>
      </c>
      <c r="D1272" s="279">
        <v>0.12439100432487281</v>
      </c>
      <c r="E1272" s="282">
        <v>0.007382840992291416</v>
      </c>
      <c r="F1272" s="292">
        <v>385.5991699043807</v>
      </c>
      <c r="G1272" s="228">
        <v>319.8712767692059</v>
      </c>
      <c r="H1272" s="230">
        <v>8595.783986797656</v>
      </c>
      <c r="I1272" s="292">
        <v>6396.192054197681</v>
      </c>
      <c r="J1272" s="230">
        <v>51420.0531534636</v>
      </c>
      <c r="K1272" s="228">
        <v>51420.0531534636</v>
      </c>
      <c r="L1272" s="281">
        <v>1.343890851613255</v>
      </c>
    </row>
    <row r="1273">
      <c r="A1273" s="189">
        <v>42844.0</v>
      </c>
      <c r="B1273" s="279">
        <v>0.10509982987239244</v>
      </c>
      <c r="C1273" s="279">
        <v>0.013876268244150145</v>
      </c>
      <c r="D1273" s="279">
        <v>0.11906310939245014</v>
      </c>
      <c r="E1273" s="283">
        <v>0.007095588906229563</v>
      </c>
      <c r="F1273" s="292">
        <v>385.5991699043807</v>
      </c>
      <c r="G1273" s="228">
        <v>317.0334691664093</v>
      </c>
      <c r="H1273" s="230">
        <v>8210.184816893276</v>
      </c>
      <c r="I1273" s="292">
        <v>6076.320777428475</v>
      </c>
      <c r="J1273" s="230">
        <v>51034.45398355922</v>
      </c>
      <c r="K1273" s="228">
        <v>51034.45398355922</v>
      </c>
      <c r="L1273" s="281">
        <v>1.3511769897651555</v>
      </c>
    </row>
    <row r="1274">
      <c r="A1274" s="189">
        <v>42843.0</v>
      </c>
      <c r="B1274" s="279">
        <v>0.0997174387362149</v>
      </c>
      <c r="C1274" s="279">
        <v>0.013905485782720774</v>
      </c>
      <c r="D1274" s="279">
        <v>0.11371011900370494</v>
      </c>
      <c r="E1274" s="283">
        <v>0.007146296085454143</v>
      </c>
      <c r="F1274" s="292">
        <v>385.5991699043807</v>
      </c>
      <c r="G1274" s="228">
        <v>273.44633638687264</v>
      </c>
      <c r="H1274" s="230">
        <v>7824.585646988895</v>
      </c>
      <c r="I1274" s="292">
        <v>5759.287308262065</v>
      </c>
      <c r="J1274" s="230">
        <v>50648.85481365484</v>
      </c>
      <c r="K1274" s="228">
        <v>50648.85481365484</v>
      </c>
      <c r="L1274" s="281">
        <v>1.3586031097570055</v>
      </c>
    </row>
    <row r="1275">
      <c r="A1275" s="189">
        <v>42838.0</v>
      </c>
      <c r="B1275" s="279">
        <v>0.09501543284529843</v>
      </c>
      <c r="C1275" s="279">
        <v>0.01403871085502362</v>
      </c>
      <c r="D1275" s="279">
        <v>0.10914217357421178</v>
      </c>
      <c r="E1275" s="283">
        <v>0.007197733218175332</v>
      </c>
      <c r="F1275" s="292">
        <v>385.5991699043807</v>
      </c>
      <c r="G1275" s="228">
        <v>313.4987966937488</v>
      </c>
      <c r="H1275" s="230">
        <v>7438.986477084514</v>
      </c>
      <c r="I1275" s="292">
        <v>5485.840971875193</v>
      </c>
      <c r="J1275" s="230">
        <v>50263.25564375046</v>
      </c>
      <c r="K1275" s="228">
        <v>50263.25564375046</v>
      </c>
      <c r="L1275" s="281">
        <v>1.3560339271996231</v>
      </c>
    </row>
    <row r="1276">
      <c r="A1276" s="189">
        <v>42837.0</v>
      </c>
      <c r="B1276" s="279">
        <v>0.0895443876395279</v>
      </c>
      <c r="C1276" s="279">
        <v>0.01406798433622466</v>
      </c>
      <c r="D1276" s="279">
        <v>0.10370058540929285</v>
      </c>
      <c r="E1276" s="283">
        <v>0.00724991618069813</v>
      </c>
      <c r="F1276" s="292">
        <v>385.5991699043807</v>
      </c>
      <c r="G1276" s="228">
        <v>310.53305980403</v>
      </c>
      <c r="H1276" s="230">
        <v>7053.387307180134</v>
      </c>
      <c r="I1276" s="292">
        <v>5172.342175181444</v>
      </c>
      <c r="J1276" s="230">
        <v>49877.65647384608</v>
      </c>
      <c r="K1276" s="228">
        <v>49877.65647384608</v>
      </c>
      <c r="L1276" s="281">
        <v>1.3636737609944962</v>
      </c>
    </row>
    <row r="1277">
      <c r="A1277" s="189">
        <v>42836.0</v>
      </c>
      <c r="B1277" s="181">
        <v>0.08404865781638617</v>
      </c>
      <c r="C1277" s="181">
        <v>0.01409707480672862</v>
      </c>
      <c r="D1277" s="181">
        <v>0.09823412846873522</v>
      </c>
      <c r="E1277" s="283">
        <v>0.0017816415557777613</v>
      </c>
      <c r="F1277" s="292">
        <v>94.07264844848578</v>
      </c>
      <c r="G1277" s="228">
        <v>67.89469295992603</v>
      </c>
      <c r="H1277" s="230">
        <v>6667.788137275753</v>
      </c>
      <c r="I1277" s="292">
        <v>4861.809115377414</v>
      </c>
      <c r="J1277" s="230">
        <v>49492.0573039417</v>
      </c>
      <c r="K1277" s="228">
        <v>49492.0573039417</v>
      </c>
      <c r="L1277" s="281">
        <v>1.3714623464311275</v>
      </c>
    </row>
    <row r="1278">
      <c r="A1278" s="189">
        <v>42835.0</v>
      </c>
      <c r="B1278" s="181">
        <v>0.08367029247401676</v>
      </c>
      <c r="C1278" s="181">
        <v>0.013287891675517343</v>
      </c>
      <c r="D1278" s="181">
        <v>0.09704676123632888</v>
      </c>
      <c r="E1278" s="283">
        <v>-3.217870060454598E-6</v>
      </c>
      <c r="F1278" s="292">
        <v>-0.16978706995814719</v>
      </c>
      <c r="G1278" s="228">
        <v>-28.1273941565687</v>
      </c>
      <c r="H1278" s="230">
        <v>6573.715488827267</v>
      </c>
      <c r="I1278" s="292">
        <v>4793.914422417488</v>
      </c>
      <c r="J1278" s="230">
        <v>49397.984655493216</v>
      </c>
      <c r="K1278" s="228">
        <v>49397.984655493216</v>
      </c>
      <c r="L1278" s="281">
        <v>1.3712625861836425</v>
      </c>
    </row>
    <row r="1279">
      <c r="A1279" s="189">
        <v>42832.0</v>
      </c>
      <c r="B1279" s="279">
        <v>0.08460005934463521</v>
      </c>
      <c r="C1279" s="279">
        <v>0.012926675863133574</v>
      </c>
      <c r="D1279" s="279">
        <v>0.0976158293966387</v>
      </c>
      <c r="E1279" s="283">
        <v>-3.2160585804781184E-6</v>
      </c>
      <c r="F1279" s="292">
        <v>-0.1697870699572377</v>
      </c>
      <c r="G1279" s="228">
        <v>-10.07981783118521</v>
      </c>
      <c r="H1279" s="230">
        <v>6573.885275897225</v>
      </c>
      <c r="I1279" s="292">
        <v>4822.041816574057</v>
      </c>
      <c r="J1279" s="230">
        <v>49398.15444256317</v>
      </c>
      <c r="K1279" s="228">
        <v>49398.15444256317</v>
      </c>
      <c r="L1279" s="281">
        <v>1.3632991014930291</v>
      </c>
    </row>
    <row r="1280">
      <c r="A1280" s="189">
        <v>42831.0</v>
      </c>
      <c r="B1280" s="279">
        <v>0.08477694964996572</v>
      </c>
      <c r="C1280" s="279">
        <v>0.01295331823306252</v>
      </c>
      <c r="D1280" s="279">
        <v>0.09781954569840534</v>
      </c>
      <c r="E1280" s="283">
        <v>-3.2160482374785895E-6</v>
      </c>
      <c r="F1280" s="292">
        <v>-0.1697870699572377</v>
      </c>
      <c r="G1280" s="228">
        <v>-10.122767312344877</v>
      </c>
      <c r="H1280" s="230">
        <v>6574.0550629671825</v>
      </c>
      <c r="I1280" s="292">
        <v>4832.121634405242</v>
      </c>
      <c r="J1280" s="230">
        <v>49398.32422963313</v>
      </c>
      <c r="K1280" s="228">
        <v>49398.32422963313</v>
      </c>
      <c r="L1280" s="281">
        <v>1.3604903933210584</v>
      </c>
    </row>
    <row r="1281">
      <c r="A1281" s="189">
        <v>42830.0</v>
      </c>
      <c r="B1281" s="181">
        <v>0.08495459365297625</v>
      </c>
      <c r="C1281" s="181">
        <v>0.012980074171385572</v>
      </c>
      <c r="D1281" s="181">
        <v>0.09802413004899058</v>
      </c>
      <c r="E1281" s="283">
        <v>1.2921580826225402E-5</v>
      </c>
      <c r="F1281" s="292">
        <v>0.682180191788575</v>
      </c>
      <c r="G1281" s="228">
        <v>-9.453506992835173</v>
      </c>
      <c r="H1281" s="230">
        <v>6574.22485003714</v>
      </c>
      <c r="I1281" s="292">
        <v>4842.244401717587</v>
      </c>
      <c r="J1281" s="230">
        <v>49398.49401670309</v>
      </c>
      <c r="K1281" s="228">
        <v>49398.49401670309</v>
      </c>
      <c r="L1281" s="281">
        <v>1.357681336304546</v>
      </c>
    </row>
    <row r="1282">
      <c r="A1282" s="189">
        <v>42829.0</v>
      </c>
      <c r="B1282" s="279">
        <v>0.08512026691561889</v>
      </c>
      <c r="C1282" s="279">
        <v>0.013006944432893235</v>
      </c>
      <c r="D1282" s="279">
        <v>0.09821685877033923</v>
      </c>
      <c r="E1282" s="283">
        <v>1.2921747795754552E-5</v>
      </c>
      <c r="F1282" s="292">
        <v>0.6821801917949415</v>
      </c>
      <c r="G1282" s="228">
        <v>-9.4938461509837</v>
      </c>
      <c r="H1282" s="230">
        <v>6573.542669845351</v>
      </c>
      <c r="I1282" s="292">
        <v>4851.697908710422</v>
      </c>
      <c r="J1282" s="230">
        <v>49397.8118365113</v>
      </c>
      <c r="K1282" s="228">
        <v>49397.8118365113</v>
      </c>
      <c r="L1282" s="281">
        <v>1.3548952951179507</v>
      </c>
    </row>
    <row r="1283">
      <c r="A1283" s="189">
        <v>42828.0</v>
      </c>
      <c r="B1283" s="279">
        <v>0.08528425134395794</v>
      </c>
      <c r="C1283" s="279">
        <v>0.013033929135217302</v>
      </c>
      <c r="D1283" s="279">
        <v>0.098410409444499</v>
      </c>
      <c r="E1283" s="283">
        <v>1.2921953932476963E-5</v>
      </c>
      <c r="F1283" s="292">
        <v>0.6821801917949415</v>
      </c>
      <c r="G1283" s="228">
        <v>-28.196239717842218</v>
      </c>
      <c r="H1283" s="230">
        <v>6572.860489653556</v>
      </c>
      <c r="I1283" s="292">
        <v>4861.191754861406</v>
      </c>
      <c r="J1283" s="230">
        <v>49397.1296563195</v>
      </c>
      <c r="K1283" s="228">
        <v>49397.1296563195</v>
      </c>
      <c r="L1283" s="281">
        <v>1.3521088698219745</v>
      </c>
    </row>
    <row r="1284">
      <c r="A1284" s="189">
        <v>42825.0</v>
      </c>
      <c r="B1284" s="279">
        <v>0.08577873753234748</v>
      </c>
      <c r="C1284" s="279">
        <v>0.013111071294461072</v>
      </c>
      <c r="D1284" s="279">
        <v>0.0989825836552758</v>
      </c>
      <c r="E1284" s="283">
        <v>1.292212091152809E-5</v>
      </c>
      <c r="F1284" s="292">
        <v>0.6821801917949415</v>
      </c>
      <c r="G1284" s="228">
        <v>-9.6479081345351</v>
      </c>
      <c r="H1284" s="230">
        <v>6572.178309461761</v>
      </c>
      <c r="I1284" s="292">
        <v>4889.387994579248</v>
      </c>
      <c r="J1284" s="230">
        <v>49396.4474761277</v>
      </c>
      <c r="K1284" s="228">
        <v>49396.4474761277</v>
      </c>
      <c r="L1284" s="281">
        <v>1.3441719734142974</v>
      </c>
    </row>
    <row r="1285">
      <c r="A1285" s="189">
        <v>42824.0</v>
      </c>
      <c r="B1285" s="279">
        <v>0.08594781266372001</v>
      </c>
      <c r="C1285" s="279">
        <v>0.013138487689087186</v>
      </c>
      <c r="D1285" s="279">
        <v>0.09917926918153967</v>
      </c>
      <c r="E1285" s="283">
        <v>1.2922287894894723E-5</v>
      </c>
      <c r="F1285" s="292">
        <v>0.6821801917949415</v>
      </c>
      <c r="G1285" s="228">
        <v>-9.689496686424718</v>
      </c>
      <c r="H1285" s="230">
        <v>6571.496129269966</v>
      </c>
      <c r="I1285" s="292">
        <v>4899.035902713783</v>
      </c>
      <c r="J1285" s="230">
        <v>49395.765295935904</v>
      </c>
      <c r="K1285" s="228">
        <v>49395.765295935904</v>
      </c>
      <c r="L1285" s="281">
        <v>1.3413855827489929</v>
      </c>
    </row>
    <row r="1286">
      <c r="A1286" s="189">
        <v>42823.0</v>
      </c>
      <c r="B1286" s="279">
        <v>0.08611761639051436</v>
      </c>
      <c r="C1286" s="279">
        <v>0.013166022043646525</v>
      </c>
      <c r="D1286" s="279">
        <v>0.09937680209785109</v>
      </c>
      <c r="E1286" s="283">
        <v>1.2922454882577024E-5</v>
      </c>
      <c r="F1286" s="292">
        <v>0.6821801917949415</v>
      </c>
      <c r="G1286" s="228">
        <v>-9.731364528854101</v>
      </c>
      <c r="H1286" s="230">
        <v>6570.813949078171</v>
      </c>
      <c r="I1286" s="292">
        <v>4908.725399400208</v>
      </c>
      <c r="J1286" s="230">
        <v>49395.083115744106</v>
      </c>
      <c r="K1286" s="228">
        <v>49395.083115744106</v>
      </c>
      <c r="L1286" s="281">
        <v>1.338598804056355</v>
      </c>
    </row>
    <row r="1287">
      <c r="A1287" s="189">
        <v>42822.0</v>
      </c>
      <c r="B1287" s="279">
        <v>0.08628815360595388</v>
      </c>
      <c r="C1287" s="279">
        <v>0.013193675148726663</v>
      </c>
      <c r="D1287" s="279">
        <v>0.09957518809361517</v>
      </c>
      <c r="E1287" s="283">
        <v>1.2922621874575162E-5</v>
      </c>
      <c r="F1287" s="292">
        <v>0.6821801917949415</v>
      </c>
      <c r="G1287" s="228">
        <v>-9.773514270538726</v>
      </c>
      <c r="H1287" s="230">
        <v>6570.131768886376</v>
      </c>
      <c r="I1287" s="292">
        <v>4918.456763929062</v>
      </c>
      <c r="J1287" s="230">
        <v>49394.40093555231</v>
      </c>
      <c r="K1287" s="228">
        <v>49394.40093555231</v>
      </c>
      <c r="L1287" s="281">
        <v>1.3358116344684283</v>
      </c>
    </row>
    <row r="1288">
      <c r="A1288" s="189">
        <v>42821.0</v>
      </c>
      <c r="B1288" s="279">
        <v>0.08645942924897</v>
      </c>
      <c r="C1288" s="279">
        <v>0.013221447802283862</v>
      </c>
      <c r="D1288" s="279">
        <v>0.09977443291136606</v>
      </c>
      <c r="E1288" s="283">
        <v>1.2922788870889306E-5</v>
      </c>
      <c r="F1288" s="292">
        <v>0.6821801917949415</v>
      </c>
      <c r="G1288" s="228">
        <v>-28.99282710250918</v>
      </c>
      <c r="H1288" s="230">
        <v>6569.4495886945815</v>
      </c>
      <c r="I1288" s="292">
        <v>4928.2302781996</v>
      </c>
      <c r="J1288" s="230">
        <v>49393.71875536051</v>
      </c>
      <c r="K1288" s="228">
        <v>49393.71875536051</v>
      </c>
      <c r="L1288" s="281">
        <v>1.333024071085931</v>
      </c>
    </row>
    <row r="1289">
      <c r="A1289" s="189">
        <v>42818.0</v>
      </c>
      <c r="B1289" s="279">
        <v>0.08696788111371061</v>
      </c>
      <c r="C1289" s="279">
        <v>0.013300794560450186</v>
      </c>
      <c r="D1289" s="279">
        <v>0.10036279299730778</v>
      </c>
      <c r="E1289" s="283">
        <v>1.2922955871519623E-5</v>
      </c>
      <c r="F1289" s="292">
        <v>0.6821801917949415</v>
      </c>
      <c r="G1289" s="228">
        <v>-9.934339732192711</v>
      </c>
      <c r="H1289" s="230">
        <v>6568.767408502787</v>
      </c>
      <c r="I1289" s="292">
        <v>4957.22310530211</v>
      </c>
      <c r="J1289" s="230">
        <v>49393.03657516871</v>
      </c>
      <c r="K1289" s="228">
        <v>49393.03657516871</v>
      </c>
      <c r="L1289" s="281">
        <v>1.3250901298908684</v>
      </c>
    </row>
    <row r="1290">
      <c r="A1290" s="189">
        <v>42817.0</v>
      </c>
      <c r="B1290" s="279">
        <v>0.08714197539992641</v>
      </c>
      <c r="C1290" s="279">
        <v>0.013329017843897513</v>
      </c>
      <c r="D1290" s="279">
        <v>0.10056531027683609</v>
      </c>
      <c r="E1290" s="283">
        <v>1.2923122876466277E-5</v>
      </c>
      <c r="F1290" s="292">
        <v>0.6821801917949415</v>
      </c>
      <c r="G1290" s="228">
        <v>-9.977813838881048</v>
      </c>
      <c r="H1290" s="230">
        <v>6568.085228310992</v>
      </c>
      <c r="I1290" s="292">
        <v>4967.157445034302</v>
      </c>
      <c r="J1290" s="230">
        <v>49392.354394976916</v>
      </c>
      <c r="K1290" s="228">
        <v>49392.354394976916</v>
      </c>
      <c r="L1290" s="281">
        <v>1.3223026048584683</v>
      </c>
    </row>
    <row r="1291">
      <c r="A1291" s="189">
        <v>42816.0</v>
      </c>
      <c r="B1291" s="279">
        <v>0.08731683132075013</v>
      </c>
      <c r="C1291" s="279">
        <v>0.013357364405631462</v>
      </c>
      <c r="D1291" s="279">
        <v>0.10076871334158445</v>
      </c>
      <c r="E1291" s="283">
        <v>1.2923289885729438E-5</v>
      </c>
      <c r="F1291" s="292">
        <v>0.6821801917949415</v>
      </c>
      <c r="G1291" s="228">
        <v>-10.021584457042081</v>
      </c>
      <c r="H1291" s="230">
        <v>6567.403048119197</v>
      </c>
      <c r="I1291" s="292">
        <v>4977.135258873183</v>
      </c>
      <c r="J1291" s="230">
        <v>49391.67221478512</v>
      </c>
      <c r="K1291" s="228">
        <v>49391.67221478512</v>
      </c>
      <c r="L1291" s="281">
        <v>1.3195146819469896</v>
      </c>
    </row>
    <row r="1292">
      <c r="A1292" s="189">
        <v>42815.0</v>
      </c>
      <c r="B1292" s="279">
        <v>0.08749245407115766</v>
      </c>
      <c r="C1292" s="279">
        <v>0.013385835084792764</v>
      </c>
      <c r="D1292" s="279">
        <v>0.10097300823160729</v>
      </c>
      <c r="E1292" s="283">
        <v>1.2923456899309273E-5</v>
      </c>
      <c r="F1292" s="292">
        <v>0.6821801917949415</v>
      </c>
      <c r="G1292" s="228">
        <v>-10.065654400433232</v>
      </c>
      <c r="H1292" s="230">
        <v>6566.720867927402</v>
      </c>
      <c r="I1292" s="292">
        <v>4987.1568433302255</v>
      </c>
      <c r="J1292" s="230">
        <v>49390.99003459332</v>
      </c>
      <c r="K1292" s="228">
        <v>49390.99003459332</v>
      </c>
      <c r="L1292" s="281">
        <v>1.3167263581673132</v>
      </c>
    </row>
    <row r="1293">
      <c r="A1293" s="189">
        <v>42814.0</v>
      </c>
      <c r="B1293" s="279">
        <v>0.08766884889542603</v>
      </c>
      <c r="C1293" s="279">
        <v>0.013414430728468322</v>
      </c>
      <c r="D1293" s="279">
        <v>0.10117820104426259</v>
      </c>
      <c r="E1293" s="283">
        <v>1.292362391720595E-5</v>
      </c>
      <c r="F1293" s="292">
        <v>0.6821801917949415</v>
      </c>
      <c r="G1293" s="228">
        <v>-29.823934093470598</v>
      </c>
      <c r="H1293" s="230">
        <v>6566.038687735607</v>
      </c>
      <c r="I1293" s="292">
        <v>4997.222497730659</v>
      </c>
      <c r="J1293" s="230">
        <v>49390.30785440152</v>
      </c>
      <c r="K1293" s="228">
        <v>49390.30785440152</v>
      </c>
      <c r="L1293" s="281">
        <v>1.3139376304972172</v>
      </c>
    </row>
    <row r="1294">
      <c r="A1294" s="189">
        <v>42811.0</v>
      </c>
      <c r="B1294" s="279">
        <v>0.08819187156446791</v>
      </c>
      <c r="C1294" s="279">
        <v>0.013496077987820152</v>
      </c>
      <c r="D1294" s="279">
        <v>0.10178344871419329</v>
      </c>
      <c r="E1294" s="283">
        <v>1.2923790939419636E-5</v>
      </c>
      <c r="F1294" s="292">
        <v>0.6821801917949415</v>
      </c>
      <c r="G1294" s="228">
        <v>-10.23364514248351</v>
      </c>
      <c r="H1294" s="230">
        <v>6565.356507543812</v>
      </c>
      <c r="I1294" s="292">
        <v>5027.046431824129</v>
      </c>
      <c r="J1294" s="230">
        <v>49389.625674209725</v>
      </c>
      <c r="K1294" s="228">
        <v>49389.625674209725</v>
      </c>
      <c r="L1294" s="281">
        <v>1.3060067370735398</v>
      </c>
    </row>
    <row r="1295">
      <c r="A1295" s="189">
        <v>42810.0</v>
      </c>
      <c r="B1295" s="279">
        <v>0.0883712106121363</v>
      </c>
      <c r="C1295" s="279">
        <v>0.013525144323586192</v>
      </c>
      <c r="D1295" s="279">
        <v>0.1019920597729882</v>
      </c>
      <c r="E1295" s="283">
        <v>1.2923957965950497E-5</v>
      </c>
      <c r="F1295" s="292">
        <v>0.6821801917949415</v>
      </c>
      <c r="G1295" s="228">
        <v>-10.279120124033398</v>
      </c>
      <c r="H1295" s="230">
        <v>6564.674327352017</v>
      </c>
      <c r="I1295" s="292">
        <v>5037.280076966613</v>
      </c>
      <c r="J1295" s="230">
        <v>49388.94349401793</v>
      </c>
      <c r="K1295" s="228">
        <v>49388.94349401793</v>
      </c>
      <c r="L1295" s="281">
        <v>1.3032180516166936</v>
      </c>
    </row>
    <row r="1296">
      <c r="A1296" s="189">
        <v>42809.0</v>
      </c>
      <c r="B1296" s="279">
        <v>0.08855134635443505</v>
      </c>
      <c r="C1296" s="279">
        <v>0.013554339580371515</v>
      </c>
      <c r="D1296" s="279">
        <v>0.10220159735968663</v>
      </c>
      <c r="E1296" s="283">
        <v>1.2924124996798704E-5</v>
      </c>
      <c r="F1296" s="292">
        <v>0.6821801917949415</v>
      </c>
      <c r="G1296" s="228">
        <v>-10.324910181326231</v>
      </c>
      <c r="H1296" s="230">
        <v>6563.992147160222</v>
      </c>
      <c r="I1296" s="292">
        <v>5047.559197090646</v>
      </c>
      <c r="J1296" s="230">
        <v>49388.26131382613</v>
      </c>
      <c r="K1296" s="228">
        <v>49388.26131382613</v>
      </c>
      <c r="L1296" s="281">
        <v>1.3004289580087798</v>
      </c>
    </row>
    <row r="1297">
      <c r="A1297" s="189">
        <v>42808.0</v>
      </c>
      <c r="B1297" s="279">
        <v>0.08873228431163288</v>
      </c>
      <c r="C1297" s="279">
        <v>0.013583664649648683</v>
      </c>
      <c r="D1297" s="279">
        <v>0.10241206789233795</v>
      </c>
      <c r="E1297" s="283">
        <v>1.2924292031964419E-5</v>
      </c>
      <c r="F1297" s="292">
        <v>0.6821801917949415</v>
      </c>
      <c r="G1297" s="228">
        <v>-10.371018352737337</v>
      </c>
      <c r="H1297" s="230">
        <v>6563.309966968427</v>
      </c>
      <c r="I1297" s="292">
        <v>5057.884107271972</v>
      </c>
      <c r="J1297" s="230">
        <v>49387.57913363433</v>
      </c>
      <c r="K1297" s="228">
        <v>49387.57913363433</v>
      </c>
      <c r="L1297" s="281">
        <v>1.2976394531325912</v>
      </c>
    </row>
    <row r="1298">
      <c r="A1298" s="189">
        <v>42807.0</v>
      </c>
      <c r="B1298" s="279">
        <v>0.08891403005723553</v>
      </c>
      <c r="C1298" s="279">
        <v>0.013613120431468917</v>
      </c>
      <c r="D1298" s="279">
        <v>0.10262347785086799</v>
      </c>
      <c r="E1298" s="283">
        <v>1.2924459071447814E-5</v>
      </c>
      <c r="F1298" s="292">
        <v>0.6821801917949415</v>
      </c>
      <c r="G1298" s="228">
        <v>-30.69158972425339</v>
      </c>
      <c r="H1298" s="230">
        <v>6562.627786776632</v>
      </c>
      <c r="I1298" s="292">
        <v>5068.25512562471</v>
      </c>
      <c r="J1298" s="230">
        <v>49386.896953442534</v>
      </c>
      <c r="K1298" s="228">
        <v>49386.896953442534</v>
      </c>
      <c r="L1298" s="281">
        <v>1.294849533835913</v>
      </c>
    </row>
    <row r="1299">
      <c r="A1299" s="189">
        <v>42804.0</v>
      </c>
      <c r="B1299" s="279">
        <v>0.0894522642255175</v>
      </c>
      <c r="C1299" s="279">
        <v>0.013697169742093174</v>
      </c>
      <c r="D1299" s="279">
        <v>0.10324635606838868</v>
      </c>
      <c r="E1299" s="283">
        <v>1.2924626115249055E-5</v>
      </c>
      <c r="F1299" s="292">
        <v>0.6821801917949415</v>
      </c>
      <c r="G1299" s="228">
        <v>-10.546606472925305</v>
      </c>
      <c r="H1299" s="230">
        <v>6561.945606584837</v>
      </c>
      <c r="I1299" s="292">
        <v>5098.946715348963</v>
      </c>
      <c r="J1299" s="230">
        <v>49386.21477325074</v>
      </c>
      <c r="K1299" s="228">
        <v>49386.21477325074</v>
      </c>
      <c r="L1299" s="281">
        <v>1.286921784617188</v>
      </c>
    </row>
    <row r="1300">
      <c r="A1300" s="189">
        <v>42803.0</v>
      </c>
      <c r="B1300" s="279">
        <v>0.08963708734781009</v>
      </c>
      <c r="C1300" s="279">
        <v>0.013727117487591431</v>
      </c>
      <c r="D1300" s="279">
        <v>0.10346133884845499</v>
      </c>
      <c r="E1300" s="283">
        <v>1.2924793163368308E-5</v>
      </c>
      <c r="F1300" s="292">
        <v>0.6821801917949415</v>
      </c>
      <c r="G1300" s="228">
        <v>-10.594206585533357</v>
      </c>
      <c r="H1300" s="230">
        <v>6561.263426393042</v>
      </c>
      <c r="I1300" s="292">
        <v>5109.4933218218885</v>
      </c>
      <c r="J1300" s="230">
        <v>49385.53259305894</v>
      </c>
      <c r="K1300" s="228">
        <v>49385.53259305894</v>
      </c>
      <c r="L1300" s="281">
        <v>1.2841319115480314</v>
      </c>
    </row>
    <row r="1301">
      <c r="A1301" s="189">
        <v>42802.0</v>
      </c>
      <c r="B1301" s="279">
        <v>0.08989385819438982</v>
      </c>
      <c r="C1301" s="279">
        <v>0.013686086354120407</v>
      </c>
      <c r="D1301" s="279">
        <v>0.10367729142849426</v>
      </c>
      <c r="E1301" s="283">
        <v>1.2923858334505642E-5</v>
      </c>
      <c r="F1301" s="292">
        <v>0.6821801917949415</v>
      </c>
      <c r="G1301" s="228">
        <v>-10.64214180891031</v>
      </c>
      <c r="H1301" s="230">
        <v>6560.581246201247</v>
      </c>
      <c r="I1301" s="292">
        <v>5120.087528407422</v>
      </c>
      <c r="J1301" s="230">
        <v>49384.85041286714</v>
      </c>
      <c r="K1301" s="228">
        <v>49384.85041286714</v>
      </c>
      <c r="L1301" s="281">
        <v>1.2813416196113123</v>
      </c>
    </row>
    <row r="1302">
      <c r="A1302" s="189">
        <v>42801.0</v>
      </c>
      <c r="B1302" s="181">
        <v>0.0900805112579328</v>
      </c>
      <c r="C1302" s="181">
        <v>0.013716148668279504</v>
      </c>
      <c r="D1302" s="181">
        <v>0.10389422063448975</v>
      </c>
      <c r="E1302" s="283">
        <v>-0.003468001634876004</v>
      </c>
      <c r="F1302" s="292">
        <v>-183.05457889601803</v>
      </c>
      <c r="G1302" s="228">
        <v>-174.3769295775037</v>
      </c>
      <c r="H1302" s="230">
        <v>6559.899066009452</v>
      </c>
      <c r="I1302" s="292">
        <v>5130.729670216332</v>
      </c>
      <c r="J1302" s="230">
        <v>49384.16823267534</v>
      </c>
      <c r="K1302" s="228">
        <v>49384.16823267534</v>
      </c>
      <c r="L1302" s="281">
        <v>1.278550905554309</v>
      </c>
    </row>
    <row r="1303">
      <c r="A1303" s="189">
        <v>42800.0</v>
      </c>
      <c r="B1303" s="279">
        <v>0.0931843994547077</v>
      </c>
      <c r="C1303" s="279">
        <v>0.013746347093577369</v>
      </c>
      <c r="D1303" s="279">
        <v>0.10702852205299206</v>
      </c>
      <c r="E1303" s="283">
        <v>-0.003456016165165139</v>
      </c>
      <c r="F1303" s="292">
        <v>-183.05457889602258</v>
      </c>
      <c r="G1303" s="228">
        <v>-198.46807230576815</v>
      </c>
      <c r="H1303" s="230">
        <v>6742.95364490547</v>
      </c>
      <c r="I1303" s="292">
        <v>5305.106599793836</v>
      </c>
      <c r="J1303" s="230">
        <v>49567.22281157136</v>
      </c>
      <c r="K1303" s="228">
        <v>49567.22281157136</v>
      </c>
      <c r="L1303" s="281">
        <v>1.271030754625649</v>
      </c>
    </row>
    <row r="1304">
      <c r="A1304" s="189">
        <v>42797.0</v>
      </c>
      <c r="B1304" s="279">
        <v>0.096692995100942</v>
      </c>
      <c r="C1304" s="279">
        <v>0.013832615501096138</v>
      </c>
      <c r="D1304" s="279">
        <v>0.11062399971973103</v>
      </c>
      <c r="E1304" s="283">
        <v>-0.003444113254084364</v>
      </c>
      <c r="F1304" s="292">
        <v>-183.05457889602258</v>
      </c>
      <c r="G1304" s="228">
        <v>-178.9624628355159</v>
      </c>
      <c r="H1304" s="230">
        <v>6926.008223801493</v>
      </c>
      <c r="I1304" s="292">
        <v>5503.574672099604</v>
      </c>
      <c r="J1304" s="230">
        <v>49750.27739046738</v>
      </c>
      <c r="K1304" s="228">
        <v>49750.27739046738</v>
      </c>
      <c r="L1304" s="281">
        <v>1.2584563009407181</v>
      </c>
    </row>
    <row r="1305">
      <c r="A1305" s="189">
        <v>42796.0</v>
      </c>
      <c r="B1305" s="279">
        <v>0.09984023060753387</v>
      </c>
      <c r="C1305" s="279">
        <v>0.013863642034574058</v>
      </c>
      <c r="D1305" s="279">
        <v>0.11380248244642757</v>
      </c>
      <c r="E1305" s="283">
        <v>-0.0034322920515377745</v>
      </c>
      <c r="F1305" s="292">
        <v>-183.05457889602258</v>
      </c>
      <c r="G1305" s="228">
        <v>-180.9111030218328</v>
      </c>
      <c r="H1305" s="230">
        <v>7109.0628026975155</v>
      </c>
      <c r="I1305" s="292">
        <v>5682.53713493512</v>
      </c>
      <c r="J1305" s="230">
        <v>49933.331969363404</v>
      </c>
      <c r="K1305" s="228">
        <v>49933.331969363404</v>
      </c>
      <c r="L1305" s="281">
        <v>1.251036752402795</v>
      </c>
    </row>
    <row r="1306">
      <c r="A1306" s="189">
        <v>42795.0</v>
      </c>
      <c r="B1306" s="279">
        <v>0.10300282440974294</v>
      </c>
      <c r="C1306" s="279">
        <v>0.013894971033049592</v>
      </c>
      <c r="D1306" s="279">
        <v>0.11699662808512266</v>
      </c>
      <c r="E1306" s="283">
        <v>-0.003420551719060569</v>
      </c>
      <c r="F1306" s="292">
        <v>-183.05457889602258</v>
      </c>
      <c r="G1306" s="228">
        <v>-182.87955709122798</v>
      </c>
      <c r="H1306" s="230">
        <v>7292.117381593538</v>
      </c>
      <c r="I1306" s="292">
        <v>5863.448237956953</v>
      </c>
      <c r="J1306" s="230">
        <v>50116.38654825943</v>
      </c>
      <c r="K1306" s="228">
        <v>50116.38654825943</v>
      </c>
      <c r="L1306" s="281">
        <v>1.2436568185915098</v>
      </c>
    </row>
    <row r="1307">
      <c r="A1307" s="189">
        <v>42794.0</v>
      </c>
      <c r="B1307" s="279">
        <v>0.10618099578948065</v>
      </c>
      <c r="C1307" s="279">
        <v>0.013926606101580948</v>
      </c>
      <c r="D1307" s="279">
        <v>0.12020665954842816</v>
      </c>
      <c r="E1307" s="283">
        <v>-0.003408891429620888</v>
      </c>
      <c r="F1307" s="292">
        <v>-183.05457889602258</v>
      </c>
      <c r="G1307" s="228">
        <v>-184.8681705795725</v>
      </c>
      <c r="H1307" s="230">
        <v>7475.171960489561</v>
      </c>
      <c r="I1307" s="292">
        <v>6046.327795048181</v>
      </c>
      <c r="J1307" s="230">
        <v>50299.44112715545</v>
      </c>
      <c r="K1307" s="228">
        <v>50299.44112715545</v>
      </c>
      <c r="L1307" s="281">
        <v>1.236316027492187</v>
      </c>
    </row>
    <row r="1308">
      <c r="A1308" s="189">
        <v>42793.0</v>
      </c>
      <c r="B1308" s="279">
        <v>0.10937496757593967</v>
      </c>
      <c r="C1308" s="279">
        <v>0.013958550908945188</v>
      </c>
      <c r="D1308" s="279">
        <v>0.1234328033604092</v>
      </c>
      <c r="E1308" s="283">
        <v>-0.0033973103674256088</v>
      </c>
      <c r="F1308" s="292">
        <v>-183.05457889602258</v>
      </c>
      <c r="G1308" s="228">
        <v>-213.23488677963542</v>
      </c>
      <c r="H1308" s="230">
        <v>7658.226539385583</v>
      </c>
      <c r="I1308" s="292">
        <v>6231.195965627753</v>
      </c>
      <c r="J1308" s="230">
        <v>50482.49570605147</v>
      </c>
      <c r="K1308" s="228">
        <v>50482.49570605147</v>
      </c>
      <c r="L1308" s="281">
        <v>1.2290139134813851</v>
      </c>
    </row>
    <row r="1309">
      <c r="A1309" s="189">
        <v>42790.0</v>
      </c>
      <c r="B1309" s="279">
        <v>0.1130473274817764</v>
      </c>
      <c r="C1309" s="279">
        <v>0.014048266310962109</v>
      </c>
      <c r="D1309" s="279">
        <v>0.12719551679915336</v>
      </c>
      <c r="E1309" s="283">
        <v>-0.0033858077277300817</v>
      </c>
      <c r="F1309" s="292">
        <v>-183.05457889602258</v>
      </c>
      <c r="G1309" s="228">
        <v>-189.73892494534084</v>
      </c>
      <c r="H1309" s="230">
        <v>7841.281118281606</v>
      </c>
      <c r="I1309" s="292">
        <v>6444.430852407389</v>
      </c>
      <c r="J1309" s="230">
        <v>50665.550284947494</v>
      </c>
      <c r="K1309" s="228">
        <v>50665.550284947494</v>
      </c>
      <c r="L1309" s="281">
        <v>1.2167530846191652</v>
      </c>
    </row>
    <row r="1310">
      <c r="A1310" s="189">
        <v>42789.0</v>
      </c>
      <c r="B1310" s="279">
        <v>0.11628781128632787</v>
      </c>
      <c r="C1310" s="279">
        <v>0.01408109414452993</v>
      </c>
      <c r="D1310" s="279">
        <v>0.13046906193625052</v>
      </c>
      <c r="E1310" s="283">
        <v>-0.0033743827166517236</v>
      </c>
      <c r="F1310" s="292">
        <v>-183.05457889602258</v>
      </c>
      <c r="G1310" s="228">
        <v>-191.80205259684953</v>
      </c>
      <c r="H1310" s="230">
        <v>8024.335697177628</v>
      </c>
      <c r="I1310" s="292">
        <v>6634.169777352729</v>
      </c>
      <c r="J1310" s="230">
        <v>50848.60486384352</v>
      </c>
      <c r="K1310" s="228">
        <v>50848.60486384352</v>
      </c>
      <c r="L1310" s="281">
        <v>1.209546328550492</v>
      </c>
    </row>
    <row r="1311">
      <c r="A1311" s="189">
        <v>42788.0</v>
      </c>
      <c r="B1311" s="279">
        <v>0.1195449127419543</v>
      </c>
      <c r="C1311" s="279">
        <v>0.014114245484366569</v>
      </c>
      <c r="D1311" s="279">
        <v>0.1337595505317383</v>
      </c>
      <c r="E1311" s="283">
        <v>-0.003363034550987369</v>
      </c>
      <c r="F1311" s="292">
        <v>-183.05457889602258</v>
      </c>
      <c r="G1311" s="228">
        <v>-193.88696039662136</v>
      </c>
      <c r="H1311" s="230">
        <v>8207.390276073651</v>
      </c>
      <c r="I1311" s="292">
        <v>6825.971829949579</v>
      </c>
      <c r="J1311" s="230">
        <v>51031.65944273954</v>
      </c>
      <c r="K1311" s="228">
        <v>51031.65944273954</v>
      </c>
      <c r="L1311" s="281">
        <v>1.2023768161572206</v>
      </c>
    </row>
    <row r="1312">
      <c r="A1312" s="189">
        <v>42787.0</v>
      </c>
      <c r="B1312" s="279">
        <v>0.12281887144193834</v>
      </c>
      <c r="C1312" s="279">
        <v>0.014147724299411014</v>
      </c>
      <c r="D1312" s="279">
        <v>0.13706722617606873</v>
      </c>
      <c r="E1312" s="283">
        <v>-0.0033517624580342974</v>
      </c>
      <c r="F1312" s="292">
        <v>-183.05457889602258</v>
      </c>
      <c r="G1312" s="228">
        <v>-195.9940356330644</v>
      </c>
      <c r="H1312" s="230">
        <v>8390.444854969674</v>
      </c>
      <c r="I1312" s="292">
        <v>7019.8587903462</v>
      </c>
      <c r="J1312" s="230">
        <v>51214.71402163556</v>
      </c>
      <c r="K1312" s="228">
        <v>51214.71402163556</v>
      </c>
      <c r="L1312" s="281">
        <v>1.1952441075464824</v>
      </c>
    </row>
    <row r="1313">
      <c r="A1313" s="189">
        <v>42786.0</v>
      </c>
      <c r="B1313" s="181">
        <v>0.12610993097231346</v>
      </c>
      <c r="C1313" s="181">
        <v>0.01418153463024627</v>
      </c>
      <c r="D1313" s="181">
        <v>0.14039233652459834</v>
      </c>
      <c r="E1313" s="283">
        <v>4.769033935060271E-5</v>
      </c>
      <c r="F1313" s="292">
        <v>2.583946970917168</v>
      </c>
      <c r="G1313" s="228">
        <v>-44.95847023583883</v>
      </c>
      <c r="H1313" s="230">
        <v>8573.499433865696</v>
      </c>
      <c r="I1313" s="292">
        <v>7215.852825979265</v>
      </c>
      <c r="J1313" s="230">
        <v>51397.768600531585</v>
      </c>
      <c r="K1313" s="228">
        <v>51397.768600531585</v>
      </c>
      <c r="L1313" s="281">
        <v>1.1881477686183524</v>
      </c>
    </row>
    <row r="1314">
      <c r="A1314" s="189">
        <v>42783.0</v>
      </c>
      <c r="B1314" s="279">
        <v>0.12689770755982058</v>
      </c>
      <c r="C1314" s="279">
        <v>0.014274912593169972</v>
      </c>
      <c r="D1314" s="279">
        <v>0.14127415525711265</v>
      </c>
      <c r="E1314" s="283">
        <v>4.769261382760781E-5</v>
      </c>
      <c r="F1314" s="292">
        <v>2.583946970920806</v>
      </c>
      <c r="G1314" s="228">
        <v>-15.03056470701813</v>
      </c>
      <c r="H1314" s="230">
        <v>8570.915486894779</v>
      </c>
      <c r="I1314" s="292">
        <v>7260.8112962151035</v>
      </c>
      <c r="J1314" s="230">
        <v>51395.18465356067</v>
      </c>
      <c r="K1314" s="228">
        <v>51395.18465356067</v>
      </c>
      <c r="L1314" s="281">
        <v>1.1804349592947834</v>
      </c>
    </row>
    <row r="1315">
      <c r="A1315" s="189">
        <v>42782.0</v>
      </c>
      <c r="B1315" s="279">
        <v>0.12716244654546954</v>
      </c>
      <c r="C1315" s="279">
        <v>0.01430949622351803</v>
      </c>
      <c r="D1315" s="279">
        <v>0.14157372386078113</v>
      </c>
      <c r="E1315" s="283">
        <v>4.7694888521507625E-5</v>
      </c>
      <c r="F1315" s="292">
        <v>2.583946970920806</v>
      </c>
      <c r="G1315" s="228">
        <v>-15.10680884023077</v>
      </c>
      <c r="H1315" s="230">
        <v>8568.331539923858</v>
      </c>
      <c r="I1315" s="292">
        <v>7275.841860922122</v>
      </c>
      <c r="J1315" s="230">
        <v>51392.60070658974</v>
      </c>
      <c r="K1315" s="228">
        <v>51392.60070658974</v>
      </c>
      <c r="L1315" s="281">
        <v>1.177641254951345</v>
      </c>
    </row>
    <row r="1316">
      <c r="A1316" s="189">
        <v>42781.0</v>
      </c>
      <c r="B1316" s="279">
        <v>0.1274285241424546</v>
      </c>
      <c r="C1316" s="279">
        <v>0.014344253767847778</v>
      </c>
      <c r="D1316" s="279">
        <v>0.14187480622678886</v>
      </c>
      <c r="E1316" s="283">
        <v>4.769716343240032E-5</v>
      </c>
      <c r="F1316" s="292">
        <v>2.583946970920806</v>
      </c>
      <c r="G1316" s="228">
        <v>-15.183663338094448</v>
      </c>
      <c r="H1316" s="230">
        <v>8565.747592952937</v>
      </c>
      <c r="I1316" s="292">
        <v>7290.948669762352</v>
      </c>
      <c r="J1316" s="230">
        <v>51390.016759618826</v>
      </c>
      <c r="K1316" s="228">
        <v>51390.016759618826</v>
      </c>
      <c r="L1316" s="281">
        <v>1.174846783447748</v>
      </c>
    </row>
    <row r="1317">
      <c r="A1317" s="189">
        <v>42780.0</v>
      </c>
      <c r="B1317" s="279">
        <v>0.12769595106521384</v>
      </c>
      <c r="C1317" s="279">
        <v>0.014379186607947774</v>
      </c>
      <c r="D1317" s="279">
        <v>0.14217741446119098</v>
      </c>
      <c r="E1317" s="283">
        <v>4.769943856031697E-5</v>
      </c>
      <c r="F1317" s="292">
        <v>2.583946970920806</v>
      </c>
      <c r="G1317" s="228">
        <v>-15.26113505614012</v>
      </c>
      <c r="H1317" s="230">
        <v>8563.163645982017</v>
      </c>
      <c r="I1317" s="292">
        <v>7306.132333100447</v>
      </c>
      <c r="J1317" s="230">
        <v>51387.43281264791</v>
      </c>
      <c r="K1317" s="228">
        <v>51387.43281264791</v>
      </c>
      <c r="L1317" s="281">
        <v>1.1720515391141475</v>
      </c>
    </row>
    <row r="1318">
      <c r="A1318" s="189">
        <v>42779.0</v>
      </c>
      <c r="B1318" s="279">
        <v>0.1279647381485145</v>
      </c>
      <c r="C1318" s="279">
        <v>0.014414296141018355</v>
      </c>
      <c r="D1318" s="279">
        <v>0.14248156080589316</v>
      </c>
      <c r="E1318" s="283">
        <v>4.770171390525503E-5</v>
      </c>
      <c r="F1318" s="292">
        <v>2.583946970918987</v>
      </c>
      <c r="G1318" s="228">
        <v>-46.36135652824487</v>
      </c>
      <c r="H1318" s="230">
        <v>8560.579699011096</v>
      </c>
      <c r="I1318" s="292">
        <v>7321.393468156587</v>
      </c>
      <c r="J1318" s="230">
        <v>51384.84886567699</v>
      </c>
      <c r="K1318" s="228">
        <v>51384.84886567699</v>
      </c>
      <c r="L1318" s="281">
        <v>1.1692555162134342</v>
      </c>
    </row>
    <row r="1319">
      <c r="A1319" s="189">
        <v>42776.0</v>
      </c>
      <c r="B1319" s="181">
        <v>0.12877711578410117</v>
      </c>
      <c r="C1319" s="181">
        <v>0.014510681385731413</v>
      </c>
      <c r="D1319" s="181">
        <v>0.14339100925857687</v>
      </c>
      <c r="E1319" s="283">
        <v>0.006091364303006704</v>
      </c>
      <c r="F1319" s="292">
        <v>329.94645762915206</v>
      </c>
      <c r="G1319" s="228">
        <v>312.20645553827853</v>
      </c>
      <c r="H1319" s="230">
        <v>8557.995752040177</v>
      </c>
      <c r="I1319" s="292">
        <v>7367.754824684832</v>
      </c>
      <c r="J1319" s="230">
        <v>51382.264918706074</v>
      </c>
      <c r="K1319" s="228">
        <v>51382.264918706074</v>
      </c>
      <c r="L1319" s="281">
        <v>1.1615473038499566</v>
      </c>
    </row>
    <row r="1320">
      <c r="A1320" s="189">
        <v>42775.0</v>
      </c>
      <c r="B1320" s="279">
        <v>0.12363421477417569</v>
      </c>
      <c r="C1320" s="279">
        <v>0.014464629403531163</v>
      </c>
      <c r="D1320" s="279">
        <v>0.1382023105282831</v>
      </c>
      <c r="E1320" s="283">
        <v>0.0061281420777122625</v>
      </c>
      <c r="F1320" s="292">
        <v>329.94645762915115</v>
      </c>
      <c r="G1320" s="228">
        <v>310.2234019547386</v>
      </c>
      <c r="H1320" s="230">
        <v>8228.049294411025</v>
      </c>
      <c r="I1320" s="292">
        <v>7055.548369146553</v>
      </c>
      <c r="J1320" s="230">
        <v>51052.318461076924</v>
      </c>
      <c r="K1320" s="228">
        <v>51052.318461076924</v>
      </c>
      <c r="L1320" s="281">
        <v>1.1661814027654804</v>
      </c>
    </row>
    <row r="1321">
      <c r="A1321" s="189">
        <v>42774.0</v>
      </c>
      <c r="B1321" s="279">
        <v>0.11838143619818733</v>
      </c>
      <c r="C1321" s="279">
        <v>0.014500047687141028</v>
      </c>
      <c r="D1321" s="279">
        <v>0.1329852035849844</v>
      </c>
      <c r="E1321" s="283">
        <v>0.0061659277590607135</v>
      </c>
      <c r="F1321" s="292">
        <v>329.94645762915206</v>
      </c>
      <c r="G1321" s="228">
        <v>308.20657239101183</v>
      </c>
      <c r="H1321" s="230">
        <v>7898.1028367818735</v>
      </c>
      <c r="I1321" s="292">
        <v>6745.324967191815</v>
      </c>
      <c r="J1321" s="230">
        <v>50722.372003447774</v>
      </c>
      <c r="K1321" s="228">
        <v>50722.372003447774</v>
      </c>
      <c r="L1321" s="281">
        <v>1.1709002716988413</v>
      </c>
    </row>
    <row r="1322">
      <c r="A1322" s="189">
        <v>42773.0</v>
      </c>
      <c r="B1322" s="279">
        <v>0.11310049411703375</v>
      </c>
      <c r="C1322" s="279">
        <v>0.014535334450954902</v>
      </c>
      <c r="D1322" s="279">
        <v>0.12773980067595558</v>
      </c>
      <c r="E1322" s="283">
        <v>0.006204182298919897</v>
      </c>
      <c r="F1322" s="292">
        <v>329.94645762915206</v>
      </c>
      <c r="G1322" s="228">
        <v>306.15583055312345</v>
      </c>
      <c r="H1322" s="230">
        <v>7568.1563791527215</v>
      </c>
      <c r="I1322" s="292">
        <v>6437.118394800803</v>
      </c>
      <c r="J1322" s="230">
        <v>50392.42554581862</v>
      </c>
      <c r="K1322" s="228">
        <v>50392.42554581862</v>
      </c>
      <c r="L1322" s="281">
        <v>1.1757056364328249</v>
      </c>
    </row>
    <row r="1323">
      <c r="A1323" s="189">
        <v>42772.0</v>
      </c>
      <c r="B1323" s="279">
        <v>0.10779151044284041</v>
      </c>
      <c r="C1323" s="279">
        <v>0.014570485740039147</v>
      </c>
      <c r="D1323" s="279">
        <v>0.12246621973009862</v>
      </c>
      <c r="E1323" s="283">
        <v>0.006242914478420584</v>
      </c>
      <c r="F1323" s="292">
        <v>329.94645762915206</v>
      </c>
      <c r="G1323" s="228">
        <v>279.062927701284</v>
      </c>
      <c r="H1323" s="230">
        <v>7238.209921523569</v>
      </c>
      <c r="I1323" s="292">
        <v>6130.962564247679</v>
      </c>
      <c r="J1323" s="230">
        <v>50062.47908818947</v>
      </c>
      <c r="K1323" s="228">
        <v>50062.47908818947</v>
      </c>
      <c r="L1323" s="281">
        <v>1.1805992689847322</v>
      </c>
    </row>
    <row r="1324">
      <c r="A1324" s="189">
        <v>42769.0</v>
      </c>
      <c r="B1324" s="279">
        <v>0.10289433225090515</v>
      </c>
      <c r="C1324" s="279">
        <v>0.01466818210035175</v>
      </c>
      <c r="D1324" s="279">
        <v>0.1176674367263259</v>
      </c>
      <c r="E1324" s="283">
        <v>0.006282133299350468</v>
      </c>
      <c r="F1324" s="292">
        <v>329.94645762915206</v>
      </c>
      <c r="G1324" s="228">
        <v>303.197031119711</v>
      </c>
      <c r="H1324" s="230">
        <v>6908.263463894417</v>
      </c>
      <c r="I1324" s="292">
        <v>5851.899636546395</v>
      </c>
      <c r="J1324" s="230">
        <v>49732.53263056032</v>
      </c>
      <c r="K1324" s="228">
        <v>49732.53263056032</v>
      </c>
      <c r="L1324" s="281">
        <v>1.1805163951806006</v>
      </c>
    </row>
    <row r="1325">
      <c r="A1325" s="189">
        <v>42768.0</v>
      </c>
      <c r="B1325" s="279">
        <v>0.09750752612921447</v>
      </c>
      <c r="C1325" s="279">
        <v>0.014703335200128332</v>
      </c>
      <c r="D1325" s="279">
        <v>0.11231603515661591</v>
      </c>
      <c r="E1325" s="283">
        <v>0.006321847991128971</v>
      </c>
      <c r="F1325" s="292">
        <v>329.94645762915206</v>
      </c>
      <c r="G1325" s="228">
        <v>301.03987701330607</v>
      </c>
      <c r="H1325" s="230">
        <v>6578.317006265265</v>
      </c>
      <c r="I1325" s="292">
        <v>5548.702605426684</v>
      </c>
      <c r="J1325" s="230">
        <v>49402.58617293117</v>
      </c>
      <c r="K1325" s="228">
        <v>49402.58617293117</v>
      </c>
      <c r="L1325" s="281">
        <v>1.185559485532998</v>
      </c>
    </row>
    <row r="1326">
      <c r="A1326" s="189">
        <v>42767.0</v>
      </c>
      <c r="B1326" s="279">
        <v>0.09209286469285465</v>
      </c>
      <c r="C1326" s="279">
        <v>0.014738341324643443</v>
      </c>
      <c r="D1326" s="279">
        <v>0.10693663024565257</v>
      </c>
      <c r="E1326" s="283">
        <v>0.006362068018048295</v>
      </c>
      <c r="F1326" s="292">
        <v>329.94645762915206</v>
      </c>
      <c r="G1326" s="228">
        <v>298.8481497278426</v>
      </c>
      <c r="H1326" s="230">
        <v>6248.370548636113</v>
      </c>
      <c r="I1326" s="292">
        <v>5247.662728413378</v>
      </c>
      <c r="J1326" s="230">
        <v>49072.63971530202</v>
      </c>
      <c r="K1326" s="228">
        <v>49072.63971530202</v>
      </c>
      <c r="L1326" s="281">
        <v>1.1906959101629035</v>
      </c>
    </row>
    <row r="1327">
      <c r="A1327" s="189">
        <v>42766.0</v>
      </c>
      <c r="B1327" s="181">
        <v>0.08665049271434985</v>
      </c>
      <c r="C1327" s="181">
        <v>0.014773196354364608</v>
      </c>
      <c r="D1327" s="181">
        <v>0.10152936261696031</v>
      </c>
      <c r="E1327" s="283">
        <v>5.095533588005062E-4</v>
      </c>
      <c r="F1327" s="292">
        <v>26.258081566816145</v>
      </c>
      <c r="G1327" s="228">
        <v>13.044248929683818</v>
      </c>
      <c r="H1327" s="230">
        <v>5918.424091006961</v>
      </c>
      <c r="I1327" s="292">
        <v>4948.814578685536</v>
      </c>
      <c r="J1327" s="230">
        <v>48742.69325767287</v>
      </c>
      <c r="K1327" s="228">
        <v>48742.69325767287</v>
      </c>
      <c r="L1327" s="281">
        <v>1.1959276301232862</v>
      </c>
    </row>
    <row r="1328">
      <c r="A1328" s="189">
        <v>42765.0</v>
      </c>
      <c r="B1328" s="279">
        <v>0.08640251020139374</v>
      </c>
      <c r="C1328" s="279">
        <v>0.014807896132400253</v>
      </c>
      <c r="D1328" s="279">
        <v>0.10131632809160672</v>
      </c>
      <c r="E1328" s="283">
        <v>5.098131357963E-4</v>
      </c>
      <c r="F1328" s="292">
        <v>26.258081566820692</v>
      </c>
      <c r="G1328" s="228">
        <v>-8.360680972537011</v>
      </c>
      <c r="H1328" s="230">
        <v>5892.166009440145</v>
      </c>
      <c r="I1328" s="292">
        <v>4935.770329755852</v>
      </c>
      <c r="J1328" s="230">
        <v>48716.43517610605</v>
      </c>
      <c r="K1328" s="228">
        <v>48716.43517610605</v>
      </c>
      <c r="L1328" s="281">
        <v>1.1937682703586414</v>
      </c>
    </row>
    <row r="1329">
      <c r="A1329" s="189">
        <v>42762.0</v>
      </c>
      <c r="B1329" s="279">
        <v>0.08652863272845444</v>
      </c>
      <c r="C1329" s="279">
        <v>0.014907412412487152</v>
      </c>
      <c r="D1329" s="279">
        <v>0.10154267874459816</v>
      </c>
      <c r="E1329" s="283">
        <v>5.100731778025611E-4</v>
      </c>
      <c r="F1329" s="292">
        <v>26.258081566820692</v>
      </c>
      <c r="G1329" s="228">
        <v>13.144361833169569</v>
      </c>
      <c r="H1329" s="230">
        <v>5865.907927873324</v>
      </c>
      <c r="I1329" s="292">
        <v>4944.131010728389</v>
      </c>
      <c r="J1329" s="230">
        <v>48690.177094539235</v>
      </c>
      <c r="K1329" s="228">
        <v>48690.177094539235</v>
      </c>
      <c r="L1329" s="281">
        <v>1.1864386107780618</v>
      </c>
    </row>
    <row r="1330">
      <c r="A1330" s="189">
        <v>42761.0</v>
      </c>
      <c r="B1330" s="279">
        <v>0.08627778678872072</v>
      </c>
      <c r="C1330" s="279">
        <v>0.01494269152939415</v>
      </c>
      <c r="D1330" s="279">
        <v>0.10132736427538355</v>
      </c>
      <c r="E1330" s="283">
        <v>5.10333485225109E-4</v>
      </c>
      <c r="F1330" s="292">
        <v>26.258081566820692</v>
      </c>
      <c r="G1330" s="228">
        <v>13.189806953841071</v>
      </c>
      <c r="H1330" s="230">
        <v>5839.649846306504</v>
      </c>
      <c r="I1330" s="292">
        <v>4930.986648895219</v>
      </c>
      <c r="J1330" s="230">
        <v>48663.919012972416</v>
      </c>
      <c r="K1330" s="228">
        <v>48663.919012972416</v>
      </c>
      <c r="L1330" s="281">
        <v>1.18427614230407</v>
      </c>
    </row>
    <row r="1331">
      <c r="A1331" s="189">
        <v>42760.0</v>
      </c>
      <c r="B1331" s="279">
        <v>0.08602562711267803</v>
      </c>
      <c r="C1331" s="279">
        <v>0.01497811649437095</v>
      </c>
      <c r="D1331" s="279">
        <v>0.10111088296118965</v>
      </c>
      <c r="E1331" s="283">
        <v>5.105940584705035E-4</v>
      </c>
      <c r="F1331" s="292">
        <v>26.258081566820692</v>
      </c>
      <c r="G1331" s="228">
        <v>13.2355276085691</v>
      </c>
      <c r="H1331" s="230">
        <v>5813.391764739683</v>
      </c>
      <c r="I1331" s="292">
        <v>4917.796841941378</v>
      </c>
      <c r="J1331" s="230">
        <v>48637.6609314056</v>
      </c>
      <c r="K1331" s="228">
        <v>48637.6609314056</v>
      </c>
      <c r="L1331" s="281">
        <v>1.1821130379279259</v>
      </c>
    </row>
    <row r="1332">
      <c r="A1332" s="189">
        <v>42759.0</v>
      </c>
      <c r="B1332" s="279">
        <v>0.0857721452747691</v>
      </c>
      <c r="C1332" s="279">
        <v>0.01501368816786538</v>
      </c>
      <c r="D1332" s="279">
        <v>0.10089322724306188</v>
      </c>
      <c r="E1332" s="283">
        <v>5.108548979461353E-4</v>
      </c>
      <c r="F1332" s="292">
        <v>26.258081566820692</v>
      </c>
      <c r="G1332" s="228">
        <v>13.281526039382697</v>
      </c>
      <c r="H1332" s="230">
        <v>5787.133683172862</v>
      </c>
      <c r="I1332" s="292">
        <v>4904.561314332809</v>
      </c>
      <c r="J1332" s="230">
        <v>48611.40284983878</v>
      </c>
      <c r="K1332" s="228">
        <v>48611.40284983878</v>
      </c>
      <c r="L1332" s="281">
        <v>1.179949298678533</v>
      </c>
    </row>
    <row r="1333">
      <c r="A1333" s="189">
        <v>42758.0</v>
      </c>
      <c r="B1333" s="279">
        <v>0.08551733278055706</v>
      </c>
      <c r="C1333" s="279">
        <v>0.015049407416671942</v>
      </c>
      <c r="D1333" s="279">
        <v>0.10067438949955805</v>
      </c>
      <c r="E1333" s="283">
        <v>5.111160040602281E-4</v>
      </c>
      <c r="F1333" s="292">
        <v>26.258081566820692</v>
      </c>
      <c r="G1333" s="228">
        <v>-8.256053824872652</v>
      </c>
      <c r="H1333" s="230">
        <v>5760.8756016060415</v>
      </c>
      <c r="I1333" s="292">
        <v>4891.2797882934265</v>
      </c>
      <c r="J1333" s="230">
        <v>48585.14476827196</v>
      </c>
      <c r="K1333" s="228">
        <v>48585.14476827196</v>
      </c>
      <c r="L1333" s="281">
        <v>1.1777849256126929</v>
      </c>
    </row>
    <row r="1334">
      <c r="A1334" s="189">
        <v>42755.0</v>
      </c>
      <c r="B1334" s="279">
        <v>0.08563844292917289</v>
      </c>
      <c r="C1334" s="279">
        <v>0.015152024118912444</v>
      </c>
      <c r="D1334" s="279">
        <v>0.10089885037376145</v>
      </c>
      <c r="E1334" s="283">
        <v>5.113773772218406E-4</v>
      </c>
      <c r="F1334" s="292">
        <v>26.258081566820692</v>
      </c>
      <c r="G1334" s="228">
        <v>13.385817353274433</v>
      </c>
      <c r="H1334" s="230">
        <v>5734.617520039221</v>
      </c>
      <c r="I1334" s="292">
        <v>4899.535842118299</v>
      </c>
      <c r="J1334" s="230">
        <v>48558.88668670514</v>
      </c>
      <c r="K1334" s="228">
        <v>48558.88668670514</v>
      </c>
      <c r="L1334" s="281">
        <v>1.1704409774375437</v>
      </c>
    </row>
    <row r="1335">
      <c r="A1335" s="189">
        <v>42754.0</v>
      </c>
      <c r="B1335" s="279">
        <v>0.0853806379559778</v>
      </c>
      <c r="C1335" s="279">
        <v>0.015188348867333295</v>
      </c>
      <c r="D1335" s="279">
        <v>0.10067762998206346</v>
      </c>
      <c r="E1335" s="283">
        <v>5.116390178408684E-4</v>
      </c>
      <c r="F1335" s="292">
        <v>26.258081566820692</v>
      </c>
      <c r="G1335" s="228">
        <v>13.432921886982513</v>
      </c>
      <c r="H1335" s="230">
        <v>5708.3594384724</v>
      </c>
      <c r="I1335" s="292">
        <v>4886.150024765025</v>
      </c>
      <c r="J1335" s="230">
        <v>48532.62860513832</v>
      </c>
      <c r="K1335" s="228">
        <v>48532.62860513832</v>
      </c>
      <c r="L1335" s="281">
        <v>1.1682734687924192</v>
      </c>
    </row>
    <row r="1336">
      <c r="A1336" s="189">
        <v>42753.0</v>
      </c>
      <c r="B1336" s="279">
        <v>0.08512146903658233</v>
      </c>
      <c r="C1336" s="279">
        <v>0.015224825865323251</v>
      </c>
      <c r="D1336" s="279">
        <v>0.10045519898278438</v>
      </c>
      <c r="E1336" s="283">
        <v>5.119009263280466E-4</v>
      </c>
      <c r="F1336" s="292">
        <v>26.258081566820692</v>
      </c>
      <c r="G1336" s="228">
        <v>13.48031639810597</v>
      </c>
      <c r="H1336" s="230">
        <v>5682.101356905579</v>
      </c>
      <c r="I1336" s="292">
        <v>4872.717102878042</v>
      </c>
      <c r="J1336" s="230">
        <v>48506.3705235715</v>
      </c>
      <c r="K1336" s="228">
        <v>48506.3705235715</v>
      </c>
      <c r="L1336" s="281">
        <v>1.1661053241833963</v>
      </c>
    </row>
    <row r="1337">
      <c r="A1337" s="189">
        <v>42752.0</v>
      </c>
      <c r="B1337" s="279">
        <v>0.08486092730574292</v>
      </c>
      <c r="C1337" s="279">
        <v>0.015261456023157137</v>
      </c>
      <c r="D1337" s="279">
        <v>0.10023154942746672</v>
      </c>
      <c r="E1337" s="283">
        <v>5.12163103094952E-4</v>
      </c>
      <c r="F1337" s="292">
        <v>26.258081566820692</v>
      </c>
      <c r="G1337" s="228">
        <v>13.528003279193399</v>
      </c>
      <c r="H1337" s="230">
        <v>5655.843275338759</v>
      </c>
      <c r="I1337" s="292">
        <v>4859.236786479936</v>
      </c>
      <c r="J1337" s="230">
        <v>48480.11244200468</v>
      </c>
      <c r="K1337" s="228">
        <v>48480.11244200468</v>
      </c>
      <c r="L1337" s="281">
        <v>1.163936544742017</v>
      </c>
    </row>
    <row r="1338">
      <c r="A1338" s="189">
        <v>42751.0</v>
      </c>
      <c r="B1338" s="279">
        <v>0.08459900382476575</v>
      </c>
      <c r="C1338" s="279">
        <v>0.015298240257903842</v>
      </c>
      <c r="D1338" s="279">
        <v>0.10000667330104539</v>
      </c>
      <c r="E1338" s="283">
        <v>5.124255485540046E-4</v>
      </c>
      <c r="F1338" s="292">
        <v>26.258081566820692</v>
      </c>
      <c r="G1338" s="228">
        <v>-8.141465831956339</v>
      </c>
      <c r="H1338" s="230">
        <v>5629.585193771938</v>
      </c>
      <c r="I1338" s="292">
        <v>4845.708783200743</v>
      </c>
      <c r="J1338" s="230">
        <v>48453.854360437865</v>
      </c>
      <c r="K1338" s="228">
        <v>48453.854360437865</v>
      </c>
      <c r="L1338" s="281">
        <v>1.1617671316296931</v>
      </c>
    </row>
    <row r="1339">
      <c r="A1339" s="189">
        <v>42748.0</v>
      </c>
      <c r="B1339" s="279">
        <v>0.08471472638788094</v>
      </c>
      <c r="C1339" s="279">
        <v>0.015404101648508731</v>
      </c>
      <c r="D1339" s="279">
        <v>0.10022901448756054</v>
      </c>
      <c r="E1339" s="283">
        <v>5.126882631184703E-4</v>
      </c>
      <c r="F1339" s="292">
        <v>26.258081566820692</v>
      </c>
      <c r="G1339" s="228">
        <v>13.636721221719199</v>
      </c>
      <c r="H1339" s="230">
        <v>5603.327112205117</v>
      </c>
      <c r="I1339" s="292">
        <v>4853.850249032699</v>
      </c>
      <c r="J1339" s="230">
        <v>48427.596278871046</v>
      </c>
      <c r="K1339" s="228">
        <v>48427.596278871046</v>
      </c>
      <c r="L1339" s="281">
        <v>1.1544087321857073</v>
      </c>
    </row>
    <row r="1340">
      <c r="A1340" s="189">
        <v>42747.0</v>
      </c>
      <c r="B1340" s="279">
        <v>0.08444967357375598</v>
      </c>
      <c r="C1340" s="279">
        <v>0.015441519141168881</v>
      </c>
      <c r="D1340" s="279">
        <v>0.10000164681563621</v>
      </c>
      <c r="E1340" s="283">
        <v>5.129512472024629E-4</v>
      </c>
      <c r="F1340" s="292">
        <v>26.258081566820692</v>
      </c>
      <c r="G1340" s="228">
        <v>13.685575365901968</v>
      </c>
      <c r="H1340" s="230">
        <v>5577.069030638297</v>
      </c>
      <c r="I1340" s="292">
        <v>4840.21352781098</v>
      </c>
      <c r="J1340" s="230">
        <v>48401.33819730423</v>
      </c>
      <c r="K1340" s="228">
        <v>48401.33819730423</v>
      </c>
      <c r="L1340" s="281">
        <v>1.152236156234323</v>
      </c>
    </row>
    <row r="1341">
      <c r="A1341" s="189">
        <v>42746.0</v>
      </c>
      <c r="B1341" s="279">
        <v>0.08418320385492103</v>
      </c>
      <c r="C1341" s="279">
        <v>0.015479095666678235</v>
      </c>
      <c r="D1341" s="279">
        <v>0.09977302240942251</v>
      </c>
      <c r="E1341" s="283">
        <v>5.132145012209466E-4</v>
      </c>
      <c r="F1341" s="292">
        <v>26.258081566820692</v>
      </c>
      <c r="G1341" s="228">
        <v>13.734734929724254</v>
      </c>
      <c r="H1341" s="230">
        <v>5550.810949071476</v>
      </c>
      <c r="I1341" s="292">
        <v>4826.527952445078</v>
      </c>
      <c r="J1341" s="230">
        <v>48375.08011573741</v>
      </c>
      <c r="K1341" s="228">
        <v>48375.08011573741</v>
      </c>
      <c r="L1341" s="281">
        <v>1.150062944576853</v>
      </c>
    </row>
    <row r="1342">
      <c r="A1342" s="189">
        <v>42745.0</v>
      </c>
      <c r="B1342" s="279">
        <v>0.0839153078961319</v>
      </c>
      <c r="C1342" s="279">
        <v>0.01551683218880005</v>
      </c>
      <c r="D1342" s="279">
        <v>0.09954313290433231</v>
      </c>
      <c r="E1342" s="283">
        <v>5.134780255897376E-4</v>
      </c>
      <c r="F1342" s="292">
        <v>26.258081566820692</v>
      </c>
      <c r="G1342" s="228">
        <v>13.784202468799776</v>
      </c>
      <c r="H1342" s="230">
        <v>5524.552867504655</v>
      </c>
      <c r="I1342" s="292">
        <v>4812.793217515354</v>
      </c>
      <c r="J1342" s="230">
        <v>48348.82203417059</v>
      </c>
      <c r="K1342" s="228">
        <v>48348.82203417059</v>
      </c>
      <c r="L1342" s="281">
        <v>1.1478890984551282</v>
      </c>
    </row>
    <row r="1343">
      <c r="A1343" s="189">
        <v>42744.0</v>
      </c>
      <c r="B1343" s="279">
        <v>0.08364597628374518</v>
      </c>
      <c r="C1343" s="279">
        <v>0.015554729678577132</v>
      </c>
      <c r="D1343" s="279">
        <v>0.09931196986471096</v>
      </c>
      <c r="E1343" s="283">
        <v>5.137418207255066E-4</v>
      </c>
      <c r="F1343" s="292">
        <v>26.258081566820692</v>
      </c>
      <c r="G1343" s="228">
        <v>-8.016133748092216</v>
      </c>
      <c r="H1343" s="230">
        <v>5498.294785937835</v>
      </c>
      <c r="I1343" s="292">
        <v>4799.009015046554</v>
      </c>
      <c r="J1343" s="230">
        <v>48322.56395260377</v>
      </c>
      <c r="K1343" s="228">
        <v>48322.56395260377</v>
      </c>
      <c r="L1343" s="281">
        <v>1.1457146191429892</v>
      </c>
    </row>
    <row r="1344">
      <c r="A1344" s="189">
        <v>42741.0</v>
      </c>
      <c r="B1344" s="279">
        <v>0.08375590819855894</v>
      </c>
      <c r="C1344" s="279">
        <v>0.015663989064685812</v>
      </c>
      <c r="D1344" s="279">
        <v>0.0995319427044915</v>
      </c>
      <c r="E1344" s="283">
        <v>5.140058870457811E-4</v>
      </c>
      <c r="F1344" s="292">
        <v>26.258081566820692</v>
      </c>
      <c r="G1344" s="228">
        <v>13.897614226024416</v>
      </c>
      <c r="H1344" s="230">
        <v>5472.036704371014</v>
      </c>
      <c r="I1344" s="292">
        <v>4807.025148794646</v>
      </c>
      <c r="J1344" s="230">
        <v>48296.30587103695</v>
      </c>
      <c r="K1344" s="228">
        <v>48296.30587103695</v>
      </c>
      <c r="L1344" s="281">
        <v>1.1383416010925422</v>
      </c>
    </row>
    <row r="1345">
      <c r="A1345" s="189">
        <v>42740.0</v>
      </c>
      <c r="B1345" s="279">
        <v>0.08348330199673691</v>
      </c>
      <c r="C1345" s="279">
        <v>0.015702549292012574</v>
      </c>
      <c r="D1345" s="279">
        <v>0.09929817255358546</v>
      </c>
      <c r="E1345" s="283">
        <v>5.142702249689475E-4</v>
      </c>
      <c r="F1345" s="292">
        <v>26.258081566820692</v>
      </c>
      <c r="G1345" s="228">
        <v>13.948314630842106</v>
      </c>
      <c r="H1345" s="230">
        <v>5445.778622804193</v>
      </c>
      <c r="I1345" s="292">
        <v>4793.127534568622</v>
      </c>
      <c r="J1345" s="230">
        <v>48270.04778947013</v>
      </c>
      <c r="K1345" s="228">
        <v>48270.04778947013</v>
      </c>
      <c r="L1345" s="281">
        <v>1.1361639312804785</v>
      </c>
    </row>
    <row r="1346">
      <c r="A1346" s="189">
        <v>42739.0</v>
      </c>
      <c r="B1346" s="279">
        <v>0.08320922298583285</v>
      </c>
      <c r="C1346" s="279">
        <v>0.015741275746166773</v>
      </c>
      <c r="D1346" s="279">
        <v>0.09906309700945515</v>
      </c>
      <c r="E1346" s="283">
        <v>5.145348349142532E-4</v>
      </c>
      <c r="F1346" s="292">
        <v>26.258081566820692</v>
      </c>
      <c r="G1346" s="228">
        <v>13.999336982267778</v>
      </c>
      <c r="H1346" s="230">
        <v>5419.5205412373725</v>
      </c>
      <c r="I1346" s="292">
        <v>4779.17921993778</v>
      </c>
      <c r="J1346" s="230">
        <v>48243.789707903314</v>
      </c>
      <c r="K1346" s="228">
        <v>48243.789707903314</v>
      </c>
      <c r="L1346" s="281">
        <v>1.1339856263661796</v>
      </c>
    </row>
    <row r="1347">
      <c r="A1347" s="189">
        <v>42738.0</v>
      </c>
      <c r="B1347" s="279">
        <v>0.08293036298879639</v>
      </c>
      <c r="C1347" s="279">
        <v>0.015780169448388375</v>
      </c>
      <c r="D1347" s="279">
        <v>0.09882670726248381</v>
      </c>
      <c r="E1347" s="283">
        <v>5.148015340203317E-4</v>
      </c>
      <c r="F1347" s="292">
        <v>26.258081566820692</v>
      </c>
      <c r="G1347" s="228">
        <v>14.050684012771853</v>
      </c>
      <c r="H1347" s="230">
        <v>5393.262459670552</v>
      </c>
      <c r="I1347" s="292">
        <v>4765.179882955512</v>
      </c>
      <c r="J1347" s="230">
        <v>48217.531626336495</v>
      </c>
      <c r="K1347" s="228">
        <v>48217.531626336495</v>
      </c>
      <c r="L1347" s="281">
        <v>1.1318066877100732</v>
      </c>
    </row>
    <row r="1348">
      <c r="A1348" s="189">
        <v>42737.0</v>
      </c>
      <c r="B1348" s="279">
        <v>0.08274735225318686</v>
      </c>
      <c r="C1348" s="279">
        <v>0.015725179771361418</v>
      </c>
      <c r="D1348" s="279">
        <v>0.09858899442715376</v>
      </c>
      <c r="E1348" s="283">
        <v>5.15014967359701E-4</v>
      </c>
      <c r="F1348" s="292">
        <v>26.258081566820692</v>
      </c>
      <c r="G1348" s="228">
        <v>-7.8792045819409395</v>
      </c>
      <c r="H1348" s="230">
        <v>5367.004378103731</v>
      </c>
      <c r="I1348" s="292">
        <v>4751.12919894274</v>
      </c>
      <c r="J1348" s="230">
        <v>48191.273544769676</v>
      </c>
      <c r="K1348" s="228">
        <v>48191.273544769676</v>
      </c>
      <c r="L1348" s="281">
        <v>1.129627116706917</v>
      </c>
    </row>
    <row r="1349">
      <c r="A1349" s="189">
        <v>42734.0</v>
      </c>
      <c r="B1349" s="279">
        <v>0.08715750732808723</v>
      </c>
      <c r="C1349" s="279">
        <v>0.011531529494017088</v>
      </c>
      <c r="D1349" s="279">
        <v>0.09880632981755132</v>
      </c>
      <c r="E1349" s="283">
        <v>5.129376470865484E-4</v>
      </c>
      <c r="F1349" s="292">
        <v>26.258081566820692</v>
      </c>
      <c r="G1349" s="228">
        <v>14.169077514532546</v>
      </c>
      <c r="H1349" s="230">
        <v>5340.74629653691</v>
      </c>
      <c r="I1349" s="292">
        <v>4759.008403524681</v>
      </c>
      <c r="J1349" s="230">
        <v>48165.01546320286</v>
      </c>
      <c r="K1349" s="228">
        <v>48165.01546320286</v>
      </c>
      <c r="L1349" s="281">
        <v>1.1222393077897015</v>
      </c>
    </row>
    <row r="1350">
      <c r="A1350" s="189">
        <v>42733.0</v>
      </c>
      <c r="B1350" s="279">
        <v>0.08688799673229124</v>
      </c>
      <c r="C1350" s="279">
        <v>0.011560304701696136</v>
      </c>
      <c r="D1350" s="279">
        <v>0.09856588711656708</v>
      </c>
      <c r="E1350" s="283">
        <v>5.132008871420818E-4</v>
      </c>
      <c r="F1350" s="292">
        <v>26.258081566820692</v>
      </c>
      <c r="G1350" s="228">
        <v>14.221727855947393</v>
      </c>
      <c r="H1350" s="230">
        <v>5314.48821497009</v>
      </c>
      <c r="I1350" s="292">
        <v>4744.839326010148</v>
      </c>
      <c r="J1350" s="230">
        <v>48138.75738163604</v>
      </c>
      <c r="K1350" s="228">
        <v>48138.75738163604</v>
      </c>
      <c r="L1350" s="281">
        <v>1.1200565182127988</v>
      </c>
    </row>
    <row r="1351">
      <c r="A1351" s="189">
        <v>42732.0</v>
      </c>
      <c r="B1351" s="279">
        <v>0.08879721797741745</v>
      </c>
      <c r="C1351" s="279">
        <v>0.009408990021081544</v>
      </c>
      <c r="D1351" s="279">
        <v>0.09832408764820487</v>
      </c>
      <c r="E1351" s="283">
        <v>5.12289735614592E-4</v>
      </c>
      <c r="F1351" s="292">
        <v>26.258081566820692</v>
      </c>
      <c r="G1351" s="228">
        <v>14.274717850404159</v>
      </c>
      <c r="H1351" s="230">
        <v>5288.230133403269</v>
      </c>
      <c r="I1351" s="292">
        <v>4730.617598154201</v>
      </c>
      <c r="J1351" s="230">
        <v>48112.49930006922</v>
      </c>
      <c r="K1351" s="228">
        <v>48112.49930006922</v>
      </c>
      <c r="L1351" s="281">
        <v>1.117873094512361</v>
      </c>
    </row>
    <row r="1352">
      <c r="A1352" s="189">
        <v>42731.0</v>
      </c>
      <c r="B1352" s="279">
        <v>0.08853019034880538</v>
      </c>
      <c r="C1352" s="279">
        <v>0.009432556872807484</v>
      </c>
      <c r="D1352" s="279">
        <v>0.09808092212641199</v>
      </c>
      <c r="E1352" s="283">
        <v>5.125523109024329E-4</v>
      </c>
      <c r="F1352" s="292">
        <v>26.258081566820692</v>
      </c>
      <c r="G1352" s="228">
        <v>-18.940922430513638</v>
      </c>
      <c r="H1352" s="230">
        <v>5261.972051836448</v>
      </c>
      <c r="I1352" s="292">
        <v>4716.342880303797</v>
      </c>
      <c r="J1352" s="230">
        <v>48086.2412185024</v>
      </c>
      <c r="K1352" s="228">
        <v>48086.2412185024</v>
      </c>
      <c r="L1352" s="281">
        <v>1.115689038176441</v>
      </c>
    </row>
    <row r="1353">
      <c r="A1353" s="189">
        <v>42727.0</v>
      </c>
      <c r="B1353" s="279">
        <v>0.0888861755954198</v>
      </c>
      <c r="C1353" s="279">
        <v>0.00952313443735567</v>
      </c>
      <c r="D1353" s="279">
        <v>0.09852861973010346</v>
      </c>
      <c r="E1353" s="283">
        <v>5.128151554954478E-4</v>
      </c>
      <c r="F1353" s="292">
        <v>26.258081566820692</v>
      </c>
      <c r="G1353" s="228">
        <v>14.405076547509452</v>
      </c>
      <c r="H1353" s="230">
        <v>5235.713970269628</v>
      </c>
      <c r="I1353" s="292">
        <v>4735.2838027343105</v>
      </c>
      <c r="J1353" s="230">
        <v>48059.98313693558</v>
      </c>
      <c r="K1353" s="228">
        <v>48059.98313693558</v>
      </c>
      <c r="L1353" s="281">
        <v>1.1056811351510447</v>
      </c>
    </row>
    <row r="1354">
      <c r="A1354" s="189">
        <v>42726.0</v>
      </c>
      <c r="B1354" s="279">
        <v>0.08861573900274114</v>
      </c>
      <c r="C1354" s="279">
        <v>0.009547235611532322</v>
      </c>
      <c r="D1354" s="279">
        <v>0.09828258626090347</v>
      </c>
      <c r="E1354" s="283">
        <v>5.130782698081609E-4</v>
      </c>
      <c r="F1354" s="292">
        <v>26.258081566820692</v>
      </c>
      <c r="G1354" s="228">
        <v>14.4595978996731</v>
      </c>
      <c r="H1354" s="230">
        <v>5209.455888702807</v>
      </c>
      <c r="I1354" s="292">
        <v>4720.878726186801</v>
      </c>
      <c r="J1354" s="230">
        <v>48033.72505536876</v>
      </c>
      <c r="K1354" s="228">
        <v>48033.72505536876</v>
      </c>
      <c r="L1354" s="281">
        <v>1.1034928433568647</v>
      </c>
    </row>
    <row r="1355">
      <c r="A1355" s="189">
        <v>42725.0</v>
      </c>
      <c r="B1355" s="279">
        <v>0.08834378920799862</v>
      </c>
      <c r="C1355" s="279">
        <v>0.00957144382186011</v>
      </c>
      <c r="D1355" s="279">
        <v>0.09803514796678313</v>
      </c>
      <c r="E1355" s="283">
        <v>5.13341654255947E-4</v>
      </c>
      <c r="F1355" s="292">
        <v>26.258081566820692</v>
      </c>
      <c r="G1355" s="228">
        <v>14.514476816989372</v>
      </c>
      <c r="H1355" s="230">
        <v>5183.197807135986</v>
      </c>
      <c r="I1355" s="292">
        <v>4706.419128287128</v>
      </c>
      <c r="J1355" s="230">
        <v>48007.466973801944</v>
      </c>
      <c r="K1355" s="228">
        <v>48007.466973801944</v>
      </c>
      <c r="L1355" s="281">
        <v>1.1013039140486367</v>
      </c>
    </row>
    <row r="1356">
      <c r="A1356" s="189">
        <v>42724.0</v>
      </c>
      <c r="B1356" s="279">
        <v>0.08807031576670203</v>
      </c>
      <c r="C1356" s="279">
        <v>0.00959575974574758</v>
      </c>
      <c r="D1356" s="279">
        <v>0.09778629508914764</v>
      </c>
      <c r="E1356" s="283">
        <v>5.136053092550345E-4</v>
      </c>
      <c r="F1356" s="292">
        <v>26.258081566820692</v>
      </c>
      <c r="G1356" s="228">
        <v>14.569716426821287</v>
      </c>
      <c r="H1356" s="230">
        <v>5156.939725569166</v>
      </c>
      <c r="I1356" s="292">
        <v>4691.904651470139</v>
      </c>
      <c r="J1356" s="230">
        <v>47981.208892235125</v>
      </c>
      <c r="K1356" s="228">
        <v>47981.208892235125</v>
      </c>
      <c r="L1356" s="281">
        <v>1.0991143487865456</v>
      </c>
    </row>
    <row r="1357">
      <c r="A1357" s="189">
        <v>42723.0</v>
      </c>
      <c r="B1357" s="279">
        <v>0.08779530814237914</v>
      </c>
      <c r="C1357" s="279">
        <v>0.009620184065930421</v>
      </c>
      <c r="D1357" s="279">
        <v>0.09753601778281405</v>
      </c>
      <c r="E1357" s="283">
        <v>5.138692352225077E-4</v>
      </c>
      <c r="F1357" s="292">
        <v>26.258081566820692</v>
      </c>
      <c r="G1357" s="228">
        <v>-7.737795770693992</v>
      </c>
      <c r="H1357" s="230">
        <v>5130.681644002345</v>
      </c>
      <c r="I1357" s="292">
        <v>4677.334935043317</v>
      </c>
      <c r="J1357" s="230">
        <v>47954.950810668306</v>
      </c>
      <c r="K1357" s="228">
        <v>47954.950810668306</v>
      </c>
      <c r="L1357" s="281">
        <v>1.0969241491693238</v>
      </c>
    </row>
    <row r="1358">
      <c r="A1358" s="189">
        <v>42720.0</v>
      </c>
      <c r="B1358" s="279">
        <v>0.08793850992961218</v>
      </c>
      <c r="C1358" s="279">
        <v>0.00969097510826503</v>
      </c>
      <c r="D1358" s="279">
        <v>0.09775089751132134</v>
      </c>
      <c r="E1358" s="283">
        <v>5.141334325763081E-4</v>
      </c>
      <c r="F1358" s="292">
        <v>26.258081566820692</v>
      </c>
      <c r="G1358" s="228">
        <v>14.698116036137435</v>
      </c>
      <c r="H1358" s="230">
        <v>5104.423562435524</v>
      </c>
      <c r="I1358" s="292">
        <v>4685.072730814011</v>
      </c>
      <c r="J1358" s="230">
        <v>47928.69272910149</v>
      </c>
      <c r="K1358" s="228">
        <v>47928.69272910149</v>
      </c>
      <c r="L1358" s="281">
        <v>1.0895078594753538</v>
      </c>
    </row>
    <row r="1359">
      <c r="A1359" s="189">
        <v>42719.0</v>
      </c>
      <c r="B1359" s="279">
        <v>0.08766007392404083</v>
      </c>
      <c r="C1359" s="279">
        <v>0.009715847963864547</v>
      </c>
      <c r="D1359" s="279">
        <v>0.0974976459785899</v>
      </c>
      <c r="E1359" s="283">
        <v>5.143979017352372E-4</v>
      </c>
      <c r="F1359" s="292">
        <v>26.258081566820692</v>
      </c>
      <c r="G1359" s="228">
        <v>14.754809428738554</v>
      </c>
      <c r="H1359" s="230">
        <v>5078.1654808687035</v>
      </c>
      <c r="I1359" s="292">
        <v>4670.374614777874</v>
      </c>
      <c r="J1359" s="230">
        <v>47902.43464753467</v>
      </c>
      <c r="K1359" s="228">
        <v>47902.43464753467</v>
      </c>
      <c r="L1359" s="281">
        <v>1.087314380478283</v>
      </c>
    </row>
    <row r="1360">
      <c r="A1360" s="189">
        <v>42718.0</v>
      </c>
      <c r="B1360" s="279">
        <v>0.08738006243478834</v>
      </c>
      <c r="C1360" s="279">
        <v>0.009740832935660712</v>
      </c>
      <c r="D1360" s="279">
        <v>0.09724293248301122</v>
      </c>
      <c r="E1360" s="283">
        <v>5.146626431189591E-4</v>
      </c>
      <c r="F1360" s="292">
        <v>26.258081566820692</v>
      </c>
      <c r="G1360" s="228">
        <v>14.811880716732958</v>
      </c>
      <c r="H1360" s="230">
        <v>5051.907399301883</v>
      </c>
      <c r="I1360" s="292">
        <v>4655.619805349135</v>
      </c>
      <c r="J1360" s="230">
        <v>47876.17656596785</v>
      </c>
      <c r="K1360" s="228">
        <v>47876.17656596785</v>
      </c>
      <c r="L1360" s="281">
        <v>1.0851202655116785</v>
      </c>
    </row>
    <row r="1361">
      <c r="A1361" s="189">
        <v>42717.0</v>
      </c>
      <c r="B1361" s="279">
        <v>0.08709846442874444</v>
      </c>
      <c r="C1361" s="279">
        <v>0.009765930743435625</v>
      </c>
      <c r="D1361" s="279">
        <v>0.09698674672027488</v>
      </c>
      <c r="E1361" s="283">
        <v>5.149276571480019E-4</v>
      </c>
      <c r="F1361" s="292">
        <v>26.258081566820692</v>
      </c>
      <c r="G1361" s="228">
        <v>14.86933325452992</v>
      </c>
      <c r="H1361" s="230">
        <v>5025.649317735062</v>
      </c>
      <c r="I1361" s="292">
        <v>4640.807924632402</v>
      </c>
      <c r="J1361" s="230">
        <v>47849.91848440103</v>
      </c>
      <c r="K1361" s="228">
        <v>47849.91848440103</v>
      </c>
      <c r="L1361" s="281">
        <v>1.0829255162791818</v>
      </c>
    </row>
    <row r="1362">
      <c r="A1362" s="189">
        <v>42716.0</v>
      </c>
      <c r="B1362" s="279">
        <v>0.08681526877422387</v>
      </c>
      <c r="C1362" s="279">
        <v>0.009791142112702711</v>
      </c>
      <c r="D1362" s="279">
        <v>0.09672907829329855</v>
      </c>
      <c r="E1362" s="283">
        <v>5.151929442437605E-4</v>
      </c>
      <c r="F1362" s="292">
        <v>26.258081566820692</v>
      </c>
      <c r="G1362" s="228">
        <v>-7.56556820635069</v>
      </c>
      <c r="H1362" s="230">
        <v>4999.391236168241</v>
      </c>
      <c r="I1362" s="292">
        <v>4625.938591377872</v>
      </c>
      <c r="J1362" s="230">
        <v>47823.66040283421</v>
      </c>
      <c r="K1362" s="228">
        <v>47823.66040283421</v>
      </c>
      <c r="L1362" s="281">
        <v>1.0807301345258742</v>
      </c>
    </row>
    <row r="1363">
      <c r="A1363" s="189">
        <v>42713.0</v>
      </c>
      <c r="B1363" s="279">
        <v>0.08695256406547185</v>
      </c>
      <c r="C1363" s="279">
        <v>0.009864352983413089</v>
      </c>
      <c r="D1363" s="279">
        <v>0.09694050167078958</v>
      </c>
      <c r="E1363" s="283">
        <v>5.154585048284987E-4</v>
      </c>
      <c r="F1363" s="292">
        <v>26.258081566820692</v>
      </c>
      <c r="G1363" s="228">
        <v>15.003679424381517</v>
      </c>
      <c r="H1363" s="230">
        <v>4973.133154601421</v>
      </c>
      <c r="I1363" s="292">
        <v>4633.504159584223</v>
      </c>
      <c r="J1363" s="230">
        <v>47797.40232126739</v>
      </c>
      <c r="K1363" s="228">
        <v>47797.40232126739</v>
      </c>
      <c r="L1363" s="281">
        <v>1.0732985195048736</v>
      </c>
    </row>
    <row r="1364">
      <c r="A1364" s="189">
        <v>42712.0</v>
      </c>
      <c r="B1364" s="279">
        <v>0.08675508495755807</v>
      </c>
      <c r="C1364" s="279">
        <v>0.009800720939191898</v>
      </c>
      <c r="D1364" s="279">
        <v>0.0966797122753782</v>
      </c>
      <c r="E1364" s="283">
        <v>5.156780533431597E-4</v>
      </c>
      <c r="F1364" s="292">
        <v>26.258081566820692</v>
      </c>
      <c r="G1364" s="228">
        <v>15.062673162123247</v>
      </c>
      <c r="H1364" s="230">
        <v>4946.8750730346</v>
      </c>
      <c r="I1364" s="292">
        <v>4618.500480159842</v>
      </c>
      <c r="J1364" s="230">
        <v>47771.144239700574</v>
      </c>
      <c r="K1364" s="228">
        <v>47771.144239700574</v>
      </c>
      <c r="L1364" s="281">
        <v>1.0710998286749975</v>
      </c>
    </row>
    <row r="1365">
      <c r="A1365" s="189">
        <v>42711.0</v>
      </c>
      <c r="B1365" s="279">
        <v>0.08646688316979421</v>
      </c>
      <c r="C1365" s="279">
        <v>0.009826287648361904</v>
      </c>
      <c r="D1365" s="279">
        <v>0.09641740042589844</v>
      </c>
      <c r="E1365" s="283">
        <v>5.159441143997072E-4</v>
      </c>
      <c r="F1365" s="292">
        <v>26.258081566820692</v>
      </c>
      <c r="G1365" s="228">
        <v>15.122066649960288</v>
      </c>
      <c r="H1365" s="230">
        <v>4920.616991467779</v>
      </c>
      <c r="I1365" s="292">
        <v>4603.437806997718</v>
      </c>
      <c r="J1365" s="230">
        <v>47744.886158133755</v>
      </c>
      <c r="K1365" s="228">
        <v>47744.886158133755</v>
      </c>
      <c r="L1365" s="281">
        <v>1.068900503877323</v>
      </c>
    </row>
    <row r="1366">
      <c r="A1366" s="189">
        <v>42710.0</v>
      </c>
      <c r="B1366" s="279">
        <v>0.08617702933402312</v>
      </c>
      <c r="C1366" s="279">
        <v>0.009851971578978122</v>
      </c>
      <c r="D1366" s="279">
        <v>0.09615355523183891</v>
      </c>
      <c r="E1366" s="283">
        <v>5.162104501432503E-4</v>
      </c>
      <c r="F1366" s="292">
        <v>26.258081566820692</v>
      </c>
      <c r="G1366" s="228">
        <v>15.181863489827265</v>
      </c>
      <c r="H1366" s="230">
        <v>4894.358909900959</v>
      </c>
      <c r="I1366" s="292">
        <v>4588.315740347758</v>
      </c>
      <c r="J1366" s="230">
        <v>47718.628076566936</v>
      </c>
      <c r="K1366" s="228">
        <v>47718.628076566936</v>
      </c>
      <c r="L1366" s="281">
        <v>1.066700546970206</v>
      </c>
    </row>
    <row r="1367">
      <c r="A1367" s="189">
        <v>42709.0</v>
      </c>
      <c r="B1367" s="279">
        <v>0.08588551168583236</v>
      </c>
      <c r="C1367" s="279">
        <v>0.009877773495765003</v>
      </c>
      <c r="D1367" s="279">
        <v>0.09588816570317978</v>
      </c>
      <c r="E1367" s="283">
        <v>5.164770609993975E-4</v>
      </c>
      <c r="F1367" s="292">
        <v>26.258081566820692</v>
      </c>
      <c r="G1367" s="228">
        <v>-7.377743146471403</v>
      </c>
      <c r="H1367" s="230">
        <v>4868.100828334138</v>
      </c>
      <c r="I1367" s="292">
        <v>4573.133876857931</v>
      </c>
      <c r="J1367" s="230">
        <v>47692.36999500012</v>
      </c>
      <c r="K1367" s="228">
        <v>47692.36999500012</v>
      </c>
      <c r="L1367" s="281">
        <v>1.064499959856603</v>
      </c>
    </row>
    <row r="1368">
      <c r="A1368" s="189">
        <v>42706.0</v>
      </c>
      <c r="B1368" s="279">
        <v>0.0860170941274298</v>
      </c>
      <c r="C1368" s="279">
        <v>0.009952844016612023</v>
      </c>
      <c r="D1368" s="279">
        <v>0.09609576775053724</v>
      </c>
      <c r="E1368" s="283">
        <v>5.16743947394637E-4</v>
      </c>
      <c r="F1368" s="292">
        <v>26.258081566820692</v>
      </c>
      <c r="G1368" s="228">
        <v>15.322546389154923</v>
      </c>
      <c r="H1368" s="230">
        <v>4841.842746767317</v>
      </c>
      <c r="I1368" s="292">
        <v>4580.511620004402</v>
      </c>
      <c r="J1368" s="230">
        <v>47666.1119134333</v>
      </c>
      <c r="K1368" s="228">
        <v>47666.1119134333</v>
      </c>
      <c r="L1368" s="281">
        <v>1.0570528247590525</v>
      </c>
    </row>
    <row r="1369">
      <c r="A1369" s="189">
        <v>42705.0</v>
      </c>
      <c r="B1369" s="279">
        <v>0.08572180271913539</v>
      </c>
      <c r="C1369" s="279">
        <v>0.009979136041219012</v>
      </c>
      <c r="D1369" s="279">
        <v>0.09582710076582088</v>
      </c>
      <c r="E1369" s="283">
        <v>5.170111097563394E-4</v>
      </c>
      <c r="F1369" s="292">
        <v>26.258081566820692</v>
      </c>
      <c r="G1369" s="228">
        <v>15.383978747953734</v>
      </c>
      <c r="H1369" s="230">
        <v>4815.584665200497</v>
      </c>
      <c r="I1369" s="292">
        <v>4565.189073615247</v>
      </c>
      <c r="J1369" s="230">
        <v>47639.85383186648</v>
      </c>
      <c r="K1369" s="228">
        <v>47639.85383186648</v>
      </c>
      <c r="L1369" s="281">
        <v>1.0548488983802278</v>
      </c>
    </row>
    <row r="1370">
      <c r="A1370" s="189">
        <v>42704.0</v>
      </c>
      <c r="B1370" s="279">
        <v>0.08542480103492645</v>
      </c>
      <c r="C1370" s="279">
        <v>0.010005550239429504</v>
      </c>
      <c r="D1370" s="279">
        <v>0.0955568472233828</v>
      </c>
      <c r="E1370" s="283">
        <v>5.172785485127591E-4</v>
      </c>
      <c r="F1370" s="292">
        <v>26.258081566820692</v>
      </c>
      <c r="G1370" s="228">
        <v>15.445834378172549</v>
      </c>
      <c r="H1370" s="230">
        <v>4789.326583633676</v>
      </c>
      <c r="I1370" s="292">
        <v>4549.8050948672935</v>
      </c>
      <c r="J1370" s="230">
        <v>47613.59575029966</v>
      </c>
      <c r="K1370" s="228">
        <v>47613.59575029966</v>
      </c>
      <c r="L1370" s="281">
        <v>1.0526443405315515</v>
      </c>
    </row>
    <row r="1371">
      <c r="A1371" s="189">
        <v>42703.0</v>
      </c>
      <c r="B1371" s="279">
        <v>0.08512607673605337</v>
      </c>
      <c r="C1371" s="279">
        <v>0.010032087418833747</v>
      </c>
      <c r="D1371" s="279">
        <v>0.09528499560227367</v>
      </c>
      <c r="E1371" s="283">
        <v>5.175462640930374E-4</v>
      </c>
      <c r="F1371" s="292">
        <v>26.258081566820692</v>
      </c>
      <c r="G1371" s="228">
        <v>15.508117151941406</v>
      </c>
      <c r="H1371" s="230">
        <v>4763.068502066855</v>
      </c>
      <c r="I1371" s="292">
        <v>4534.359260489121</v>
      </c>
      <c r="J1371" s="230">
        <v>47587.33766873284</v>
      </c>
      <c r="K1371" s="228">
        <v>47587.33766873284</v>
      </c>
      <c r="L1371" s="281">
        <v>1.0504391532383923</v>
      </c>
    </row>
    <row r="1372">
      <c r="A1372" s="189">
        <v>42702.0</v>
      </c>
      <c r="B1372" s="279">
        <v>0.08482561737023236</v>
      </c>
      <c r="C1372" s="279">
        <v>0.010058748393616462</v>
      </c>
      <c r="D1372" s="279">
        <v>0.09501153427468781</v>
      </c>
      <c r="E1372" s="283">
        <v>5.178142569272041E-4</v>
      </c>
      <c r="F1372" s="292">
        <v>26.258081566820692</v>
      </c>
      <c r="G1372" s="228">
        <v>-7.173008977460086</v>
      </c>
      <c r="H1372" s="230">
        <v>4736.8104205000345</v>
      </c>
      <c r="I1372" s="292">
        <v>4518.85114333718</v>
      </c>
      <c r="J1372" s="230">
        <v>47561.07958716602</v>
      </c>
      <c r="K1372" s="228">
        <v>47561.07958716602</v>
      </c>
      <c r="L1372" s="281">
        <v>1.0482333385741696</v>
      </c>
    </row>
    <row r="1373">
      <c r="A1373" s="189">
        <v>42699.0</v>
      </c>
      <c r="B1373" s="279">
        <v>0.08495029628135943</v>
      </c>
      <c r="C1373" s="279">
        <v>0.010136471024940308</v>
      </c>
      <c r="D1373" s="279">
        <v>0.0952149184315652</v>
      </c>
      <c r="E1373" s="283">
        <v>5.180825274461807E-4</v>
      </c>
      <c r="F1373" s="292">
        <v>26.258081566820692</v>
      </c>
      <c r="G1373" s="228">
        <v>15.655559881662157</v>
      </c>
      <c r="H1373" s="230">
        <v>4710.552338933214</v>
      </c>
      <c r="I1373" s="292">
        <v>4526.02415231464</v>
      </c>
      <c r="J1373" s="230">
        <v>47534.821505599204</v>
      </c>
      <c r="K1373" s="228">
        <v>47534.821505599204</v>
      </c>
      <c r="L1373" s="281">
        <v>1.040770482085078</v>
      </c>
    </row>
    <row r="1374">
      <c r="A1374" s="189">
        <v>42698.0</v>
      </c>
      <c r="B1374" s="279">
        <v>0.08464587061320422</v>
      </c>
      <c r="C1374" s="279">
        <v>0.010163647272634383</v>
      </c>
      <c r="D1374" s="279">
        <v>0.09493801258893445</v>
      </c>
      <c r="E1374" s="283">
        <v>5.183510760817816E-4</v>
      </c>
      <c r="F1374" s="292">
        <v>26.258081566820692</v>
      </c>
      <c r="G1374" s="228">
        <v>15.71958007109879</v>
      </c>
      <c r="H1374" s="230">
        <v>4684.294257366393</v>
      </c>
      <c r="I1374" s="292">
        <v>4510.3685924329775</v>
      </c>
      <c r="J1374" s="230">
        <v>47508.563424032385</v>
      </c>
      <c r="K1374" s="228">
        <v>47508.563424032385</v>
      </c>
      <c r="L1374" s="281">
        <v>1.0385612974569771</v>
      </c>
    </row>
    <row r="1375">
      <c r="A1375" s="189">
        <v>42697.0</v>
      </c>
      <c r="B1375" s="279">
        <v>0.084339660500241</v>
      </c>
      <c r="C1375" s="279">
        <v>0.010190951785665106</v>
      </c>
      <c r="D1375" s="279">
        <v>0.09465945218843684</v>
      </c>
      <c r="E1375" s="283">
        <v>5.186199032667173E-4</v>
      </c>
      <c r="F1375" s="292">
        <v>26.258081566820692</v>
      </c>
      <c r="G1375" s="228">
        <v>15.784048877938403</v>
      </c>
      <c r="H1375" s="230">
        <v>4658.036175799572</v>
      </c>
      <c r="I1375" s="292">
        <v>4494.649012361879</v>
      </c>
      <c r="J1375" s="230">
        <v>47482.305342465566</v>
      </c>
      <c r="K1375" s="228">
        <v>47482.305342465566</v>
      </c>
      <c r="L1375" s="281">
        <v>1.0363514843958497</v>
      </c>
    </row>
    <row r="1376">
      <c r="A1376" s="189">
        <v>42696.0</v>
      </c>
      <c r="B1376" s="279">
        <v>0.08403165287120873</v>
      </c>
      <c r="C1376" s="279">
        <v>0.010218385424620518</v>
      </c>
      <c r="D1376" s="279">
        <v>0.09437922503027946</v>
      </c>
      <c r="E1376" s="283">
        <v>5.188890094345965E-4</v>
      </c>
      <c r="F1376" s="292">
        <v>26.258081566820692</v>
      </c>
      <c r="G1376" s="228">
        <v>15.848970469679443</v>
      </c>
      <c r="H1376" s="230">
        <v>4631.778094232752</v>
      </c>
      <c r="I1376" s="292">
        <v>4478.86496348394</v>
      </c>
      <c r="J1376" s="230">
        <v>47456.04726089875</v>
      </c>
      <c r="K1376" s="228">
        <v>47456.04726089875</v>
      </c>
      <c r="L1376" s="281">
        <v>1.0341410451075235</v>
      </c>
    </row>
    <row r="1377">
      <c r="A1377" s="189">
        <v>42695.0</v>
      </c>
      <c r="B1377" s="279">
        <v>0.08372183453275642</v>
      </c>
      <c r="C1377" s="279">
        <v>0.0102459490572058</v>
      </c>
      <c r="D1377" s="279">
        <v>0.0940973187997865</v>
      </c>
      <c r="E1377" s="283">
        <v>5.191583950199279E-4</v>
      </c>
      <c r="F1377" s="292">
        <v>26.258081566820692</v>
      </c>
      <c r="G1377" s="228">
        <v>-6.949926744201548</v>
      </c>
      <c r="H1377" s="230">
        <v>4605.520012665931</v>
      </c>
      <c r="I1377" s="292">
        <v>4463.015993014261</v>
      </c>
      <c r="J1377" s="230">
        <v>47429.78917933193</v>
      </c>
      <c r="K1377" s="228">
        <v>47429.78917933193</v>
      </c>
      <c r="L1377" s="281">
        <v>1.0319299818496561</v>
      </c>
    </row>
    <row r="1378">
      <c r="A1378" s="189">
        <v>42692.0</v>
      </c>
      <c r="B1378" s="279">
        <v>0.08383903634375518</v>
      </c>
      <c r="C1378" s="279">
        <v>0.010326464347808205</v>
      </c>
      <c r="D1378" s="279">
        <v>0.09429605382222683</v>
      </c>
      <c r="E1378" s="283">
        <v>5.194280604581237E-4</v>
      </c>
      <c r="F1378" s="292">
        <v>26.258081566820692</v>
      </c>
      <c r="G1378" s="228">
        <v>16.00363247219684</v>
      </c>
      <c r="H1378" s="230">
        <v>4579.26193109911</v>
      </c>
      <c r="I1378" s="292">
        <v>4469.965919758462</v>
      </c>
      <c r="J1378" s="230">
        <v>47403.53109776511</v>
      </c>
      <c r="K1378" s="228">
        <v>47403.53109776511</v>
      </c>
      <c r="L1378" s="281">
        <v>1.0244511956696425</v>
      </c>
    </row>
    <row r="1379">
      <c r="A1379" s="189">
        <v>42691.0</v>
      </c>
      <c r="B1379" s="181">
        <v>0.08352504590430507</v>
      </c>
      <c r="C1379" s="181">
        <v>0.010354570169890756</v>
      </c>
      <c r="D1379" s="181">
        <v>0.09401052453490634</v>
      </c>
      <c r="E1379" s="283">
        <v>1.4397269949573127E-4</v>
      </c>
      <c r="F1379" s="292">
        <v>7.274314778504049</v>
      </c>
      <c r="G1379" s="228">
        <v>-4.327421644574315</v>
      </c>
      <c r="H1379" s="230">
        <v>4553.00384953229</v>
      </c>
      <c r="I1379" s="292">
        <v>4453.962287286266</v>
      </c>
      <c r="J1379" s="230">
        <v>47377.27301619829</v>
      </c>
      <c r="K1379" s="228">
        <v>47377.27301619829</v>
      </c>
      <c r="L1379" s="281">
        <v>1.0222367312199154</v>
      </c>
    </row>
    <row r="1380">
      <c r="A1380" s="189">
        <v>42690.0</v>
      </c>
      <c r="B1380" s="279">
        <v>0.08360223852348589</v>
      </c>
      <c r="C1380" s="279">
        <v>0.01038281076233029</v>
      </c>
      <c r="D1380" s="279">
        <v>0.0941163147804185</v>
      </c>
      <c r="E1380" s="283">
        <v>1.4399343061862908E-4</v>
      </c>
      <c r="F1380" s="292">
        <v>7.27431477850314</v>
      </c>
      <c r="G1380" s="228">
        <v>-4.3520481315053985</v>
      </c>
      <c r="H1380" s="230">
        <v>4545.729534753786</v>
      </c>
      <c r="I1380" s="292">
        <v>4458.28970893084</v>
      </c>
      <c r="J1380" s="230">
        <v>47369.99870141978</v>
      </c>
      <c r="K1380" s="228">
        <v>47369.99870141978</v>
      </c>
      <c r="L1380" s="281">
        <v>1.019612863122777</v>
      </c>
    </row>
    <row r="1381">
      <c r="A1381" s="189">
        <v>42689.0</v>
      </c>
      <c r="B1381" s="181">
        <v>0.08367983010499477</v>
      </c>
      <c r="C1381" s="181">
        <v>0.010411202927291972</v>
      </c>
      <c r="D1381" s="181">
        <v>0.09422265747704832</v>
      </c>
      <c r="E1381" s="283">
        <v>1.658363735619333E-4</v>
      </c>
      <c r="F1381" s="292">
        <v>8.376578514285939</v>
      </c>
      <c r="G1381" s="228">
        <v>-3.1862740030346686</v>
      </c>
      <c r="H1381" s="230">
        <v>4538.4552199752825</v>
      </c>
      <c r="I1381" s="292">
        <v>4462.641757062345</v>
      </c>
      <c r="J1381" s="230">
        <v>47362.72438664128</v>
      </c>
      <c r="K1381" s="228">
        <v>47362.72438664128</v>
      </c>
      <c r="L1381" s="281">
        <v>1.016988471636326</v>
      </c>
    </row>
    <row r="1382">
      <c r="A1382" s="189">
        <v>42688.0</v>
      </c>
      <c r="B1382" s="279">
        <v>0.08373487720292981</v>
      </c>
      <c r="C1382" s="279">
        <v>0.010439747903549236</v>
      </c>
      <c r="D1382" s="279">
        <v>0.09430661043332858</v>
      </c>
      <c r="E1382" s="283">
        <v>1.658638798260525E-4</v>
      </c>
      <c r="F1382" s="292">
        <v>8.376578514275025</v>
      </c>
      <c r="G1382" s="228">
        <v>-26.603168607594853</v>
      </c>
      <c r="H1382" s="230">
        <v>4530.078641460997</v>
      </c>
      <c r="I1382" s="292">
        <v>4465.82803106538</v>
      </c>
      <c r="J1382" s="230">
        <v>47354.347808127</v>
      </c>
      <c r="K1382" s="228">
        <v>47354.347808127</v>
      </c>
      <c r="L1382" s="281">
        <v>1.014387166265399</v>
      </c>
    </row>
    <row r="1383">
      <c r="A1383" s="189">
        <v>42685.0</v>
      </c>
      <c r="B1383" s="279">
        <v>0.08422888847256449</v>
      </c>
      <c r="C1383" s="279">
        <v>0.01052325462702124</v>
      </c>
      <c r="D1383" s="279">
        <v>0.09488518416669771</v>
      </c>
      <c r="E1383" s="283">
        <v>1.6589139521649285E-4</v>
      </c>
      <c r="F1383" s="292">
        <v>8.376578514275025</v>
      </c>
      <c r="G1383" s="228">
        <v>-3.3023990815363504</v>
      </c>
      <c r="H1383" s="230">
        <v>4521.7020629467215</v>
      </c>
      <c r="I1383" s="292">
        <v>4492.431199672975</v>
      </c>
      <c r="J1383" s="230">
        <v>47345.971229612725</v>
      </c>
      <c r="K1383" s="228">
        <v>47345.971229612725</v>
      </c>
      <c r="L1383" s="281">
        <v>1.006515595225115</v>
      </c>
    </row>
    <row r="1384">
      <c r="A1384" s="189">
        <v>42684.0</v>
      </c>
      <c r="B1384" s="279">
        <v>0.08428592520566595</v>
      </c>
      <c r="C1384" s="279">
        <v>0.010552402421220606</v>
      </c>
      <c r="D1384" s="279">
        <v>0.09497173719725933</v>
      </c>
      <c r="E1384" s="283">
        <v>1.6591891973758092E-4</v>
      </c>
      <c r="F1384" s="292">
        <v>8.376578514275025</v>
      </c>
      <c r="G1384" s="228">
        <v>-3.32204472878675</v>
      </c>
      <c r="H1384" s="230">
        <v>4513.3254844324465</v>
      </c>
      <c r="I1384" s="292">
        <v>4495.733598754511</v>
      </c>
      <c r="J1384" s="230">
        <v>47337.59465109845</v>
      </c>
      <c r="K1384" s="228">
        <v>47337.59465109845</v>
      </c>
      <c r="L1384" s="281">
        <v>1.0039130178182285</v>
      </c>
    </row>
    <row r="1385">
      <c r="A1385" s="189">
        <v>42683.0</v>
      </c>
      <c r="B1385" s="279">
        <v>0.08434324765076937</v>
      </c>
      <c r="C1385" s="279">
        <v>0.010581708227944176</v>
      </c>
      <c r="D1385" s="279">
        <v>0.09505873595003277</v>
      </c>
      <c r="E1385" s="283">
        <v>1.6594645339386232E-4</v>
      </c>
      <c r="F1385" s="292">
        <v>8.376578514275025</v>
      </c>
      <c r="G1385" s="228">
        <v>-3.341856623932472</v>
      </c>
      <c r="H1385" s="230">
        <v>4504.9489059181715</v>
      </c>
      <c r="I1385" s="292">
        <v>4499.055643483298</v>
      </c>
      <c r="J1385" s="230">
        <v>47329.218072584175</v>
      </c>
      <c r="K1385" s="228">
        <v>47329.218072584175</v>
      </c>
      <c r="L1385" s="281">
        <v>1.0013098887637475</v>
      </c>
    </row>
    <row r="1386">
      <c r="A1386" s="189">
        <v>42682.0</v>
      </c>
      <c r="B1386" s="279">
        <v>0.08449755813276945</v>
      </c>
      <c r="C1386" s="279">
        <v>0.010514473455753104</v>
      </c>
      <c r="D1386" s="279">
        <v>0.09514618417492547</v>
      </c>
      <c r="E1386" s="283">
        <v>1.6595896856609095E-4</v>
      </c>
      <c r="F1386" s="292">
        <v>8.376578514275025</v>
      </c>
      <c r="G1386" s="228">
        <v>-3.361836684460286</v>
      </c>
      <c r="H1386" s="230">
        <v>4496.572327403896</v>
      </c>
      <c r="I1386" s="292">
        <v>4502.39750010723</v>
      </c>
      <c r="J1386" s="230">
        <v>47320.8414940699</v>
      </c>
      <c r="K1386" s="228">
        <v>47320.8414940699</v>
      </c>
      <c r="L1386" s="281">
        <v>0.9987062064815034</v>
      </c>
    </row>
    <row r="1387">
      <c r="A1387" s="189">
        <v>42681.0</v>
      </c>
      <c r="B1387" s="279">
        <v>0.08455572930706845</v>
      </c>
      <c r="C1387" s="279">
        <v>0.010543829225701013</v>
      </c>
      <c r="D1387" s="279">
        <v>0.09523408566502872</v>
      </c>
      <c r="E1387" s="283">
        <v>1.6598651551700202E-4</v>
      </c>
      <c r="F1387" s="292">
        <v>8.376578514275025</v>
      </c>
      <c r="G1387" s="228">
        <v>-27.430740582442013</v>
      </c>
      <c r="H1387" s="230">
        <v>4488.195748889621</v>
      </c>
      <c r="I1387" s="292">
        <v>4505.759336791691</v>
      </c>
      <c r="J1387" s="230">
        <v>47312.464915555625</v>
      </c>
      <c r="K1387" s="228">
        <v>47312.464915555625</v>
      </c>
      <c r="L1387" s="281">
        <v>0.9961019693709218</v>
      </c>
    </row>
    <row r="1388">
      <c r="A1388" s="189">
        <v>42678.0</v>
      </c>
      <c r="B1388" s="279">
        <v>0.0850654707585859</v>
      </c>
      <c r="C1388" s="279">
        <v>0.010629736655796458</v>
      </c>
      <c r="D1388" s="279">
        <v>0.09583083062662956</v>
      </c>
      <c r="E1388" s="283">
        <v>1.6601407161427606E-4</v>
      </c>
      <c r="F1388" s="292">
        <v>8.376578514275025</v>
      </c>
      <c r="G1388" s="228">
        <v>-3.4848047613595554</v>
      </c>
      <c r="H1388" s="230">
        <v>4479.819170375346</v>
      </c>
      <c r="I1388" s="292">
        <v>4533.190077374133</v>
      </c>
      <c r="J1388" s="230">
        <v>47304.08833704135</v>
      </c>
      <c r="K1388" s="228">
        <v>47304.08833704135</v>
      </c>
      <c r="L1388" s="281">
        <v>0.9882266337638986</v>
      </c>
    </row>
    <row r="1389">
      <c r="A1389" s="189">
        <v>42677.0</v>
      </c>
      <c r="B1389" s="279">
        <v>0.08512575446390448</v>
      </c>
      <c r="C1389" s="279">
        <v>0.010659724212332213</v>
      </c>
      <c r="D1389" s="279">
        <v>0.09592148449521033</v>
      </c>
      <c r="E1389" s="283">
        <v>1.660416368624691E-4</v>
      </c>
      <c r="F1389" s="292">
        <v>8.376578514275025</v>
      </c>
      <c r="G1389" s="228">
        <v>-3.5058533460533</v>
      </c>
      <c r="H1389" s="230">
        <v>4471.442591861071</v>
      </c>
      <c r="I1389" s="292">
        <v>4536.674882135492</v>
      </c>
      <c r="J1389" s="230">
        <v>47295.711758527075</v>
      </c>
      <c r="K1389" s="228">
        <v>47295.711758527075</v>
      </c>
      <c r="L1389" s="281">
        <v>0.9856211229657887</v>
      </c>
    </row>
    <row r="1390">
      <c r="A1390" s="189">
        <v>42676.0</v>
      </c>
      <c r="B1390" s="279">
        <v>0.08518634759314538</v>
      </c>
      <c r="C1390" s="279">
        <v>0.01068987746901226</v>
      </c>
      <c r="D1390" s="279">
        <v>0.09601261560200094</v>
      </c>
      <c r="E1390" s="283">
        <v>1.660692112661402E-4</v>
      </c>
      <c r="F1390" s="292">
        <v>8.376578514275025</v>
      </c>
      <c r="G1390" s="228">
        <v>-3.5270834563552853</v>
      </c>
      <c r="H1390" s="230">
        <v>4463.066013346796</v>
      </c>
      <c r="I1390" s="292">
        <v>4540.1807354815455</v>
      </c>
      <c r="J1390" s="230">
        <v>47287.3351800128</v>
      </c>
      <c r="K1390" s="228">
        <v>47287.3351800128</v>
      </c>
      <c r="L1390" s="281">
        <v>0.9830150545479176</v>
      </c>
    </row>
    <row r="1391">
      <c r="A1391" s="189">
        <v>42675.0</v>
      </c>
      <c r="B1391" s="279">
        <v>0.08524725283035414</v>
      </c>
      <c r="C1391" s="279">
        <v>0.010720197817159936</v>
      </c>
      <c r="D1391" s="279">
        <v>0.09610422804012199</v>
      </c>
      <c r="E1391" s="283">
        <v>1.6609679482985142E-4</v>
      </c>
      <c r="F1391" s="292">
        <v>8.376578514275025</v>
      </c>
      <c r="G1391" s="228">
        <v>-3.5484972267504418</v>
      </c>
      <c r="H1391" s="230">
        <v>4454.689434832521</v>
      </c>
      <c r="I1391" s="292">
        <v>4543.707818937901</v>
      </c>
      <c r="J1391" s="230">
        <v>47278.958601498525</v>
      </c>
      <c r="K1391" s="228">
        <v>47278.958601498525</v>
      </c>
      <c r="L1391" s="281">
        <v>0.9804084268503453</v>
      </c>
    </row>
    <row r="1392">
      <c r="A1392" s="189">
        <v>42674.0</v>
      </c>
      <c r="B1392" s="279">
        <v>0.08530847289157464</v>
      </c>
      <c r="C1392" s="279">
        <v>0.010750686663953853</v>
      </c>
      <c r="D1392" s="279">
        <v>0.0961963259507499</v>
      </c>
      <c r="E1392" s="283">
        <v>1.661243875581679E-4</v>
      </c>
      <c r="F1392" s="292">
        <v>8.376578514275025</v>
      </c>
      <c r="G1392" s="228">
        <v>-28.30284906851648</v>
      </c>
      <c r="H1392" s="230">
        <v>4446.312856318246</v>
      </c>
      <c r="I1392" s="292">
        <v>4547.256316164651</v>
      </c>
      <c r="J1392" s="230">
        <v>47270.58202298425</v>
      </c>
      <c r="K1392" s="228">
        <v>47270.58202298425</v>
      </c>
      <c r="L1392" s="281">
        <v>0.9778012381911331</v>
      </c>
    </row>
    <row r="1393">
      <c r="A1393" s="189">
        <v>42671.0</v>
      </c>
      <c r="B1393" s="279">
        <v>0.08583397797384827</v>
      </c>
      <c r="C1393" s="279">
        <v>0.01083993970131458</v>
      </c>
      <c r="D1393" s="279">
        <v>0.09681222283647242</v>
      </c>
      <c r="E1393" s="283">
        <v>1.661519894556578E-4</v>
      </c>
      <c r="F1393" s="292">
        <v>8.376578514275025</v>
      </c>
      <c r="G1393" s="228">
        <v>-3.6788504454834765</v>
      </c>
      <c r="H1393" s="230">
        <v>4437.936277803971</v>
      </c>
      <c r="I1393" s="292">
        <v>4575.559165233168</v>
      </c>
      <c r="J1393" s="230">
        <v>47262.205444469975</v>
      </c>
      <c r="K1393" s="228">
        <v>47262.205444469975</v>
      </c>
      <c r="L1393" s="281">
        <v>0.9699221707207051</v>
      </c>
    </row>
    <row r="1394">
      <c r="A1394" s="189">
        <v>42670.0</v>
      </c>
      <c r="B1394" s="279">
        <v>0.08589743727891859</v>
      </c>
      <c r="C1394" s="279">
        <v>0.010871097500533191</v>
      </c>
      <c r="D1394" s="279">
        <v>0.09690723747843828</v>
      </c>
      <c r="E1394" s="283">
        <v>1.661796005268923E-4</v>
      </c>
      <c r="F1394" s="292">
        <v>8.376578514275025</v>
      </c>
      <c r="G1394" s="228">
        <v>-3.7014236508184695</v>
      </c>
      <c r="H1394" s="230">
        <v>4429.559699289696</v>
      </c>
      <c r="I1394" s="292">
        <v>4579.238015678651</v>
      </c>
      <c r="J1394" s="230">
        <v>47253.8288659557</v>
      </c>
      <c r="K1394" s="228">
        <v>47253.8288659557</v>
      </c>
      <c r="L1394" s="281">
        <v>0.9673137068052636</v>
      </c>
    </row>
    <row r="1395">
      <c r="A1395" s="189">
        <v>42669.0</v>
      </c>
      <c r="B1395" s="279">
        <v>0.0859612302694086</v>
      </c>
      <c r="C1395" s="279">
        <v>0.010902430852295367</v>
      </c>
      <c r="D1395" s="279">
        <v>0.09700276359821591</v>
      </c>
      <c r="E1395" s="283">
        <v>1.662072207764456E-4</v>
      </c>
      <c r="F1395" s="292">
        <v>8.376578514275025</v>
      </c>
      <c r="G1395" s="228">
        <v>-3.724195331289593</v>
      </c>
      <c r="H1395" s="230">
        <v>4421.183120775421</v>
      </c>
      <c r="I1395" s="292">
        <v>4582.93943932947</v>
      </c>
      <c r="J1395" s="230">
        <v>47245.452287441425</v>
      </c>
      <c r="K1395" s="228">
        <v>47245.452287441425</v>
      </c>
      <c r="L1395" s="281">
        <v>0.9647046790175968</v>
      </c>
    </row>
    <row r="1396">
      <c r="A1396" s="189">
        <v>42668.0</v>
      </c>
      <c r="B1396" s="279">
        <v>0.08602535989641814</v>
      </c>
      <c r="C1396" s="279">
        <v>0.010933941260101563</v>
      </c>
      <c r="D1396" s="279">
        <v>0.09709880566958856</v>
      </c>
      <c r="E1396" s="283">
        <v>1.66234850208895E-4</v>
      </c>
      <c r="F1396" s="292">
        <v>8.376578514275025</v>
      </c>
      <c r="G1396" s="228">
        <v>-3.7471678670881374</v>
      </c>
      <c r="H1396" s="230">
        <v>4412.806542261146</v>
      </c>
      <c r="I1396" s="292">
        <v>4586.663634660759</v>
      </c>
      <c r="J1396" s="230">
        <v>47237.07570892715</v>
      </c>
      <c r="K1396" s="228">
        <v>47237.07570892715</v>
      </c>
      <c r="L1396" s="281">
        <v>0.9620950856117287</v>
      </c>
    </row>
    <row r="1397">
      <c r="A1397" s="189">
        <v>42667.0</v>
      </c>
      <c r="B1397" s="279">
        <v>0.08608982914691345</v>
      </c>
      <c r="C1397" s="279">
        <v>0.010965630244933884</v>
      </c>
      <c r="D1397" s="279">
        <v>0.09719536821991052</v>
      </c>
      <c r="E1397" s="283">
        <v>1.6626248882882082E-4</v>
      </c>
      <c r="F1397" s="292">
        <v>8.376578514275025</v>
      </c>
      <c r="G1397" s="228">
        <v>-29.222870800934288</v>
      </c>
      <c r="H1397" s="230">
        <v>4404.429963746871</v>
      </c>
      <c r="I1397" s="292">
        <v>4590.410802527847</v>
      </c>
      <c r="J1397" s="230">
        <v>47228.699130412875</v>
      </c>
      <c r="K1397" s="228">
        <v>47228.699130412875</v>
      </c>
      <c r="L1397" s="281">
        <v>0.9594849248179356</v>
      </c>
    </row>
    <row r="1398">
      <c r="A1398" s="189">
        <v>42664.0</v>
      </c>
      <c r="B1398" s="279">
        <v>0.08663195207500596</v>
      </c>
      <c r="C1398" s="279">
        <v>0.011058427319729393</v>
      </c>
      <c r="D1398" s="279">
        <v>0.09783147220672762</v>
      </c>
      <c r="E1398" s="283">
        <v>1.6629013664080643E-4</v>
      </c>
      <c r="F1398" s="292">
        <v>8.376578514275025</v>
      </c>
      <c r="G1398" s="228">
        <v>-3.8855029252708846</v>
      </c>
      <c r="H1398" s="230">
        <v>4396.053385232596</v>
      </c>
      <c r="I1398" s="292">
        <v>4619.633673328782</v>
      </c>
      <c r="J1398" s="230">
        <v>47220.3225518986</v>
      </c>
      <c r="K1398" s="228">
        <v>47220.3225518986</v>
      </c>
      <c r="L1398" s="281">
        <v>0.9516021607109206</v>
      </c>
    </row>
    <row r="1399">
      <c r="A1399" s="189">
        <v>42663.0</v>
      </c>
      <c r="B1399" s="279">
        <v>0.08669879753032701</v>
      </c>
      <c r="C1399" s="279">
        <v>0.011090825397014321</v>
      </c>
      <c r="D1399" s="279">
        <v>0.09793112910153197</v>
      </c>
      <c r="E1399" s="283">
        <v>1.663177936494382E-4</v>
      </c>
      <c r="F1399" s="292">
        <v>8.376578514275025</v>
      </c>
      <c r="G1399" s="228">
        <v>-3.9097353948909586</v>
      </c>
      <c r="H1399" s="230">
        <v>4387.676806718321</v>
      </c>
      <c r="I1399" s="292">
        <v>4623.519176254053</v>
      </c>
      <c r="J1399" s="230">
        <v>47211.945973384325</v>
      </c>
      <c r="K1399" s="228">
        <v>47211.945973384325</v>
      </c>
      <c r="L1399" s="281">
        <v>0.9489907231818147</v>
      </c>
    </row>
    <row r="1400">
      <c r="A1400" s="189">
        <v>42662.0</v>
      </c>
      <c r="B1400" s="279">
        <v>0.08676600313718294</v>
      </c>
      <c r="C1400" s="279">
        <v>0.011123409677504286</v>
      </c>
      <c r="D1400" s="279">
        <v>0.09803133472681494</v>
      </c>
      <c r="E1400" s="283">
        <v>1.663454598593056E-4</v>
      </c>
      <c r="F1400" s="292">
        <v>8.376578514275025</v>
      </c>
      <c r="G1400" s="228">
        <v>-3.9341851784274695</v>
      </c>
      <c r="H1400" s="230">
        <v>4379.300228204046</v>
      </c>
      <c r="I1400" s="292">
        <v>4627.4289116489435</v>
      </c>
      <c r="J1400" s="230">
        <v>47203.56939487005</v>
      </c>
      <c r="K1400" s="228">
        <v>47203.56939487005</v>
      </c>
      <c r="L1400" s="281">
        <v>0.9463787152255833</v>
      </c>
    </row>
    <row r="1401">
      <c r="A1401" s="189">
        <v>42661.0</v>
      </c>
      <c r="B1401" s="279">
        <v>0.08683357214434187</v>
      </c>
      <c r="C1401" s="279">
        <v>0.0111561817884262</v>
      </c>
      <c r="D1401" s="279">
        <v>0.09813209397933309</v>
      </c>
      <c r="E1401" s="283">
        <v>1.6637313527500112E-4</v>
      </c>
      <c r="F1401" s="292">
        <v>8.376578514275025</v>
      </c>
      <c r="G1401" s="228">
        <v>-3.9588549349336972</v>
      </c>
      <c r="H1401" s="230">
        <v>4370.923649689771</v>
      </c>
      <c r="I1401" s="292">
        <v>4631.363096827371</v>
      </c>
      <c r="J1401" s="230">
        <v>47195.192816355775</v>
      </c>
      <c r="K1401" s="228">
        <v>47195.192816355775</v>
      </c>
      <c r="L1401" s="281">
        <v>0.9437661350033192</v>
      </c>
    </row>
    <row r="1402">
      <c r="A1402" s="189">
        <v>42660.0</v>
      </c>
      <c r="B1402" s="279">
        <v>0.08690150784084158</v>
      </c>
      <c r="C1402" s="279">
        <v>0.01118914337631951</v>
      </c>
      <c r="D1402" s="279">
        <v>0.09823341181567162</v>
      </c>
      <c r="E1402" s="283">
        <v>1.6640081990112042E-4</v>
      </c>
      <c r="F1402" s="292">
        <v>8.376578514275025</v>
      </c>
      <c r="G1402" s="228">
        <v>-30.194514027098194</v>
      </c>
      <c r="H1402" s="230">
        <v>4362.547071175496</v>
      </c>
      <c r="I1402" s="292">
        <v>4635.321951762305</v>
      </c>
      <c r="J1402" s="230">
        <v>47186.8162378415</v>
      </c>
      <c r="K1402" s="228">
        <v>47186.8162378415</v>
      </c>
      <c r="L1402" s="281">
        <v>0.9411529806504374</v>
      </c>
    </row>
    <row r="1403">
      <c r="A1403" s="189">
        <v>42657.0</v>
      </c>
      <c r="B1403" s="279">
        <v>0.08746116843548493</v>
      </c>
      <c r="C1403" s="279">
        <v>0.011285698910195645</v>
      </c>
      <c r="D1403" s="279">
        <v>0.09889085988173467</v>
      </c>
      <c r="E1403" s="283">
        <v>1.6642851374226204E-4</v>
      </c>
      <c r="F1403" s="292">
        <v>8.376578514275025</v>
      </c>
      <c r="G1403" s="228">
        <v>-4.10582979434821</v>
      </c>
      <c r="H1403" s="230">
        <v>4354.170492661221</v>
      </c>
      <c r="I1403" s="292">
        <v>4665.516465789403</v>
      </c>
      <c r="J1403" s="230">
        <v>47178.439659327225</v>
      </c>
      <c r="K1403" s="228">
        <v>47178.439659327225</v>
      </c>
      <c r="L1403" s="281">
        <v>0.9332665578588838</v>
      </c>
    </row>
    <row r="1404">
      <c r="A1404" s="189">
        <v>42656.0</v>
      </c>
      <c r="B1404" s="279">
        <v>0.08753162859901055</v>
      </c>
      <c r="C1404" s="279">
        <v>0.011319413008397694</v>
      </c>
      <c r="D1404" s="279">
        <v>0.09899546429657377</v>
      </c>
      <c r="E1404" s="283">
        <v>1.6645621680302773E-4</v>
      </c>
      <c r="F1404" s="292">
        <v>8.376578514275025</v>
      </c>
      <c r="G1404" s="228">
        <v>-4.131870793916278</v>
      </c>
      <c r="H1404" s="230">
        <v>4345.793914146946</v>
      </c>
      <c r="I1404" s="292">
        <v>4669.622295583751</v>
      </c>
      <c r="J1404" s="230">
        <v>47170.06308081295</v>
      </c>
      <c r="K1404" s="228">
        <v>47170.06308081295</v>
      </c>
      <c r="L1404" s="281">
        <v>0.930652125388586</v>
      </c>
    </row>
    <row r="1405">
      <c r="A1405" s="189">
        <v>42655.0</v>
      </c>
      <c r="B1405" s="279">
        <v>0.0876024778276918</v>
      </c>
      <c r="C1405" s="279">
        <v>0.011353324841304928</v>
      </c>
      <c r="D1405" s="279">
        <v>0.09910065803414107</v>
      </c>
      <c r="E1405" s="283">
        <v>1.6648392908802224E-4</v>
      </c>
      <c r="F1405" s="292">
        <v>8.376578514275025</v>
      </c>
      <c r="G1405" s="228">
        <v>-4.158150086050227</v>
      </c>
      <c r="H1405" s="230">
        <v>4337.417335632671</v>
      </c>
      <c r="I1405" s="292">
        <v>4673.754166377667</v>
      </c>
      <c r="J1405" s="230">
        <v>47161.686502298675</v>
      </c>
      <c r="K1405" s="228">
        <v>47161.686502298675</v>
      </c>
      <c r="L1405" s="281">
        <v>0.9280371156094267</v>
      </c>
    </row>
    <row r="1406">
      <c r="A1406" s="189">
        <v>42654.0</v>
      </c>
      <c r="B1406" s="279">
        <v>0.08767371970270438</v>
      </c>
      <c r="C1406" s="279">
        <v>0.011387436172877607</v>
      </c>
      <c r="D1406" s="279">
        <v>0.09920644646207862</v>
      </c>
      <c r="E1406" s="283">
        <v>1.6651165060185336E-4</v>
      </c>
      <c r="F1406" s="292">
        <v>8.376578514275025</v>
      </c>
      <c r="G1406" s="228">
        <v>-4.184670647016901</v>
      </c>
      <c r="H1406" s="230">
        <v>4329.040757118396</v>
      </c>
      <c r="I1406" s="292">
        <v>4677.912316463718</v>
      </c>
      <c r="J1406" s="230">
        <v>47153.3099237844</v>
      </c>
      <c r="K1406" s="228">
        <v>47153.3099237844</v>
      </c>
      <c r="L1406" s="281">
        <v>0.9254215265819578</v>
      </c>
    </row>
    <row r="1407">
      <c r="A1407" s="189">
        <v>42653.0</v>
      </c>
      <c r="B1407" s="279">
        <v>0.08774535785051768</v>
      </c>
      <c r="C1407" s="279">
        <v>0.011421748788454525</v>
      </c>
      <c r="D1407" s="279">
        <v>0.0993128350149735</v>
      </c>
      <c r="E1407" s="283">
        <v>1.66539381349132E-4</v>
      </c>
      <c r="F1407" s="292">
        <v>8.376578514275025</v>
      </c>
      <c r="G1407" s="228">
        <v>-31.221858686048108</v>
      </c>
      <c r="H1407" s="230">
        <v>4320.664178604121</v>
      </c>
      <c r="I1407" s="292">
        <v>4682.0969871107345</v>
      </c>
      <c r="J1407" s="230">
        <v>47144.933345270125</v>
      </c>
      <c r="K1407" s="228">
        <v>47144.933345270125</v>
      </c>
      <c r="L1407" s="281">
        <v>0.9228053563389234</v>
      </c>
    </row>
    <row r="1408">
      <c r="A1408" s="189">
        <v>42650.0</v>
      </c>
      <c r="B1408" s="279">
        <v>0.08831983801910338</v>
      </c>
      <c r="C1408" s="279">
        <v>0.011522294837995694</v>
      </c>
      <c r="D1408" s="279">
        <v>0.09999285414756812</v>
      </c>
      <c r="E1408" s="283">
        <v>1.665676512824768E-4</v>
      </c>
      <c r="F1408" s="292">
        <v>8.376578514275025</v>
      </c>
      <c r="G1408" s="228">
        <v>-4.341012225576378</v>
      </c>
      <c r="H1408" s="230">
        <v>4312.287600089846</v>
      </c>
      <c r="I1408" s="292">
        <v>4713.318845796783</v>
      </c>
      <c r="J1408" s="230">
        <v>47136.55676675585</v>
      </c>
      <c r="K1408" s="228">
        <v>47136.55676675585</v>
      </c>
      <c r="L1408" s="281">
        <v>0.9149153157621479</v>
      </c>
    </row>
    <row r="1409">
      <c r="A1409" s="189">
        <v>42649.0</v>
      </c>
      <c r="B1409" s="279">
        <v>0.08839415007698649</v>
      </c>
      <c r="C1409" s="279">
        <v>0.01155740700118161</v>
      </c>
      <c r="D1409" s="279">
        <v>0.1001027376652114</v>
      </c>
      <c r="E1409" s="283">
        <v>1.665954006870837E-4</v>
      </c>
      <c r="F1409" s="292">
        <v>8.376578514275025</v>
      </c>
      <c r="G1409" s="228">
        <v>-4.369027555762841</v>
      </c>
      <c r="H1409" s="230">
        <v>4303.911021575571</v>
      </c>
      <c r="I1409" s="292">
        <v>4717.659858022359</v>
      </c>
      <c r="J1409" s="230">
        <v>47128.180188241575</v>
      </c>
      <c r="K1409" s="228">
        <v>47128.180188241575</v>
      </c>
      <c r="L1409" s="281">
        <v>0.9122978661246189</v>
      </c>
    </row>
    <row r="1410">
      <c r="A1410" s="189">
        <v>42648.0</v>
      </c>
      <c r="B1410" s="279">
        <v>0.08846888276839743</v>
      </c>
      <c r="C1410" s="279">
        <v>0.011592729404458994</v>
      </c>
      <c r="D1410" s="279">
        <v>0.10021325480659087</v>
      </c>
      <c r="E1410" s="283">
        <v>1.6662315933907754E-4</v>
      </c>
      <c r="F1410" s="292">
        <v>8.376578514275025</v>
      </c>
      <c r="G1410" s="228">
        <v>-4.397304586642349</v>
      </c>
      <c r="H1410" s="230">
        <v>4295.534443061296</v>
      </c>
      <c r="I1410" s="292">
        <v>4722.028885578122</v>
      </c>
      <c r="J1410" s="230">
        <v>47119.8036097273</v>
      </c>
      <c r="K1410" s="228">
        <v>47119.8036097273</v>
      </c>
      <c r="L1410" s="281">
        <v>0.9096798319427032</v>
      </c>
    </row>
    <row r="1411">
      <c r="A1411" s="189">
        <v>42647.0</v>
      </c>
      <c r="B1411" s="279">
        <v>0.08854404004581609</v>
      </c>
      <c r="C1411" s="279">
        <v>0.011628263963205127</v>
      </c>
      <c r="D1411" s="279">
        <v>0.10032441146461847</v>
      </c>
      <c r="E1411" s="283">
        <v>1.6665092724308156E-4</v>
      </c>
      <c r="F1411" s="292">
        <v>8.376578514275025</v>
      </c>
      <c r="G1411" s="228">
        <v>-4.425846656210524</v>
      </c>
      <c r="H1411" s="230">
        <v>4287.157864547021</v>
      </c>
      <c r="I1411" s="292">
        <v>4726.426190164764</v>
      </c>
      <c r="J1411" s="230">
        <v>47111.427031213025</v>
      </c>
      <c r="K1411" s="228">
        <v>47111.427031213025</v>
      </c>
      <c r="L1411" s="281">
        <v>0.907061211168003</v>
      </c>
    </row>
    <row r="1412">
      <c r="A1412" s="189">
        <v>42646.0</v>
      </c>
      <c r="B1412" s="279">
        <v>0.08861962591275414</v>
      </c>
      <c r="C1412" s="279">
        <v>0.01166401261651295</v>
      </c>
      <c r="D1412" s="279">
        <v>0.10043621360726379</v>
      </c>
      <c r="E1412" s="283">
        <v>1.666787044037221E-4</v>
      </c>
      <c r="F1412" s="292">
        <v>8.376578514275025</v>
      </c>
      <c r="G1412" s="228">
        <v>-32.30940241600729</v>
      </c>
      <c r="H1412" s="230">
        <v>4278.781286032746</v>
      </c>
      <c r="I1412" s="292">
        <v>4730.852036820975</v>
      </c>
      <c r="J1412" s="230">
        <v>47103.05045269875</v>
      </c>
      <c r="K1412" s="228">
        <v>47103.05045269875</v>
      </c>
      <c r="L1412" s="281">
        <v>0.904442001721954</v>
      </c>
    </row>
    <row r="1413">
      <c r="A1413" s="189">
        <v>42643.0</v>
      </c>
      <c r="B1413" s="279">
        <v>0.08932159297029207</v>
      </c>
      <c r="C1413" s="279">
        <v>0.01166459126277572</v>
      </c>
      <c r="D1413" s="279">
        <v>0.10114013002748423</v>
      </c>
      <c r="E1413" s="283">
        <v>1.666918941820234E-4</v>
      </c>
      <c r="F1413" s="292">
        <v>8.376578514275025</v>
      </c>
      <c r="G1413" s="228">
        <v>-4.59235966954202</v>
      </c>
      <c r="H1413" s="230">
        <v>4270.404707518471</v>
      </c>
      <c r="I1413" s="292">
        <v>4763.161439236982</v>
      </c>
      <c r="J1413" s="230">
        <v>47094.673874184475</v>
      </c>
      <c r="K1413" s="228">
        <v>47094.673874184475</v>
      </c>
      <c r="L1413" s="281">
        <v>0.8965483874513717</v>
      </c>
    </row>
    <row r="1414">
      <c r="A1414" s="189">
        <v>42642.0</v>
      </c>
      <c r="B1414" s="279">
        <v>0.08940036242818733</v>
      </c>
      <c r="C1414" s="279">
        <v>0.011700866429564163</v>
      </c>
      <c r="D1414" s="279">
        <v>0.1012556534009936</v>
      </c>
      <c r="E1414" s="283">
        <v>1.6671968500211386E-4</v>
      </c>
      <c r="F1414" s="292">
        <v>8.376578514275025</v>
      </c>
      <c r="G1414" s="228">
        <v>-4.622533874523469</v>
      </c>
      <c r="H1414" s="230">
        <v>4262.028129004196</v>
      </c>
      <c r="I1414" s="292">
        <v>4767.753798906524</v>
      </c>
      <c r="J1414" s="230">
        <v>47086.2972956702</v>
      </c>
      <c r="K1414" s="228">
        <v>47086.2972956702</v>
      </c>
      <c r="L1414" s="281">
        <v>0.8939278974475747</v>
      </c>
    </row>
    <row r="1415">
      <c r="A1415" s="189">
        <v>42641.0</v>
      </c>
      <c r="B1415" s="279">
        <v>0.08947958916762867</v>
      </c>
      <c r="C1415" s="279">
        <v>0.011737363438914275</v>
      </c>
      <c r="D1415" s="279">
        <v>0.10137185882642263</v>
      </c>
      <c r="E1415" s="283">
        <v>1.66747485090303E-4</v>
      </c>
      <c r="F1415" s="292">
        <v>8.376578514275025</v>
      </c>
      <c r="G1415" s="228">
        <v>-4.65299595347733</v>
      </c>
      <c r="H1415" s="230">
        <v>4253.651550489921</v>
      </c>
      <c r="I1415" s="292">
        <v>4772.3763327810475</v>
      </c>
      <c r="J1415" s="230">
        <v>47077.920717155925</v>
      </c>
      <c r="K1415" s="228">
        <v>47077.920717155925</v>
      </c>
      <c r="L1415" s="281">
        <v>0.8913068152802515</v>
      </c>
    </row>
    <row r="1416">
      <c r="A1416" s="189">
        <v>42640.0</v>
      </c>
      <c r="B1416" s="279">
        <v>0.09096162024628</v>
      </c>
      <c r="C1416" s="279">
        <v>0.0103717416859754</v>
      </c>
      <c r="D1416" s="279">
        <v>0.10148875278383739</v>
      </c>
      <c r="E1416" s="283">
        <v>1.6658074414933687E-4</v>
      </c>
      <c r="F1416" s="292">
        <v>8.376578514275025</v>
      </c>
      <c r="G1416" s="228">
        <v>-4.683749657907356</v>
      </c>
      <c r="H1416" s="230">
        <v>4245.274971975646</v>
      </c>
      <c r="I1416" s="292">
        <v>4777.029328734525</v>
      </c>
      <c r="J1416" s="230">
        <v>47069.54413864165</v>
      </c>
      <c r="K1416" s="228">
        <v>47069.54413864165</v>
      </c>
      <c r="L1416" s="281">
        <v>0.8886851387827369</v>
      </c>
    </row>
    <row r="1417">
      <c r="A1417" s="189">
        <v>42639.0</v>
      </c>
      <c r="B1417" s="279">
        <v>0.09104617530230841</v>
      </c>
      <c r="C1417" s="279">
        <v>0.01040428806937804</v>
      </c>
      <c r="D1417" s="279">
        <v>0.1016063418376331</v>
      </c>
      <c r="E1417" s="283">
        <v>1.6660849791690145E-4</v>
      </c>
      <c r="F1417" s="292">
        <v>8.376578514275025</v>
      </c>
      <c r="G1417" s="228">
        <v>-33.462113380080154</v>
      </c>
      <c r="H1417" s="230">
        <v>4236.898393461371</v>
      </c>
      <c r="I1417" s="292">
        <v>4781.713078392432</v>
      </c>
      <c r="J1417" s="230">
        <v>47061.167560127375</v>
      </c>
      <c r="K1417" s="228">
        <v>47061.167560127375</v>
      </c>
      <c r="L1417" s="281">
        <v>0.8860628657555875</v>
      </c>
    </row>
    <row r="1418">
      <c r="A1418" s="189">
        <v>42636.0</v>
      </c>
      <c r="B1418" s="279">
        <v>0.09167856285115976</v>
      </c>
      <c r="C1418" s="279">
        <v>0.010499720296749828</v>
      </c>
      <c r="D1418" s="279">
        <v>0.1023355913925307</v>
      </c>
      <c r="E1418" s="283">
        <v>1.6663626093403418E-4</v>
      </c>
      <c r="F1418" s="292">
        <v>8.376578514275025</v>
      </c>
      <c r="G1418" s="228">
        <v>-4.861326811087565</v>
      </c>
      <c r="H1418" s="230">
        <v>4228.521814947096</v>
      </c>
      <c r="I1418" s="292">
        <v>4815.175191772512</v>
      </c>
      <c r="J1418" s="230">
        <v>47052.7909816131</v>
      </c>
      <c r="K1418" s="228">
        <v>47052.7909816131</v>
      </c>
      <c r="L1418" s="281">
        <v>0.8781657253451948</v>
      </c>
    </row>
    <row r="1419">
      <c r="A1419" s="189">
        <v>42635.0</v>
      </c>
      <c r="B1419" s="279">
        <v>0.09176628229827845</v>
      </c>
      <c r="C1419" s="279">
        <v>0.010533057767616377</v>
      </c>
      <c r="D1419" s="279">
        <v>0.10245714777706114</v>
      </c>
      <c r="E1419" s="283">
        <v>1.666640332053597E-4</v>
      </c>
      <c r="F1419" s="292">
        <v>8.376578514275025</v>
      </c>
      <c r="G1419" s="228">
        <v>-4.893865735664804</v>
      </c>
      <c r="H1419" s="230">
        <v>4220.145236432821</v>
      </c>
      <c r="I1419" s="292">
        <v>4820.0365185836</v>
      </c>
      <c r="J1419" s="230">
        <v>47044.414403098825</v>
      </c>
      <c r="K1419" s="228">
        <v>47044.414403098825</v>
      </c>
      <c r="L1419" s="281">
        <v>0.8755421707205112</v>
      </c>
    </row>
    <row r="1420">
      <c r="A1420" s="189">
        <v>42634.0</v>
      </c>
      <c r="B1420" s="279">
        <v>0.09185452538030463</v>
      </c>
      <c r="C1420" s="279">
        <v>0.010566603565099576</v>
      </c>
      <c r="D1420" s="279">
        <v>0.10257943924429355</v>
      </c>
      <c r="E1420" s="283">
        <v>1.6669181473550585E-4</v>
      </c>
      <c r="F1420" s="292">
        <v>8.376578514275025</v>
      </c>
      <c r="G1420" s="228">
        <v>-4.926721862791965</v>
      </c>
      <c r="H1420" s="230">
        <v>4211.768657918546</v>
      </c>
      <c r="I1420" s="292">
        <v>4824.930384319265</v>
      </c>
      <c r="J1420" s="230">
        <v>47036.03782458455</v>
      </c>
      <c r="K1420" s="228">
        <v>47036.03782458455</v>
      </c>
      <c r="L1420" s="281">
        <v>0.872918015896466</v>
      </c>
    </row>
    <row r="1421">
      <c r="A1421" s="189">
        <v>42633.0</v>
      </c>
      <c r="B1421" s="279">
        <v>0.09272149580685739</v>
      </c>
      <c r="C1421" s="279">
        <v>0.009822161087702924</v>
      </c>
      <c r="D1421" s="279">
        <v>0.10270247293204804</v>
      </c>
      <c r="E1421" s="283">
        <v>1.6661398680819372E-4</v>
      </c>
      <c r="F1421" s="292">
        <v>8.376578514275025</v>
      </c>
      <c r="G1421" s="228">
        <v>-4.959899417964152</v>
      </c>
      <c r="H1421" s="230">
        <v>4203.392079404271</v>
      </c>
      <c r="I1421" s="292">
        <v>4829.857106182057</v>
      </c>
      <c r="J1421" s="230">
        <v>47027.661246070275</v>
      </c>
      <c r="K1421" s="228">
        <v>47027.661246070275</v>
      </c>
      <c r="L1421" s="281">
        <v>0.8702932585777886</v>
      </c>
    </row>
    <row r="1422">
      <c r="A1422" s="189">
        <v>42632.0</v>
      </c>
      <c r="B1422" s="279">
        <v>0.09281329531122533</v>
      </c>
      <c r="C1422" s="279">
        <v>0.00985363580482977</v>
      </c>
      <c r="D1422" s="279">
        <v>0.10282625607309837</v>
      </c>
      <c r="E1422" s="283">
        <v>1.6664175165480562E-4</v>
      </c>
      <c r="F1422" s="292">
        <v>8.376578514275025</v>
      </c>
      <c r="G1422" s="228">
        <v>-34.68549109371452</v>
      </c>
      <c r="H1422" s="230">
        <v>4195.015500889996</v>
      </c>
      <c r="I1422" s="292">
        <v>4834.817005600021</v>
      </c>
      <c r="J1422" s="230">
        <v>47019.284667556</v>
      </c>
      <c r="K1422" s="228">
        <v>47019.284667556</v>
      </c>
      <c r="L1422" s="281">
        <v>0.8676678964335232</v>
      </c>
    </row>
    <row r="1423">
      <c r="A1423" s="189">
        <v>42629.0</v>
      </c>
      <c r="B1423" s="279">
        <v>0.09408475098706967</v>
      </c>
      <c r="C1423" s="279">
        <v>0.009336827301510519</v>
      </c>
      <c r="D1423" s="279">
        <v>0.10358239597224074</v>
      </c>
      <c r="E1423" s="283">
        <v>1.6658791994456627E-4</v>
      </c>
      <c r="F1423" s="292">
        <v>8.376578514275025</v>
      </c>
      <c r="G1423" s="228">
        <v>-5.149533188161513</v>
      </c>
      <c r="H1423" s="230">
        <v>4186.6389223757205</v>
      </c>
      <c r="I1423" s="292">
        <v>4869.502496693735</v>
      </c>
      <c r="J1423" s="230">
        <v>47010.908089041724</v>
      </c>
      <c r="K1423" s="228">
        <v>47010.908089041724</v>
      </c>
      <c r="L1423" s="281">
        <v>0.8597672811993297</v>
      </c>
    </row>
    <row r="1424">
      <c r="A1424" s="189">
        <v>42628.0</v>
      </c>
      <c r="B1424" s="279">
        <v>0.094181966956847</v>
      </c>
      <c r="C1424" s="279">
        <v>0.009367108390559384</v>
      </c>
      <c r="D1424" s="279">
        <v>0.10371041459309677</v>
      </c>
      <c r="E1424" s="283">
        <v>1.6661567610347852E-4</v>
      </c>
      <c r="F1424" s="292">
        <v>8.376578514275025</v>
      </c>
      <c r="G1424" s="228">
        <v>-5.184666947355254</v>
      </c>
      <c r="H1424" s="230">
        <v>4178.2623438614455</v>
      </c>
      <c r="I1424" s="292">
        <v>4874.652029881897</v>
      </c>
      <c r="J1424" s="230">
        <v>47002.53151052745</v>
      </c>
      <c r="K1424" s="228">
        <v>47002.53151052745</v>
      </c>
      <c r="L1424" s="281">
        <v>0.8571406365517903</v>
      </c>
    </row>
    <row r="1425">
      <c r="A1425" s="189">
        <v>42627.0</v>
      </c>
      <c r="B1425" s="279">
        <v>0.09427977940257473</v>
      </c>
      <c r="C1425" s="279">
        <v>0.009397582929375462</v>
      </c>
      <c r="D1425" s="279">
        <v>0.10383922647165272</v>
      </c>
      <c r="E1425" s="283">
        <v>1.6664344151315444E-4</v>
      </c>
      <c r="F1425" s="292">
        <v>8.376578514275025</v>
      </c>
      <c r="G1425" s="228">
        <v>-5.220150847938385</v>
      </c>
      <c r="H1425" s="230">
        <v>4169.8857653471705</v>
      </c>
      <c r="I1425" s="292">
        <v>4879.836696829252</v>
      </c>
      <c r="J1425" s="230">
        <v>46994.154932013174</v>
      </c>
      <c r="K1425" s="228">
        <v>46994.154932013174</v>
      </c>
      <c r="L1425" s="281">
        <v>0.8545133832155934</v>
      </c>
    </row>
    <row r="1426">
      <c r="A1426" s="189">
        <v>42626.0</v>
      </c>
      <c r="B1426" s="279">
        <v>0.09437819428574416</v>
      </c>
      <c r="C1426" s="279">
        <v>0.00942825280037991</v>
      </c>
      <c r="D1426" s="279">
        <v>0.10396883948424393</v>
      </c>
      <c r="E1426" s="283">
        <v>1.6667121617821955E-4</v>
      </c>
      <c r="F1426" s="292">
        <v>8.376578514275025</v>
      </c>
      <c r="G1426" s="228">
        <v>-5.2559896601924265</v>
      </c>
      <c r="H1426" s="230">
        <v>4161.5091868328955</v>
      </c>
      <c r="I1426" s="292">
        <v>4885.0568476771905</v>
      </c>
      <c r="J1426" s="230">
        <v>46985.7783534989</v>
      </c>
      <c r="K1426" s="228">
        <v>46985.7783534989</v>
      </c>
      <c r="L1426" s="281">
        <v>0.8518855187553577</v>
      </c>
    </row>
    <row r="1427">
      <c r="A1427" s="189">
        <v>42625.0</v>
      </c>
      <c r="B1427" s="279">
        <v>0.094477217649655</v>
      </c>
      <c r="C1427" s="279">
        <v>0.009459119910918141</v>
      </c>
      <c r="D1427" s="279">
        <v>0.10409926161436764</v>
      </c>
      <c r="E1427" s="283">
        <v>1.6669900010330248E-4</v>
      </c>
      <c r="F1427" s="292">
        <v>8.376578514275025</v>
      </c>
      <c r="G1427" s="228">
        <v>-35.98563667441795</v>
      </c>
      <c r="H1427" s="230">
        <v>4153.13260831862</v>
      </c>
      <c r="I1427" s="292">
        <v>4890.312837337383</v>
      </c>
      <c r="J1427" s="230">
        <v>46977.401774984624</v>
      </c>
      <c r="K1427" s="228">
        <v>46977.401774984624</v>
      </c>
      <c r="L1427" s="281">
        <v>0.8492570406967802</v>
      </c>
    </row>
    <row r="1428">
      <c r="A1428" s="189">
        <v>42622.0</v>
      </c>
      <c r="B1428" s="279">
        <v>0.09528444663236305</v>
      </c>
      <c r="C1428" s="279">
        <v>0.009435053124595588</v>
      </c>
      <c r="D1428" s="279">
        <v>0.10488398371916828</v>
      </c>
      <c r="E1428" s="283">
        <v>1.6671176176341897E-4</v>
      </c>
      <c r="F1428" s="292">
        <v>8.376578514275025</v>
      </c>
      <c r="G1428" s="228">
        <v>-5.458785960307978</v>
      </c>
      <c r="H1428" s="230">
        <v>4144.756029804345</v>
      </c>
      <c r="I1428" s="292">
        <v>4926.298474011801</v>
      </c>
      <c r="J1428" s="230">
        <v>46969.02519647035</v>
      </c>
      <c r="K1428" s="228">
        <v>46969.02519647035</v>
      </c>
      <c r="L1428" s="281">
        <v>0.8413530060489828</v>
      </c>
    </row>
    <row r="1429">
      <c r="A1429" s="189">
        <v>42621.0</v>
      </c>
      <c r="B1429" s="279">
        <v>0.09538758056427893</v>
      </c>
      <c r="C1429" s="279">
        <v>0.009466324359309766</v>
      </c>
      <c r="D1429" s="279">
        <v>0.10501893404611923</v>
      </c>
      <c r="E1429" s="283">
        <v>1.6673955920909036E-4</v>
      </c>
      <c r="F1429" s="292">
        <v>8.376578514275025</v>
      </c>
      <c r="G1429" s="228">
        <v>-5.496772398923895</v>
      </c>
      <c r="H1429" s="230">
        <v>4136.37945129007</v>
      </c>
      <c r="I1429" s="292">
        <v>4931.757259972109</v>
      </c>
      <c r="J1429" s="230">
        <v>46960.648617956074</v>
      </c>
      <c r="K1429" s="228">
        <v>46960.648617956074</v>
      </c>
      <c r="L1429" s="281">
        <v>0.8387232447270657</v>
      </c>
    </row>
    <row r="1430">
      <c r="A1430" s="189">
        <v>42620.0</v>
      </c>
      <c r="B1430" s="279">
        <v>0.09549136379414813</v>
      </c>
      <c r="C1430" s="279">
        <v>0.009497799929467511</v>
      </c>
      <c r="D1430" s="279">
        <v>0.10515474156870493</v>
      </c>
      <c r="E1430" s="283">
        <v>1.6676736592617536E-4</v>
      </c>
      <c r="F1430" s="292">
        <v>8.376578514275025</v>
      </c>
      <c r="G1430" s="228">
        <v>-5.535146060205079</v>
      </c>
      <c r="H1430" s="230">
        <v>4128.002872775795</v>
      </c>
      <c r="I1430" s="292">
        <v>4937.254032371033</v>
      </c>
      <c r="J1430" s="230">
        <v>46952.2720394418</v>
      </c>
      <c r="K1430" s="228">
        <v>46952.2720394418</v>
      </c>
      <c r="L1430" s="281">
        <v>0.8360928657327749</v>
      </c>
    </row>
    <row r="1431">
      <c r="A1431" s="189">
        <v>42619.0</v>
      </c>
      <c r="B1431" s="279">
        <v>0.0955958029594722</v>
      </c>
      <c r="C1431" s="279">
        <v>0.009529481869594486</v>
      </c>
      <c r="D1431" s="279">
        <v>0.10529141499442103</v>
      </c>
      <c r="E1431" s="283">
        <v>1.667951819193132E-4</v>
      </c>
      <c r="F1431" s="292">
        <v>8.376578514275025</v>
      </c>
      <c r="G1431" s="228">
        <v>-5.573912342423682</v>
      </c>
      <c r="H1431" s="230">
        <v>4119.62629426152</v>
      </c>
      <c r="I1431" s="292">
        <v>4942.789178431238</v>
      </c>
      <c r="J1431" s="230">
        <v>46943.895460927524</v>
      </c>
      <c r="K1431" s="228">
        <v>46943.895460927524</v>
      </c>
      <c r="L1431" s="281">
        <v>0.8334618664777897</v>
      </c>
    </row>
    <row r="1432">
      <c r="A1432" s="189">
        <v>42618.0</v>
      </c>
      <c r="B1432" s="279">
        <v>0.09570090479092702</v>
      </c>
      <c r="C1432" s="279">
        <v>0.009561372241791993</v>
      </c>
      <c r="D1432" s="279">
        <v>0.10542896315199392</v>
      </c>
      <c r="E1432" s="283">
        <v>1.6682300719314633E-4</v>
      </c>
      <c r="F1432" s="292">
        <v>8.376578514275025</v>
      </c>
      <c r="G1432" s="228">
        <v>-37.369334224982595</v>
      </c>
      <c r="H1432" s="230">
        <v>4111.249715747245</v>
      </c>
      <c r="I1432" s="292">
        <v>4948.3630907736615</v>
      </c>
      <c r="J1432" s="230">
        <v>46935.51888241325</v>
      </c>
      <c r="K1432" s="228">
        <v>46935.51888241325</v>
      </c>
      <c r="L1432" s="281">
        <v>0.830830244331255</v>
      </c>
    </row>
    <row r="1433">
      <c r="A1433" s="189">
        <v>42615.0</v>
      </c>
      <c r="B1433" s="279">
        <v>0.09642082147375725</v>
      </c>
      <c r="C1433" s="279">
        <v>0.009654969758884318</v>
      </c>
      <c r="D1433" s="279">
        <v>0.10624410906402884</v>
      </c>
      <c r="E1433" s="283">
        <v>1.668508417523292E-4</v>
      </c>
      <c r="F1433" s="292">
        <v>8.37657851427548</v>
      </c>
      <c r="G1433" s="228">
        <v>-5.791106416775619</v>
      </c>
      <c r="H1433" s="230">
        <v>4102.87313723297</v>
      </c>
      <c r="I1433" s="292">
        <v>4985.732424998644</v>
      </c>
      <c r="J1433" s="230">
        <v>46927.142303898974</v>
      </c>
      <c r="K1433" s="228">
        <v>46927.142303898974</v>
      </c>
      <c r="L1433" s="281">
        <v>0.8229228501435446</v>
      </c>
    </row>
    <row r="1434">
      <c r="A1434" s="189">
        <v>42614.0</v>
      </c>
      <c r="B1434" s="279">
        <v>0.09652992850596655</v>
      </c>
      <c r="C1434" s="279">
        <v>0.009687688836658576</v>
      </c>
      <c r="D1434" s="279">
        <v>0.10638650557499278</v>
      </c>
      <c r="E1434" s="283">
        <v>1.6687868560148327E-4</v>
      </c>
      <c r="F1434" s="292">
        <v>8.376578514275025</v>
      </c>
      <c r="G1434" s="228">
        <v>-5.832235152926842</v>
      </c>
      <c r="H1434" s="230">
        <v>4094.496558718695</v>
      </c>
      <c r="I1434" s="292">
        <v>4991.52353141542</v>
      </c>
      <c r="J1434" s="230">
        <v>46918.7657253847</v>
      </c>
      <c r="K1434" s="228">
        <v>46918.7657253847</v>
      </c>
      <c r="L1434" s="281">
        <v>0.8202899441320755</v>
      </c>
    </row>
    <row r="1435">
      <c r="A1435" s="189">
        <v>42613.0</v>
      </c>
      <c r="B1435" s="279">
        <v>0.09663974053845972</v>
      </c>
      <c r="C1435" s="279">
        <v>0.00972062670524207</v>
      </c>
      <c r="D1435" s="279">
        <v>0.10652982969129217</v>
      </c>
      <c r="E1435" s="283">
        <v>1.669065387452874E-4</v>
      </c>
      <c r="F1435" s="292">
        <v>8.376578514275025</v>
      </c>
      <c r="G1435" s="228">
        <v>-5.873792960120227</v>
      </c>
      <c r="H1435" s="230">
        <v>4086.11998020442</v>
      </c>
      <c r="I1435" s="292">
        <v>4997.355766568347</v>
      </c>
      <c r="J1435" s="230">
        <v>46910.389146870424</v>
      </c>
      <c r="K1435" s="228">
        <v>46910.389146870424</v>
      </c>
      <c r="L1435" s="281">
        <v>0.8176564109243584</v>
      </c>
    </row>
    <row r="1436">
      <c r="A1436" s="189">
        <v>42612.0</v>
      </c>
      <c r="B1436" s="181">
        <v>0.09675026494735402</v>
      </c>
      <c r="C1436" s="181">
        <v>0.009753785594884426</v>
      </c>
      <c r="D1436" s="181">
        <v>0.10667409105817446</v>
      </c>
      <c r="E1436" s="283">
        <v>2.449785598936305E-4</v>
      </c>
      <c r="F1436" s="292">
        <v>12.292745693245251</v>
      </c>
      <c r="G1436" s="228">
        <v>-0.6773004866654446</v>
      </c>
      <c r="H1436" s="230">
        <v>4077.7434016901448</v>
      </c>
      <c r="I1436" s="292">
        <v>5003.229559528467</v>
      </c>
      <c r="J1436" s="230">
        <v>46902.01256835615</v>
      </c>
      <c r="K1436" s="228">
        <v>46902.01256835615</v>
      </c>
      <c r="L1436" s="281">
        <v>0.8150222477647927</v>
      </c>
    </row>
    <row r="1437">
      <c r="A1437" s="189">
        <v>42611.0</v>
      </c>
      <c r="B1437" s="279">
        <v>0.09675871134649126</v>
      </c>
      <c r="C1437" s="279">
        <v>0.009787167766796223</v>
      </c>
      <c r="D1437" s="279">
        <v>0.10671650159011242</v>
      </c>
      <c r="E1437" s="283">
        <v>2.450385890942961E-4</v>
      </c>
      <c r="F1437" s="292">
        <v>12.292745693244797</v>
      </c>
      <c r="G1437" s="228">
        <v>-33.503016260173354</v>
      </c>
      <c r="H1437" s="230">
        <v>4065.4506559968995</v>
      </c>
      <c r="I1437" s="292">
        <v>5003.906860015132</v>
      </c>
      <c r="J1437" s="230">
        <v>46889.719822662904</v>
      </c>
      <c r="K1437" s="228">
        <v>46889.719822662904</v>
      </c>
      <c r="L1437" s="281">
        <v>0.8124553013731765</v>
      </c>
    </row>
    <row r="1438">
      <c r="A1438" s="189">
        <v>42608.0</v>
      </c>
      <c r="B1438" s="279">
        <v>0.09740167899151395</v>
      </c>
      <c r="C1438" s="279">
        <v>0.00988517007384425</v>
      </c>
      <c r="D1438" s="279">
        <v>0.10745918004425048</v>
      </c>
      <c r="E1438" s="283">
        <v>2.4509864772112263E-4</v>
      </c>
      <c r="F1438" s="292">
        <v>12.292745693244797</v>
      </c>
      <c r="G1438" s="228">
        <v>-0.8073449763405733</v>
      </c>
      <c r="H1438" s="230">
        <v>4053.1579103036547</v>
      </c>
      <c r="I1438" s="292">
        <v>5037.409876275306</v>
      </c>
      <c r="J1438" s="230">
        <v>46877.42707696966</v>
      </c>
      <c r="K1438" s="228">
        <v>46877.42707696966</v>
      </c>
      <c r="L1438" s="281">
        <v>0.8046114987372412</v>
      </c>
    </row>
    <row r="1439">
      <c r="A1439" s="189">
        <v>42607.0</v>
      </c>
      <c r="B1439" s="279">
        <v>0.09741223321528625</v>
      </c>
      <c r="C1439" s="279">
        <v>0.009919432126176646</v>
      </c>
      <c r="D1439" s="279">
        <v>0.10750459362044948</v>
      </c>
      <c r="E1439" s="283">
        <v>2.4515873579574317E-4</v>
      </c>
      <c r="F1439" s="292">
        <v>12.292745693244797</v>
      </c>
      <c r="G1439" s="228">
        <v>-0.8170531876030509</v>
      </c>
      <c r="H1439" s="230">
        <v>4040.86516461041</v>
      </c>
      <c r="I1439" s="292">
        <v>5038.217221251646</v>
      </c>
      <c r="J1439" s="230">
        <v>46865.134331276415</v>
      </c>
      <c r="K1439" s="228">
        <v>46865.134331276415</v>
      </c>
      <c r="L1439" s="281">
        <v>0.8020426645293662</v>
      </c>
    </row>
    <row r="1440">
      <c r="A1440" s="189">
        <v>42606.0</v>
      </c>
      <c r="B1440" s="279">
        <v>0.09742278398126564</v>
      </c>
      <c r="C1440" s="279">
        <v>0.009953924655048388</v>
      </c>
      <c r="D1440" s="279">
        <v>0.10755023823335792</v>
      </c>
      <c r="E1440" s="283">
        <v>2.4521885333982123E-4</v>
      </c>
      <c r="F1440" s="292">
        <v>12.292745693244797</v>
      </c>
      <c r="G1440" s="228">
        <v>-0.8268688798489165</v>
      </c>
      <c r="H1440" s="230">
        <v>4028.572418917165</v>
      </c>
      <c r="I1440" s="292">
        <v>5039.034274439249</v>
      </c>
      <c r="J1440" s="230">
        <v>46852.84158558317</v>
      </c>
      <c r="K1440" s="228">
        <v>46852.84158558317</v>
      </c>
      <c r="L1440" s="281">
        <v>0.799473113201928</v>
      </c>
    </row>
    <row r="1441">
      <c r="A1441" s="189">
        <v>42605.0</v>
      </c>
      <c r="B1441" s="279">
        <v>0.0974333313788778</v>
      </c>
      <c r="C1441" s="279">
        <v>0.009988650006644745</v>
      </c>
      <c r="D1441" s="279">
        <v>0.10759611635948846</v>
      </c>
      <c r="E1441" s="283">
        <v>2.4527900037504157E-4</v>
      </c>
      <c r="F1441" s="292">
        <v>12.292745693244797</v>
      </c>
      <c r="G1441" s="228">
        <v>-0.8367936643408029</v>
      </c>
      <c r="H1441" s="230">
        <v>4016.2796732239203</v>
      </c>
      <c r="I1441" s="292">
        <v>5039.861143319098</v>
      </c>
      <c r="J1441" s="230">
        <v>46840.548839889925</v>
      </c>
      <c r="K1441" s="228">
        <v>46840.548839889925</v>
      </c>
      <c r="L1441" s="281">
        <v>0.796902842957876</v>
      </c>
    </row>
    <row r="1442">
      <c r="A1442" s="189">
        <v>42604.0</v>
      </c>
      <c r="B1442" s="279">
        <v>0.0975702291818463</v>
      </c>
      <c r="C1442" s="279">
        <v>0.009897256879298953</v>
      </c>
      <c r="D1442" s="279">
        <v>0.10764223051236198</v>
      </c>
      <c r="E1442" s="283">
        <v>2.4531616557658454E-4</v>
      </c>
      <c r="F1442" s="292">
        <v>12.292745693244797</v>
      </c>
      <c r="G1442" s="228">
        <v>-34.682700097429006</v>
      </c>
      <c r="H1442" s="230">
        <v>4003.9869275306755</v>
      </c>
      <c r="I1442" s="292">
        <v>5040.697936983439</v>
      </c>
      <c r="J1442" s="230">
        <v>46828.25609419668</v>
      </c>
      <c r="K1442" s="228">
        <v>46828.25609419668</v>
      </c>
      <c r="L1442" s="281">
        <v>0.7943318519750117</v>
      </c>
    </row>
    <row r="1443">
      <c r="A1443" s="189">
        <v>42601.0</v>
      </c>
      <c r="B1443" s="279">
        <v>0.09823612129739222</v>
      </c>
      <c r="C1443" s="279">
        <v>0.00999866914461163</v>
      </c>
      <c r="D1443" s="279">
        <v>0.10841132541264074</v>
      </c>
      <c r="E1443" s="283">
        <v>2.4537636036443225E-4</v>
      </c>
      <c r="F1443" s="292">
        <v>12.292745693244797</v>
      </c>
      <c r="G1443" s="228">
        <v>-0.9766734928880396</v>
      </c>
      <c r="H1443" s="230">
        <v>3991.6941818374307</v>
      </c>
      <c r="I1443" s="292">
        <v>5075.380637080868</v>
      </c>
      <c r="J1443" s="230">
        <v>46815.963348503436</v>
      </c>
      <c r="K1443" s="228">
        <v>46815.963348503436</v>
      </c>
      <c r="L1443" s="281">
        <v>0.7864817374827033</v>
      </c>
    </row>
    <row r="1444">
      <c r="A1444" s="189">
        <v>42600.0</v>
      </c>
      <c r="B1444" s="279">
        <v>0.09824938493528476</v>
      </c>
      <c r="C1444" s="279">
        <v>0.010034120716687968</v>
      </c>
      <c r="D1444" s="279">
        <v>0.10846066655013509</v>
      </c>
      <c r="E1444" s="283">
        <v>2.454365847002863E-4</v>
      </c>
      <c r="F1444" s="292">
        <v>12.292745693244797</v>
      </c>
      <c r="G1444" s="228">
        <v>-0.9878136351508147</v>
      </c>
      <c r="H1444" s="230">
        <v>3979.401436144186</v>
      </c>
      <c r="I1444" s="292">
        <v>5076.357310573756</v>
      </c>
      <c r="J1444" s="230">
        <v>46803.67060281019</v>
      </c>
      <c r="K1444" s="228">
        <v>46803.67060281019</v>
      </c>
      <c r="L1444" s="281">
        <v>0.7839088528806523</v>
      </c>
    </row>
    <row r="1445">
      <c r="A1445" s="189">
        <v>42599.0</v>
      </c>
      <c r="B1445" s="279">
        <v>0.09826266406270964</v>
      </c>
      <c r="C1445" s="279">
        <v>0.010069816493880312</v>
      </c>
      <c r="D1445" s="279">
        <v>0.10851027169392588</v>
      </c>
      <c r="E1445" s="283">
        <v>2.4549683860590845E-4</v>
      </c>
      <c r="F1445" s="292">
        <v>12.292745693244797</v>
      </c>
      <c r="G1445" s="228">
        <v>-0.9990793498409403</v>
      </c>
      <c r="H1445" s="230">
        <v>3967.108690450941</v>
      </c>
      <c r="I1445" s="292">
        <v>5077.345124208907</v>
      </c>
      <c r="J1445" s="230">
        <v>46791.377857116946</v>
      </c>
      <c r="K1445" s="228">
        <v>46791.377857116946</v>
      </c>
      <c r="L1445" s="281">
        <v>0.7813352437941768</v>
      </c>
    </row>
    <row r="1446">
      <c r="A1446" s="189">
        <v>42598.0</v>
      </c>
      <c r="B1446" s="279">
        <v>0.09827595898076066</v>
      </c>
      <c r="C1446" s="279">
        <v>0.010105759022635389</v>
      </c>
      <c r="D1446" s="279">
        <v>0.10856014373651333</v>
      </c>
      <c r="E1446" s="283">
        <v>2.455571221030819E-4</v>
      </c>
      <c r="F1446" s="292">
        <v>12.292745693244797</v>
      </c>
      <c r="G1446" s="228">
        <v>-1.0104725563478496</v>
      </c>
      <c r="H1446" s="230">
        <v>3954.8159447576963</v>
      </c>
      <c r="I1446" s="292">
        <v>5078.344203558748</v>
      </c>
      <c r="J1446" s="230">
        <v>46779.0851114237</v>
      </c>
      <c r="K1446" s="228">
        <v>46779.0851114237</v>
      </c>
      <c r="L1446" s="281">
        <v>0.778760908326435</v>
      </c>
    </row>
    <row r="1447">
      <c r="A1447" s="189">
        <v>42597.0</v>
      </c>
      <c r="B1447" s="279">
        <v>0.09828926999810554</v>
      </c>
      <c r="C1447" s="279">
        <v>0.01014195088527553</v>
      </c>
      <c r="D1447" s="279">
        <v>0.10861028561448059</v>
      </c>
      <c r="E1447" s="283">
        <v>2.4561743521361136E-4</v>
      </c>
      <c r="F1447" s="292">
        <v>12.292745693244797</v>
      </c>
      <c r="G1447" s="228">
        <v>-35.93867336542644</v>
      </c>
      <c r="H1447" s="230">
        <v>3942.5231990644515</v>
      </c>
      <c r="I1447" s="292">
        <v>5079.354676115096</v>
      </c>
      <c r="J1447" s="230">
        <v>46766.79236573046</v>
      </c>
      <c r="K1447" s="228">
        <v>46766.79236573046</v>
      </c>
      <c r="L1447" s="281">
        <v>0.7761858445529658</v>
      </c>
    </row>
    <row r="1448">
      <c r="A1448" s="189">
        <v>42594.0</v>
      </c>
      <c r="B1448" s="181">
        <v>0.09897821665753227</v>
      </c>
      <c r="C1448" s="181">
        <v>0.010248349303394669</v>
      </c>
      <c r="D1448" s="181">
        <v>0.10940750924619672</v>
      </c>
      <c r="E1448" s="283">
        <v>1.963984686143678E-4</v>
      </c>
      <c r="F1448" s="292">
        <v>9.827003684553347</v>
      </c>
      <c r="G1448" s="228">
        <v>-4.651277896029569</v>
      </c>
      <c r="H1448" s="230">
        <v>3930.2304533712067</v>
      </c>
      <c r="I1448" s="292">
        <v>5115.293349480522</v>
      </c>
      <c r="J1448" s="230">
        <v>46754.49962003721</v>
      </c>
      <c r="K1448" s="228">
        <v>46754.49962003721</v>
      </c>
      <c r="L1448" s="281">
        <v>0.7683294358417073</v>
      </c>
    </row>
    <row r="1449">
      <c r="A1449" s="189">
        <v>42593.0</v>
      </c>
      <c r="B1449" s="279">
        <v>0.0990628716021414</v>
      </c>
      <c r="C1449" s="279">
        <v>0.01028554204284883</v>
      </c>
      <c r="D1449" s="279">
        <v>0.10953001359956993</v>
      </c>
      <c r="E1449" s="283">
        <v>1.9643704854986393E-4</v>
      </c>
      <c r="F1449" s="292">
        <v>9.827003684552437</v>
      </c>
      <c r="G1449" s="228">
        <v>-4.687763847345195</v>
      </c>
      <c r="H1449" s="230">
        <v>3920.4034496866534</v>
      </c>
      <c r="I1449" s="292">
        <v>5119.944627376552</v>
      </c>
      <c r="J1449" s="230">
        <v>46744.67261635266</v>
      </c>
      <c r="K1449" s="228">
        <v>46744.67261635266</v>
      </c>
      <c r="L1449" s="281">
        <v>0.7657120799166649</v>
      </c>
    </row>
    <row r="1450">
      <c r="A1450" s="189">
        <v>42592.0</v>
      </c>
      <c r="B1450" s="279">
        <v>0.09914808881030228</v>
      </c>
      <c r="C1450" s="279">
        <v>0.010323000054705067</v>
      </c>
      <c r="D1450" s="279">
        <v>0.10965335017250588</v>
      </c>
      <c r="E1450" s="283">
        <v>1.9647564364541357E-4</v>
      </c>
      <c r="F1450" s="292">
        <v>9.827003684552437</v>
      </c>
      <c r="G1450" s="228">
        <v>-4.724657766804739</v>
      </c>
      <c r="H1450" s="230">
        <v>3910.576446002101</v>
      </c>
      <c r="I1450" s="292">
        <v>5124.632391223897</v>
      </c>
      <c r="J1450" s="230">
        <v>46734.84561266811</v>
      </c>
      <c r="K1450" s="228">
        <v>46734.84561266811</v>
      </c>
      <c r="L1450" s="281">
        <v>0.7630940421598031</v>
      </c>
    </row>
    <row r="1451">
      <c r="A1451" s="189">
        <v>42591.0</v>
      </c>
      <c r="B1451" s="279">
        <v>0.09923387460905837</v>
      </c>
      <c r="C1451" s="279">
        <v>0.010360726217441375</v>
      </c>
      <c r="D1451" s="279">
        <v>0.10977752822134795</v>
      </c>
      <c r="E1451" s="283">
        <v>1.96514253909936E-4</v>
      </c>
      <c r="F1451" s="292">
        <v>9.827003684552437</v>
      </c>
      <c r="G1451" s="228">
        <v>-4.761965887401857</v>
      </c>
      <c r="H1451" s="230">
        <v>3900.7494423175485</v>
      </c>
      <c r="I1451" s="292">
        <v>5129.3570489907015</v>
      </c>
      <c r="J1451" s="230">
        <v>46725.01860898356</v>
      </c>
      <c r="K1451" s="228">
        <v>46725.01860898356</v>
      </c>
      <c r="L1451" s="281">
        <v>0.7604753198229971</v>
      </c>
    </row>
    <row r="1452">
      <c r="A1452" s="189">
        <v>42590.0</v>
      </c>
      <c r="B1452" s="279">
        <v>0.09932023542347669</v>
      </c>
      <c r="C1452" s="279">
        <v>0.0103987234519769</v>
      </c>
      <c r="D1452" s="279">
        <v>0.10990255714365364</v>
      </c>
      <c r="E1452" s="283">
        <v>1.965528793523758E-4</v>
      </c>
      <c r="F1452" s="292">
        <v>9.827003684552437</v>
      </c>
      <c r="G1452" s="228">
        <v>-40.98926294131434</v>
      </c>
      <c r="H1452" s="230">
        <v>3890.922438632996</v>
      </c>
      <c r="I1452" s="292">
        <v>5134.119014878103</v>
      </c>
      <c r="J1452" s="230">
        <v>46715.19160529901</v>
      </c>
      <c r="K1452" s="228">
        <v>46715.19160529901</v>
      </c>
      <c r="L1452" s="281">
        <v>0.7578559101099015</v>
      </c>
    </row>
    <row r="1453">
      <c r="A1453" s="189">
        <v>42587.0</v>
      </c>
      <c r="B1453" s="279">
        <v>0.10010722832634789</v>
      </c>
      <c r="C1453" s="279">
        <v>0.010510494685307103</v>
      </c>
      <c r="D1453" s="279">
        <v>0.11080329469562754</v>
      </c>
      <c r="E1453" s="283">
        <v>1.9659151998168448E-4</v>
      </c>
      <c r="F1453" s="292">
        <v>9.827003684552437</v>
      </c>
      <c r="G1453" s="228">
        <v>-4.999918369251645</v>
      </c>
      <c r="H1453" s="230">
        <v>3881.0954349484437</v>
      </c>
      <c r="I1453" s="292">
        <v>5175.108277819418</v>
      </c>
      <c r="J1453" s="230">
        <v>46705.36460161446</v>
      </c>
      <c r="K1453" s="228">
        <v>46705.36460161446</v>
      </c>
      <c r="L1453" s="281">
        <v>0.7499544408728355</v>
      </c>
    </row>
    <row r="1454">
      <c r="A1454" s="189">
        <v>42586.0</v>
      </c>
      <c r="B1454" s="279">
        <v>0.100197851116367</v>
      </c>
      <c r="C1454" s="279">
        <v>0.010549575143421351</v>
      </c>
      <c r="D1454" s="279">
        <v>0.1109336879423423</v>
      </c>
      <c r="E1454" s="283">
        <v>1.9663017580682062E-4</v>
      </c>
      <c r="F1454" s="292">
        <v>9.827003684552437</v>
      </c>
      <c r="G1454" s="228">
        <v>-5.039930837127031</v>
      </c>
      <c r="H1454" s="230">
        <v>3871.268431263891</v>
      </c>
      <c r="I1454" s="292">
        <v>5180.108196188669</v>
      </c>
      <c r="J1454" s="230">
        <v>46695.53759792991</v>
      </c>
      <c r="K1454" s="228">
        <v>46695.53759792991</v>
      </c>
      <c r="L1454" s="281">
        <v>0.7473335082290803</v>
      </c>
    </row>
    <row r="1455">
      <c r="A1455" s="189">
        <v>42585.0</v>
      </c>
      <c r="B1455" s="279">
        <v>0.10028909495538442</v>
      </c>
      <c r="C1455" s="279">
        <v>0.010588941459414167</v>
      </c>
      <c r="D1455" s="279">
        <v>0.11106499314299685</v>
      </c>
      <c r="E1455" s="283">
        <v>1.9666884683674983E-4</v>
      </c>
      <c r="F1455" s="292">
        <v>9.827003684552437</v>
      </c>
      <c r="G1455" s="228">
        <v>-5.080402024651448</v>
      </c>
      <c r="H1455" s="230">
        <v>3861.441427579339</v>
      </c>
      <c r="I1455" s="292">
        <v>5185.148127025796</v>
      </c>
      <c r="J1455" s="230">
        <v>46685.71059424536</v>
      </c>
      <c r="K1455" s="228">
        <v>46685.71059424536</v>
      </c>
      <c r="L1455" s="281">
        <v>0.7447118834374098</v>
      </c>
    </row>
    <row r="1456">
      <c r="A1456" s="189">
        <v>42584.0</v>
      </c>
      <c r="B1456" s="279">
        <v>0.10038096700853909</v>
      </c>
      <c r="C1456" s="279">
        <v>0.010628596815723972</v>
      </c>
      <c r="D1456" s="279">
        <v>0.1111972207013572</v>
      </c>
      <c r="E1456" s="283">
        <v>1.9670753308044484E-4</v>
      </c>
      <c r="F1456" s="292">
        <v>9.827003684552437</v>
      </c>
      <c r="G1456" s="228">
        <v>-5.121339120884841</v>
      </c>
      <c r="H1456" s="230">
        <v>3851.6144238947863</v>
      </c>
      <c r="I1456" s="292">
        <v>5190.228529050448</v>
      </c>
      <c r="J1456" s="230">
        <v>46675.883590560814</v>
      </c>
      <c r="K1456" s="228">
        <v>46675.883590560814</v>
      </c>
      <c r="L1456" s="281">
        <v>0.7420895635590519</v>
      </c>
    </row>
    <row r="1457">
      <c r="A1457" s="189">
        <v>42583.0</v>
      </c>
      <c r="B1457" s="279">
        <v>0.10047347455477218</v>
      </c>
      <c r="C1457" s="279">
        <v>0.010668544442953313</v>
      </c>
      <c r="D1457" s="279">
        <v>0.11133038118400608</v>
      </c>
      <c r="E1457" s="283">
        <v>1.9674623454688547E-4</v>
      </c>
      <c r="F1457" s="292">
        <v>9.827003684552437</v>
      </c>
      <c r="G1457" s="228">
        <v>-42.71157702440178</v>
      </c>
      <c r="H1457" s="230">
        <v>3841.787420210234</v>
      </c>
      <c r="I1457" s="292">
        <v>5195.349868171333</v>
      </c>
      <c r="J1457" s="230">
        <v>46666.056586876264</v>
      </c>
      <c r="K1457" s="228">
        <v>46666.056586876264</v>
      </c>
      <c r="L1457" s="281">
        <v>0.7394665456019562</v>
      </c>
    </row>
    <row r="1458">
      <c r="A1458" s="189">
        <v>42580.0</v>
      </c>
      <c r="B1458" s="279">
        <v>0.10129273780497094</v>
      </c>
      <c r="C1458" s="279">
        <v>0.010786107387017458</v>
      </c>
      <c r="D1458" s="279">
        <v>0.11226928305159893</v>
      </c>
      <c r="E1458" s="283">
        <v>1.967849512450584E-4</v>
      </c>
      <c r="F1458" s="292">
        <v>9.827003684552437</v>
      </c>
      <c r="G1458" s="228">
        <v>-5.378401789381314</v>
      </c>
      <c r="H1458" s="230">
        <v>3831.9604165256815</v>
      </c>
      <c r="I1458" s="292">
        <v>5238.061445195734</v>
      </c>
      <c r="J1458" s="230">
        <v>46656.229583191714</v>
      </c>
      <c r="K1458" s="228">
        <v>46656.229583191714</v>
      </c>
      <c r="L1458" s="281">
        <v>0.7315607990891924</v>
      </c>
    </row>
    <row r="1459">
      <c r="A1459" s="189">
        <v>42579.0</v>
      </c>
      <c r="B1459" s="279">
        <v>0.10138984920088023</v>
      </c>
      <c r="C1459" s="279">
        <v>0.010827223372350476</v>
      </c>
      <c r="D1459" s="279">
        <v>0.11240823637037937</v>
      </c>
      <c r="E1459" s="283">
        <v>1.9682368318395764E-4</v>
      </c>
      <c r="F1459" s="292">
        <v>9.827003684552437</v>
      </c>
      <c r="G1459" s="228">
        <v>-5.422353150550407</v>
      </c>
      <c r="H1459" s="230">
        <v>3822.133412841129</v>
      </c>
      <c r="I1459" s="292">
        <v>5243.439846985116</v>
      </c>
      <c r="J1459" s="230">
        <v>46646.402579507165</v>
      </c>
      <c r="K1459" s="228">
        <v>46646.402579507165</v>
      </c>
      <c r="L1459" s="281">
        <v>0.7289362564231164</v>
      </c>
    </row>
    <row r="1460">
      <c r="A1460" s="189">
        <v>42578.0</v>
      </c>
      <c r="B1460" s="279">
        <v>0.10148764749569708</v>
      </c>
      <c r="C1460" s="279">
        <v>0.010868647991120133</v>
      </c>
      <c r="D1460" s="279">
        <v>0.11254819067068868</v>
      </c>
      <c r="E1460" s="283">
        <v>1.9686243037258413E-4</v>
      </c>
      <c r="F1460" s="292">
        <v>9.827003684552437</v>
      </c>
      <c r="G1460" s="228">
        <v>-5.466821500011065</v>
      </c>
      <c r="H1460" s="230">
        <v>3812.3064091565766</v>
      </c>
      <c r="I1460" s="292">
        <v>5248.862200135666</v>
      </c>
      <c r="J1460" s="230">
        <v>46636.575575822615</v>
      </c>
      <c r="K1460" s="228">
        <v>46636.575575822615</v>
      </c>
      <c r="L1460" s="281">
        <v>0.7263110106144606</v>
      </c>
    </row>
    <row r="1461">
      <c r="A1461" s="189">
        <v>42577.0</v>
      </c>
      <c r="B1461" s="279">
        <v>0.10158614082019389</v>
      </c>
      <c r="C1461" s="279">
        <v>0.0109103847709727</v>
      </c>
      <c r="D1461" s="279">
        <v>0.11268915767322912</v>
      </c>
      <c r="E1461" s="283">
        <v>1.9690119281994591E-4</v>
      </c>
      <c r="F1461" s="292">
        <v>9.827003684552437</v>
      </c>
      <c r="G1461" s="228">
        <v>-5.511815154856777</v>
      </c>
      <c r="H1461" s="230">
        <v>3802.479405472024</v>
      </c>
      <c r="I1461" s="292">
        <v>5254.329021635677</v>
      </c>
      <c r="J1461" s="230">
        <v>46626.748572138065</v>
      </c>
      <c r="K1461" s="228">
        <v>46626.748572138065</v>
      </c>
      <c r="L1461" s="281">
        <v>0.7236850585135814</v>
      </c>
    </row>
    <row r="1462">
      <c r="A1462" s="189">
        <v>42576.0</v>
      </c>
      <c r="B1462" s="279">
        <v>0.1016853374376323</v>
      </c>
      <c r="C1462" s="279">
        <v>0.010952437294393694</v>
      </c>
      <c r="D1462" s="279">
        <v>0.11283114928699968</v>
      </c>
      <c r="E1462" s="283">
        <v>1.969399705350582E-4</v>
      </c>
      <c r="F1462" s="292">
        <v>9.827003684552437</v>
      </c>
      <c r="G1462" s="228">
        <v>-44.56029208187556</v>
      </c>
      <c r="H1462" s="230">
        <v>3792.6524017874717</v>
      </c>
      <c r="I1462" s="292">
        <v>5259.840836790534</v>
      </c>
      <c r="J1462" s="230">
        <v>46616.921568453516</v>
      </c>
      <c r="K1462" s="228">
        <v>46616.921568453516</v>
      </c>
      <c r="L1462" s="281">
        <v>0.7210583969118131</v>
      </c>
    </row>
    <row r="1463">
      <c r="A1463" s="189">
        <v>42573.0</v>
      </c>
      <c r="B1463" s="279">
        <v>0.10253921052986324</v>
      </c>
      <c r="C1463" s="279">
        <v>0.011076252230909741</v>
      </c>
      <c r="D1463" s="279">
        <v>0.11381102337329754</v>
      </c>
      <c r="E1463" s="283">
        <v>1.9697876352694322E-4</v>
      </c>
      <c r="F1463" s="292">
        <v>9.827003684552437</v>
      </c>
      <c r="G1463" s="228">
        <v>-5.7900659538463515</v>
      </c>
      <c r="H1463" s="230">
        <v>3782.8253981029193</v>
      </c>
      <c r="I1463" s="292">
        <v>5304.40112887241</v>
      </c>
      <c r="J1463" s="230">
        <v>46607.094564768966</v>
      </c>
      <c r="K1463" s="228">
        <v>46607.094564768966</v>
      </c>
      <c r="L1463" s="281">
        <v>0.7131484414918406</v>
      </c>
    </row>
    <row r="1464">
      <c r="A1464" s="189">
        <v>42572.0</v>
      </c>
      <c r="B1464" s="279">
        <v>0.10264339007758401</v>
      </c>
      <c r="C1464" s="279">
        <v>0.011119567410783395</v>
      </c>
      <c r="D1464" s="279">
        <v>0.11395928286707198</v>
      </c>
      <c r="E1464" s="283">
        <v>1.9701757180463035E-4</v>
      </c>
      <c r="F1464" s="292">
        <v>9.827003684552437</v>
      </c>
      <c r="G1464" s="228">
        <v>-5.838428032459888</v>
      </c>
      <c r="H1464" s="230">
        <v>3772.998394418367</v>
      </c>
      <c r="I1464" s="292">
        <v>5310.191194826256</v>
      </c>
      <c r="J1464" s="230">
        <v>46597.267561084416</v>
      </c>
      <c r="K1464" s="228">
        <v>46597.267561084416</v>
      </c>
      <c r="L1464" s="281">
        <v>0.7105202536011165</v>
      </c>
    </row>
    <row r="1465">
      <c r="A1465" s="189">
        <v>42571.0</v>
      </c>
      <c r="B1465" s="279">
        <v>0.10274833047093425</v>
      </c>
      <c r="C1465" s="279">
        <v>0.011163216489149185</v>
      </c>
      <c r="D1465" s="279">
        <v>0.11410864300022867</v>
      </c>
      <c r="E1465" s="283">
        <v>1.9705639537715615E-4</v>
      </c>
      <c r="F1465" s="292">
        <v>9.827003684552437</v>
      </c>
      <c r="G1465" s="228">
        <v>-5.887374214607917</v>
      </c>
      <c r="H1465" s="230">
        <v>3763.1713907338144</v>
      </c>
      <c r="I1465" s="292">
        <v>5316.029622858716</v>
      </c>
      <c r="J1465" s="230">
        <v>46587.44055739987</v>
      </c>
      <c r="K1465" s="228">
        <v>46587.44055739987</v>
      </c>
      <c r="L1465" s="281">
        <v>0.7078913508217349</v>
      </c>
    </row>
    <row r="1466">
      <c r="A1466" s="189">
        <v>42570.0</v>
      </c>
      <c r="B1466" s="279">
        <v>0.1028540409567546</v>
      </c>
      <c r="C1466" s="279">
        <v>0.011207203387015637</v>
      </c>
      <c r="D1466" s="279">
        <v>0.11425911700984549</v>
      </c>
      <c r="E1466" s="283">
        <v>1.9709523425356416E-4</v>
      </c>
      <c r="F1466" s="292">
        <v>9.827003684552437</v>
      </c>
      <c r="G1466" s="228">
        <v>-5.936914153513499</v>
      </c>
      <c r="H1466" s="230">
        <v>3753.344387049262</v>
      </c>
      <c r="I1466" s="292">
        <v>5321.916997073324</v>
      </c>
      <c r="J1466" s="230">
        <v>46577.61355371532</v>
      </c>
      <c r="K1466" s="228">
        <v>46577.61355371532</v>
      </c>
      <c r="L1466" s="281">
        <v>0.7052617297701814</v>
      </c>
    </row>
    <row r="1467">
      <c r="A1467" s="189">
        <v>42569.0</v>
      </c>
      <c r="B1467" s="279">
        <v>0.10296053093659033</v>
      </c>
      <c r="C1467" s="279">
        <v>0.011251532088047822</v>
      </c>
      <c r="D1467" s="279">
        <v>0.11441071835146774</v>
      </c>
      <c r="E1467" s="283">
        <v>1.9713408844290517E-4</v>
      </c>
      <c r="F1467" s="292">
        <v>9.827003684552437</v>
      </c>
      <c r="G1467" s="228">
        <v>-46.54858598926421</v>
      </c>
      <c r="H1467" s="230">
        <v>3743.5173833647095</v>
      </c>
      <c r="I1467" s="292">
        <v>5327.853911226837</v>
      </c>
      <c r="J1467" s="230">
        <v>46567.78655003077</v>
      </c>
      <c r="K1467" s="228">
        <v>46567.78655003077</v>
      </c>
      <c r="L1467" s="281">
        <v>0.7026313869973765</v>
      </c>
    </row>
    <row r="1468">
      <c r="A1468" s="189">
        <v>42566.0</v>
      </c>
      <c r="B1468" s="279">
        <v>0.10385159559718862</v>
      </c>
      <c r="C1468" s="279">
        <v>0.011382109351941009</v>
      </c>
      <c r="D1468" s="279">
        <v>0.11543466572812627</v>
      </c>
      <c r="E1468" s="283">
        <v>1.971729579542371E-4</v>
      </c>
      <c r="F1468" s="292">
        <v>9.827003684552437</v>
      </c>
      <c r="G1468" s="228">
        <v>-6.238720133787865</v>
      </c>
      <c r="H1468" s="230">
        <v>3733.690379680157</v>
      </c>
      <c r="I1468" s="292">
        <v>5374.402497216101</v>
      </c>
      <c r="J1468" s="230">
        <v>46557.95954634622</v>
      </c>
      <c r="K1468" s="228">
        <v>46557.95954634622</v>
      </c>
      <c r="L1468" s="281">
        <v>0.6947172977115464</v>
      </c>
    </row>
    <row r="1469">
      <c r="A1469" s="189">
        <v>42565.0</v>
      </c>
      <c r="B1469" s="279">
        <v>0.10396348997497465</v>
      </c>
      <c r="C1469" s="279">
        <v>0.011427805438914246</v>
      </c>
      <c r="D1469" s="279">
        <v>0.11559306299599659</v>
      </c>
      <c r="E1469" s="283">
        <v>1.972118427966249E-4</v>
      </c>
      <c r="F1469" s="292">
        <v>9.827003684552437</v>
      </c>
      <c r="G1469" s="228">
        <v>-6.292034578791572</v>
      </c>
      <c r="H1469" s="230">
        <v>3723.8633759956047</v>
      </c>
      <c r="I1469" s="292">
        <v>5380.641217349889</v>
      </c>
      <c r="J1469" s="230">
        <v>46548.13254266167</v>
      </c>
      <c r="K1469" s="228">
        <v>46548.13254266167</v>
      </c>
      <c r="L1469" s="281">
        <v>0.6920854272884799</v>
      </c>
    </row>
    <row r="1470">
      <c r="A1470" s="189">
        <v>42564.0</v>
      </c>
      <c r="B1470" s="279">
        <v>0.10407622845595957</v>
      </c>
      <c r="C1470" s="279">
        <v>0.011473863528868871</v>
      </c>
      <c r="D1470" s="279">
        <v>0.11575267276151632</v>
      </c>
      <c r="E1470" s="283">
        <v>1.9725074297914085E-4</v>
      </c>
      <c r="F1470" s="292">
        <v>9.827003684552437</v>
      </c>
      <c r="G1470" s="228">
        <v>-6.346010696024678</v>
      </c>
      <c r="H1470" s="230">
        <v>3714.036372311052</v>
      </c>
      <c r="I1470" s="292">
        <v>5386.933251928681</v>
      </c>
      <c r="J1470" s="230">
        <v>46538.30553897712</v>
      </c>
      <c r="K1470" s="228">
        <v>46538.30553897712</v>
      </c>
      <c r="L1470" s="281">
        <v>0.6894528293962651</v>
      </c>
    </row>
    <row r="1471">
      <c r="A1471" s="189">
        <v>42563.0</v>
      </c>
      <c r="B1471" s="279">
        <v>0.10418982158120646</v>
      </c>
      <c r="C1471" s="279">
        <v>0.011520287992625368</v>
      </c>
      <c r="D1471" s="279">
        <v>0.11591351001373966</v>
      </c>
      <c r="E1471" s="283">
        <v>1.972896585108642E-4</v>
      </c>
      <c r="F1471" s="292">
        <v>9.827003684552437</v>
      </c>
      <c r="G1471" s="228">
        <v>-6.4006597279321795</v>
      </c>
      <c r="H1471" s="230">
        <v>3704.2093686265</v>
      </c>
      <c r="I1471" s="292">
        <v>5393.279262624706</v>
      </c>
      <c r="J1471" s="230">
        <v>46528.47853529257</v>
      </c>
      <c r="K1471" s="228">
        <v>46528.47853529257</v>
      </c>
      <c r="L1471" s="281">
        <v>0.6868195003912705</v>
      </c>
    </row>
    <row r="1472">
      <c r="A1472" s="189">
        <v>42562.0</v>
      </c>
      <c r="B1472" s="181">
        <v>0.10445163745599616</v>
      </c>
      <c r="C1472" s="181">
        <v>0.01141972588985976</v>
      </c>
      <c r="D1472" s="181">
        <v>0.11607558999606252</v>
      </c>
      <c r="E1472" s="283">
        <v>0.004424791043911193</v>
      </c>
      <c r="F1472" s="292">
        <v>220.3762416793561</v>
      </c>
      <c r="G1472" s="228">
        <v>285.90459164489494</v>
      </c>
      <c r="H1472" s="230">
        <v>3694.3823649419473</v>
      </c>
      <c r="I1472" s="292">
        <v>5399.679922352638</v>
      </c>
      <c r="J1472" s="230">
        <v>46518.65153160802</v>
      </c>
      <c r="K1472" s="228">
        <v>46518.65153160802</v>
      </c>
      <c r="L1472" s="281">
        <v>0.6841854365568222</v>
      </c>
    </row>
    <row r="1473">
      <c r="A1473" s="189">
        <v>42559.0</v>
      </c>
      <c r="B1473" s="181">
        <v>0.0986902881704485</v>
      </c>
      <c r="C1473" s="181">
        <v>0.011555876012798774</v>
      </c>
      <c r="D1473" s="181">
        <v>0.11045282569781062</v>
      </c>
      <c r="E1473" s="283">
        <v>6.551099935661829E-4</v>
      </c>
      <c r="F1473" s="292">
        <v>32.48331203849284</v>
      </c>
      <c r="G1473" s="228">
        <v>30.621855208082707</v>
      </c>
      <c r="H1473" s="230">
        <v>3474.0061232625912</v>
      </c>
      <c r="I1473" s="292">
        <v>5113.775330707743</v>
      </c>
      <c r="J1473" s="230">
        <v>46298.275289928664</v>
      </c>
      <c r="K1473" s="228">
        <v>46298.275289928664</v>
      </c>
      <c r="L1473" s="281">
        <v>0.6793427357673516</v>
      </c>
    </row>
    <row r="1474">
      <c r="A1474" s="189">
        <v>42558.0</v>
      </c>
      <c r="B1474" s="279">
        <v>0.09805776041263368</v>
      </c>
      <c r="C1474" s="279">
        <v>0.011603237762008303</v>
      </c>
      <c r="D1474" s="279">
        <v>0.10986850669126845</v>
      </c>
      <c r="E1474" s="283">
        <v>6.555394440071103E-4</v>
      </c>
      <c r="F1474" s="292">
        <v>32.48331203849193</v>
      </c>
      <c r="G1474" s="228">
        <v>30.82374752634678</v>
      </c>
      <c r="H1474" s="230">
        <v>3441.5228112240984</v>
      </c>
      <c r="I1474" s="292">
        <v>5083.15347549966</v>
      </c>
      <c r="J1474" s="230">
        <v>46265.79197789017</v>
      </c>
      <c r="K1474" s="228">
        <v>46265.79197789017</v>
      </c>
      <c r="L1474" s="281">
        <v>0.6770448360081841</v>
      </c>
    </row>
    <row r="1475">
      <c r="A1475" s="189">
        <v>42557.0</v>
      </c>
      <c r="B1475" s="279">
        <v>0.09741968904489405</v>
      </c>
      <c r="C1475" s="279">
        <v>0.011650948976407376</v>
      </c>
      <c r="D1475" s="279">
        <v>0.1092789997897124</v>
      </c>
      <c r="E1475" s="283">
        <v>6.559694578608021E-4</v>
      </c>
      <c r="F1475" s="292">
        <v>32.48331203849193</v>
      </c>
      <c r="G1475" s="228">
        <v>31.027871058256096</v>
      </c>
      <c r="H1475" s="230">
        <v>3409.0394991856065</v>
      </c>
      <c r="I1475" s="292">
        <v>5052.329727973313</v>
      </c>
      <c r="J1475" s="230">
        <v>46233.30866585168</v>
      </c>
      <c r="K1475" s="228">
        <v>46233.30866585168</v>
      </c>
      <c r="L1475" s="281">
        <v>0.6747460444457384</v>
      </c>
    </row>
    <row r="1476">
      <c r="A1476" s="189">
        <v>42556.0</v>
      </c>
      <c r="B1476" s="279">
        <v>0.09677053911230067</v>
      </c>
      <c r="C1476" s="279">
        <v>0.01169901336547788</v>
      </c>
      <c r="D1476" s="279">
        <v>0.1086842457566751</v>
      </c>
      <c r="E1476" s="283">
        <v>6.564022911367919E-4</v>
      </c>
      <c r="F1476" s="292">
        <v>32.48331203849193</v>
      </c>
      <c r="G1476" s="228">
        <v>31.234258386015426</v>
      </c>
      <c r="H1476" s="230">
        <v>3376.5561871471145</v>
      </c>
      <c r="I1476" s="292">
        <v>5021.301856915057</v>
      </c>
      <c r="J1476" s="230">
        <v>46200.82535381318</v>
      </c>
      <c r="K1476" s="228">
        <v>46200.82535381318</v>
      </c>
      <c r="L1476" s="281">
        <v>0.6724463661743636</v>
      </c>
    </row>
    <row r="1477">
      <c r="A1477" s="189">
        <v>42555.0</v>
      </c>
      <c r="B1477" s="279">
        <v>0.0961211679172666</v>
      </c>
      <c r="C1477" s="279">
        <v>0.01174743468800949</v>
      </c>
      <c r="D1477" s="279">
        <v>0.10808418448325172</v>
      </c>
      <c r="E1477" s="283">
        <v>6.56833438110463E-4</v>
      </c>
      <c r="F1477" s="292">
        <v>32.48331203849193</v>
      </c>
      <c r="G1477" s="228">
        <v>-8.385367824474997</v>
      </c>
      <c r="H1477" s="230">
        <v>3344.0728751086226</v>
      </c>
      <c r="I1477" s="292">
        <v>4990.067598529042</v>
      </c>
      <c r="J1477" s="230">
        <v>46168.34204177469</v>
      </c>
      <c r="K1477" s="228">
        <v>46168.34204177469</v>
      </c>
      <c r="L1477" s="281">
        <v>0.6701458064604935</v>
      </c>
    </row>
    <row r="1478">
      <c r="A1478" s="189">
        <v>42552.0</v>
      </c>
      <c r="B1478" s="279">
        <v>0.09623285679428628</v>
      </c>
      <c r="C1478" s="279">
        <v>0.011890965481757113</v>
      </c>
      <c r="D1478" s="279">
        <v>0.10834203814508901</v>
      </c>
      <c r="E1478" s="283">
        <v>6.572651518398961E-4</v>
      </c>
      <c r="F1478" s="292">
        <v>32.48331203849193</v>
      </c>
      <c r="G1478" s="228">
        <v>31.74863345767244</v>
      </c>
      <c r="H1478" s="230">
        <v>3311.5895630701307</v>
      </c>
      <c r="I1478" s="292">
        <v>4998.452966353517</v>
      </c>
      <c r="J1478" s="230">
        <v>46135.858729736196</v>
      </c>
      <c r="K1478" s="228">
        <v>46135.858729736196</v>
      </c>
      <c r="L1478" s="281">
        <v>0.6625229016581123</v>
      </c>
    </row>
    <row r="1479">
      <c r="A1479" s="189">
        <v>42551.0</v>
      </c>
      <c r="B1479" s="279">
        <v>0.09556971058207978</v>
      </c>
      <c r="C1479" s="279">
        <v>0.011940890543827583</v>
      </c>
      <c r="D1479" s="279">
        <v>0.1077297331897585</v>
      </c>
      <c r="E1479" s="283">
        <v>6.576974334433529E-4</v>
      </c>
      <c r="F1479" s="292">
        <v>32.48331203849193</v>
      </c>
      <c r="G1479" s="228">
        <v>31.96450782726697</v>
      </c>
      <c r="H1479" s="230">
        <v>3279.1062510316387</v>
      </c>
      <c r="I1479" s="292">
        <v>4966.704332895844</v>
      </c>
      <c r="J1479" s="230">
        <v>46103.3754176977</v>
      </c>
      <c r="K1479" s="228">
        <v>46103.3754176977</v>
      </c>
      <c r="L1479" s="281">
        <v>0.6602177281448423</v>
      </c>
    </row>
    <row r="1480">
      <c r="A1480" s="189">
        <v>42550.0</v>
      </c>
      <c r="B1480" s="279">
        <v>0.09580493526746363</v>
      </c>
      <c r="C1480" s="279">
        <v>0.011086888636778616</v>
      </c>
      <c r="D1480" s="279">
        <v>0.10711187909605095</v>
      </c>
      <c r="E1480" s="283">
        <v>6.577649994385897E-4</v>
      </c>
      <c r="F1480" s="292">
        <v>32.48331203849193</v>
      </c>
      <c r="G1480" s="228">
        <v>32.18283209158744</v>
      </c>
      <c r="H1480" s="230">
        <v>3246.622938993147</v>
      </c>
      <c r="I1480" s="292">
        <v>4934.739825068577</v>
      </c>
      <c r="J1480" s="230">
        <v>46070.89210565921</v>
      </c>
      <c r="K1480" s="228">
        <v>46070.89210565921</v>
      </c>
      <c r="L1480" s="281">
        <v>0.6579116739853714</v>
      </c>
    </row>
    <row r="1481">
      <c r="A1481" s="189">
        <v>42549.0</v>
      </c>
      <c r="B1481" s="279">
        <v>0.09699730640557669</v>
      </c>
      <c r="C1481" s="279">
        <v>0.009270119170007262</v>
      </c>
      <c r="D1481" s="279">
        <v>0.106488410903904</v>
      </c>
      <c r="E1481" s="283">
        <v>6.574485961979155E-4</v>
      </c>
      <c r="F1481" s="292">
        <v>32.48331203849193</v>
      </c>
      <c r="G1481" s="228">
        <v>32.40364291545666</v>
      </c>
      <c r="H1481" s="230">
        <v>3214.139626954655</v>
      </c>
      <c r="I1481" s="292">
        <v>4902.55699297699</v>
      </c>
      <c r="J1481" s="230">
        <v>46038.408793620714</v>
      </c>
      <c r="K1481" s="228">
        <v>46038.408793620714</v>
      </c>
      <c r="L1481" s="281">
        <v>0.6556047449441126</v>
      </c>
    </row>
    <row r="1482">
      <c r="A1482" s="189">
        <v>42548.0</v>
      </c>
      <c r="B1482" s="279">
        <v>0.09632790542481127</v>
      </c>
      <c r="C1482" s="279">
        <v>0.009309434698209629</v>
      </c>
      <c r="D1482" s="279">
        <v>0.1058592626728317</v>
      </c>
      <c r="E1482" s="283">
        <v>6.578811192162092E-4</v>
      </c>
      <c r="F1482" s="292">
        <v>32.48331203849193</v>
      </c>
      <c r="G1482" s="228">
        <v>-7.352579174685161</v>
      </c>
      <c r="H1482" s="230">
        <v>3181.656314916163</v>
      </c>
      <c r="I1482" s="292">
        <v>4870.153350061533</v>
      </c>
      <c r="J1482" s="230">
        <v>46005.92548158222</v>
      </c>
      <c r="K1482" s="228">
        <v>46005.92548158222</v>
      </c>
      <c r="L1482" s="281">
        <v>0.6532969469792904</v>
      </c>
    </row>
    <row r="1483">
      <c r="A1483" s="189">
        <v>42545.0</v>
      </c>
      <c r="B1483" s="279">
        <v>0.09644296596086113</v>
      </c>
      <c r="C1483" s="279">
        <v>0.009426315565646562</v>
      </c>
      <c r="D1483" s="279">
        <v>0.1060939903357388</v>
      </c>
      <c r="E1483" s="283">
        <v>6.583142117066027E-4</v>
      </c>
      <c r="F1483" s="292">
        <v>32.48331203849193</v>
      </c>
      <c r="G1483" s="228">
        <v>32.959621890481685</v>
      </c>
      <c r="H1483" s="230">
        <v>3149.173002877671</v>
      </c>
      <c r="I1483" s="292">
        <v>4877.505929236218</v>
      </c>
      <c r="J1483" s="230">
        <v>45973.44216954373</v>
      </c>
      <c r="K1483" s="228">
        <v>45973.44216954373</v>
      </c>
      <c r="L1483" s="281">
        <v>0.6456523166894045</v>
      </c>
    </row>
    <row r="1484">
      <c r="A1484" s="189">
        <v>42544.0</v>
      </c>
      <c r="B1484" s="279">
        <v>0.09575900832929579</v>
      </c>
      <c r="C1484" s="279">
        <v>0.009466887188037528</v>
      </c>
      <c r="D1484" s="279">
        <v>0.10545157149140126</v>
      </c>
      <c r="E1484" s="283">
        <v>6.587478747945115E-4</v>
      </c>
      <c r="F1484" s="292">
        <v>32.48331203849193</v>
      </c>
      <c r="G1484" s="228">
        <v>33.190912740973545</v>
      </c>
      <c r="H1484" s="230">
        <v>3116.689690839179</v>
      </c>
      <c r="I1484" s="292">
        <v>4844.546307345737</v>
      </c>
      <c r="J1484" s="230">
        <v>45940.95885750523</v>
      </c>
      <c r="K1484" s="228">
        <v>45940.95885750523</v>
      </c>
      <c r="L1484" s="281">
        <v>0.643339849205977</v>
      </c>
    </row>
    <row r="1485">
      <c r="A1485" s="189">
        <v>42543.0</v>
      </c>
      <c r="B1485" s="279">
        <v>0.0950687809106761</v>
      </c>
      <c r="C1485" s="279">
        <v>0.009507773891909703</v>
      </c>
      <c r="D1485" s="279">
        <v>0.10480320545254662</v>
      </c>
      <c r="E1485" s="283">
        <v>6.591821096083185E-4</v>
      </c>
      <c r="F1485" s="292">
        <v>32.48331203849193</v>
      </c>
      <c r="G1485" s="228">
        <v>33.42490068798179</v>
      </c>
      <c r="H1485" s="230">
        <v>3084.206378800687</v>
      </c>
      <c r="I1485" s="292">
        <v>4811.355394604763</v>
      </c>
      <c r="J1485" s="230">
        <v>45908.47554546674</v>
      </c>
      <c r="K1485" s="228">
        <v>45908.47554546674</v>
      </c>
      <c r="L1485" s="281">
        <v>0.6410265145366681</v>
      </c>
    </row>
    <row r="1486">
      <c r="A1486" s="189">
        <v>42542.0</v>
      </c>
      <c r="B1486" s="279">
        <v>0.09437220868434801</v>
      </c>
      <c r="C1486" s="279">
        <v>0.009548979190102953</v>
      </c>
      <c r="D1486" s="279">
        <v>0.10414882079510139</v>
      </c>
      <c r="E1486" s="283">
        <v>6.596169172793841E-4</v>
      </c>
      <c r="F1486" s="292">
        <v>32.48331203849193</v>
      </c>
      <c r="G1486" s="228">
        <v>33.661627120672165</v>
      </c>
      <c r="H1486" s="230">
        <v>3051.7230667621952</v>
      </c>
      <c r="I1486" s="292">
        <v>4777.930493916781</v>
      </c>
      <c r="J1486" s="230">
        <v>45875.992233428246</v>
      </c>
      <c r="K1486" s="228">
        <v>45875.992233428246</v>
      </c>
      <c r="L1486" s="281">
        <v>0.6387123192033919</v>
      </c>
    </row>
    <row r="1487">
      <c r="A1487" s="189">
        <v>42541.0</v>
      </c>
      <c r="B1487" s="279">
        <v>0.09366921547447654</v>
      </c>
      <c r="C1487" s="279">
        <v>0.00959050664420441</v>
      </c>
      <c r="D1487" s="279">
        <v>0.10348834498972043</v>
      </c>
      <c r="E1487" s="283">
        <v>6.600522989420554E-4</v>
      </c>
      <c r="F1487" s="292">
        <v>32.48331203849193</v>
      </c>
      <c r="G1487" s="228">
        <v>-6.1871018337460555</v>
      </c>
      <c r="H1487" s="230">
        <v>3019.2397547237033</v>
      </c>
      <c r="I1487" s="292">
        <v>4744.268866796109</v>
      </c>
      <c r="J1487" s="230">
        <v>45843.50892138975</v>
      </c>
      <c r="K1487" s="228">
        <v>45843.50892138975</v>
      </c>
      <c r="L1487" s="281">
        <v>0.6363972699470236</v>
      </c>
    </row>
    <row r="1488">
      <c r="A1488" s="189">
        <v>42538.0</v>
      </c>
      <c r="B1488" s="279">
        <v>0.09375087051541366</v>
      </c>
      <c r="C1488" s="279">
        <v>0.009714337396045915</v>
      </c>
      <c r="D1488" s="279">
        <v>0.10369678271643322</v>
      </c>
      <c r="E1488" s="283">
        <v>0.0015991593102821105</v>
      </c>
      <c r="F1488" s="292">
        <v>78.64786455203694</v>
      </c>
      <c r="G1488" s="228">
        <v>112.64255435366249</v>
      </c>
      <c r="H1488" s="230">
        <v>2986.7564426852114</v>
      </c>
      <c r="I1488" s="292">
        <v>4750.455968629855</v>
      </c>
      <c r="J1488" s="230">
        <v>45811.02560935126</v>
      </c>
      <c r="K1488" s="228">
        <v>45811.02560935126</v>
      </c>
      <c r="L1488" s="281">
        <v>0.6287304760655772</v>
      </c>
    </row>
    <row r="1489">
      <c r="A1489" s="189">
        <v>42537.0</v>
      </c>
      <c r="B1489" s="279">
        <v>0.0914222050574439</v>
      </c>
      <c r="C1489" s="279">
        <v>0.009757230912160231</v>
      </c>
      <c r="D1489" s="279">
        <v>0.10141203328977608</v>
      </c>
      <c r="E1489" s="283">
        <v>0.0016017207168789794</v>
      </c>
      <c r="F1489" s="292">
        <v>78.64786455203694</v>
      </c>
      <c r="G1489" s="228">
        <v>113.25456549760474</v>
      </c>
      <c r="H1489" s="230">
        <v>2908.1085781331744</v>
      </c>
      <c r="I1489" s="292">
        <v>4637.813414276193</v>
      </c>
      <c r="J1489" s="230">
        <v>45732.37774479922</v>
      </c>
      <c r="K1489" s="228">
        <v>45732.37774479922</v>
      </c>
      <c r="L1489" s="281">
        <v>0.6270430304896241</v>
      </c>
    </row>
    <row r="1490">
      <c r="A1490" s="189">
        <v>42536.0</v>
      </c>
      <c r="B1490" s="279">
        <v>0.08907197505776951</v>
      </c>
      <c r="C1490" s="279">
        <v>0.009800404888646768</v>
      </c>
      <c r="D1490" s="279">
        <v>0.09910600646752876</v>
      </c>
      <c r="E1490" s="283">
        <v>0.0016042903419555784</v>
      </c>
      <c r="F1490" s="292">
        <v>78.64786455203694</v>
      </c>
      <c r="G1490" s="228">
        <v>113.87147132802329</v>
      </c>
      <c r="H1490" s="230">
        <v>2829.4607135811375</v>
      </c>
      <c r="I1490" s="292">
        <v>4524.558848778588</v>
      </c>
      <c r="J1490" s="230">
        <v>45653.72988024718</v>
      </c>
      <c r="K1490" s="228">
        <v>45653.72988024718</v>
      </c>
      <c r="L1490" s="281">
        <v>0.6253561525329602</v>
      </c>
    </row>
    <row r="1491">
      <c r="A1491" s="189">
        <v>42535.0</v>
      </c>
      <c r="B1491" s="181">
        <v>0.08686601897932189</v>
      </c>
      <c r="C1491" s="181">
        <v>0.00967780326459816</v>
      </c>
      <c r="D1491" s="181">
        <v>0.0967784846976603</v>
      </c>
      <c r="E1491" s="283">
        <v>-3.86805341795339E-4</v>
      </c>
      <c r="F1491" s="292">
        <v>-18.93394078439087</v>
      </c>
      <c r="G1491" s="228">
        <v>-51.94567752642979</v>
      </c>
      <c r="H1491" s="230">
        <v>2750.8128490291006</v>
      </c>
      <c r="I1491" s="292">
        <v>4410.687377450565</v>
      </c>
      <c r="J1491" s="230">
        <v>45575.08201569514</v>
      </c>
      <c r="K1491" s="228">
        <v>45575.08201569514</v>
      </c>
      <c r="L1491" s="281">
        <v>0.6236698758321672</v>
      </c>
    </row>
    <row r="1492">
      <c r="A1492" s="189">
        <v>42534.0</v>
      </c>
      <c r="B1492" s="279">
        <v>0.08792109312598746</v>
      </c>
      <c r="C1492" s="279">
        <v>0.009720806070215887</v>
      </c>
      <c r="D1492" s="279">
        <v>0.09787760436011327</v>
      </c>
      <c r="E1492" s="283">
        <v>-3.8665578127395695E-4</v>
      </c>
      <c r="F1492" s="292">
        <v>-18.93394078440315</v>
      </c>
      <c r="G1492" s="228">
        <v>-92.05458934320359</v>
      </c>
      <c r="H1492" s="230">
        <v>2769.7467898134914</v>
      </c>
      <c r="I1492" s="292">
        <v>4462.633054976995</v>
      </c>
      <c r="J1492" s="230">
        <v>45594.01595647953</v>
      </c>
      <c r="K1492" s="228">
        <v>45594.01595647953</v>
      </c>
      <c r="L1492" s="281">
        <v>0.620653043997087</v>
      </c>
    </row>
    <row r="1493">
      <c r="A1493" s="189">
        <v>42531.0</v>
      </c>
      <c r="B1493" s="279">
        <v>0.08976643485220247</v>
      </c>
      <c r="C1493" s="279">
        <v>0.009849873631432436</v>
      </c>
      <c r="D1493" s="279">
        <v>0.09985514321215626</v>
      </c>
      <c r="E1493" s="283">
        <v>-3.865063363645026E-4</v>
      </c>
      <c r="F1493" s="292">
        <v>-18.93394078440315</v>
      </c>
      <c r="G1493" s="228">
        <v>-53.599972068748684</v>
      </c>
      <c r="H1493" s="230">
        <v>2788.6807305978946</v>
      </c>
      <c r="I1493" s="292">
        <v>4554.687644320198</v>
      </c>
      <c r="J1493" s="230">
        <v>45612.949897263934</v>
      </c>
      <c r="K1493" s="228">
        <v>45612.949897263934</v>
      </c>
      <c r="L1493" s="281">
        <v>0.6122660758252971</v>
      </c>
    </row>
    <row r="1494">
      <c r="A1494" s="189">
        <v>42530.0</v>
      </c>
      <c r="B1494" s="279">
        <v>0.09085393751845786</v>
      </c>
      <c r="C1494" s="279">
        <v>0.009894473530484227</v>
      </c>
      <c r="D1494" s="279">
        <v>0.10098832721314278</v>
      </c>
      <c r="E1494" s="283">
        <v>-3.863570069332241E-4</v>
      </c>
      <c r="F1494" s="292">
        <v>-18.93394078440315</v>
      </c>
      <c r="G1494" s="228">
        <v>-54.12802157556871</v>
      </c>
      <c r="H1494" s="230">
        <v>2807.6146713822977</v>
      </c>
      <c r="I1494" s="292">
        <v>4608.287616388947</v>
      </c>
      <c r="J1494" s="230">
        <v>45631.883838048336</v>
      </c>
      <c r="K1494" s="228">
        <v>45631.883838048336</v>
      </c>
      <c r="L1494" s="281">
        <v>0.6092533507234394</v>
      </c>
    </row>
    <row r="1495">
      <c r="A1495" s="189">
        <v>42529.0</v>
      </c>
      <c r="B1495" s="279">
        <v>0.09195162002725599</v>
      </c>
      <c r="C1495" s="279">
        <v>0.009939510150691899</v>
      </c>
      <c r="D1495" s="279">
        <v>0.10213213836722052</v>
      </c>
      <c r="E1495" s="283">
        <v>-3.862077928463257E-4</v>
      </c>
      <c r="F1495" s="292">
        <v>-18.93394078440315</v>
      </c>
      <c r="G1495" s="228">
        <v>-54.66393525163312</v>
      </c>
      <c r="H1495" s="230">
        <v>2826.548612166701</v>
      </c>
      <c r="I1495" s="292">
        <v>4662.415637964516</v>
      </c>
      <c r="J1495" s="230">
        <v>45650.81777883274</v>
      </c>
      <c r="K1495" s="228">
        <v>45650.81777883274</v>
      </c>
      <c r="L1495" s="281">
        <v>0.6062412345117939</v>
      </c>
    </row>
    <row r="1496">
      <c r="A1496" s="189">
        <v>42528.0</v>
      </c>
      <c r="B1496" s="279">
        <v>0.09305963454522109</v>
      </c>
      <c r="C1496" s="279">
        <v>0.009984990143075833</v>
      </c>
      <c r="D1496" s="279">
        <v>0.10328673565330461</v>
      </c>
      <c r="E1496" s="283">
        <v>-3.860586939702183E-4</v>
      </c>
      <c r="F1496" s="292">
        <v>-18.93394078440315</v>
      </c>
      <c r="G1496" s="228">
        <v>-55.20787592990746</v>
      </c>
      <c r="H1496" s="230">
        <v>2845.482552951104</v>
      </c>
      <c r="I1496" s="292">
        <v>4717.079573216149</v>
      </c>
      <c r="J1496" s="230">
        <v>45669.75171961714</v>
      </c>
      <c r="K1496" s="228">
        <v>45669.75171961714</v>
      </c>
      <c r="L1496" s="281">
        <v>0.6032297121099925</v>
      </c>
    </row>
    <row r="1497">
      <c r="A1497" s="189">
        <v>42527.0</v>
      </c>
      <c r="B1497" s="279">
        <v>0.09417813639489372</v>
      </c>
      <c r="C1497" s="279">
        <v>0.010030920299754534</v>
      </c>
      <c r="D1497" s="279">
        <v>0.104452281350746</v>
      </c>
      <c r="E1497" s="283">
        <v>-3.8590971017151907E-4</v>
      </c>
      <c r="F1497" s="292">
        <v>-18.93394078440315</v>
      </c>
      <c r="G1497" s="228">
        <v>-99.45274804844848</v>
      </c>
      <c r="H1497" s="230">
        <v>2864.416493735507</v>
      </c>
      <c r="I1497" s="292">
        <v>4772.287449146056</v>
      </c>
      <c r="J1497" s="230">
        <v>45688.68566040154</v>
      </c>
      <c r="K1497" s="228">
        <v>45688.68566040154</v>
      </c>
      <c r="L1497" s="281">
        <v>0.6002187680978983</v>
      </c>
    </row>
    <row r="1498">
      <c r="A1498" s="189">
        <v>42524.0</v>
      </c>
      <c r="B1498" s="279">
        <v>0.09616979349910981</v>
      </c>
      <c r="C1498" s="279">
        <v>0.010168504911330442</v>
      </c>
      <c r="D1498" s="279">
        <v>0.10658485914825679</v>
      </c>
      <c r="E1498" s="283">
        <v>-3.857608413170509E-4</v>
      </c>
      <c r="F1498" s="292">
        <v>-18.93394078440315</v>
      </c>
      <c r="G1498" s="228">
        <v>-57.03111983177132</v>
      </c>
      <c r="H1498" s="230">
        <v>2883.3504345199103</v>
      </c>
      <c r="I1498" s="292">
        <v>4871.740197194505</v>
      </c>
      <c r="J1498" s="230">
        <v>45707.61960118594</v>
      </c>
      <c r="K1498" s="228">
        <v>45707.61960118594</v>
      </c>
      <c r="L1498" s="281">
        <v>0.5918522576758812</v>
      </c>
    </row>
    <row r="1499">
      <c r="A1499" s="189">
        <v>42523.0</v>
      </c>
      <c r="B1499" s="279">
        <v>0.09732403276384805</v>
      </c>
      <c r="C1499" s="279">
        <v>0.010216196812747548</v>
      </c>
      <c r="D1499" s="279">
        <v>0.10778794672339298</v>
      </c>
      <c r="E1499" s="283">
        <v>-3.8561208727384215E-4</v>
      </c>
      <c r="F1499" s="292">
        <v>-18.93394078440315</v>
      </c>
      <c r="G1499" s="228">
        <v>-57.611849693160366</v>
      </c>
      <c r="H1499" s="230">
        <v>2902.2843753043135</v>
      </c>
      <c r="I1499" s="292">
        <v>4928.771317026276</v>
      </c>
      <c r="J1499" s="230">
        <v>45726.553541970345</v>
      </c>
      <c r="K1499" s="228">
        <v>45726.553541970345</v>
      </c>
      <c r="L1499" s="281">
        <v>0.5888454116908344</v>
      </c>
    </row>
    <row r="1500">
      <c r="A1500" s="189">
        <v>42522.0</v>
      </c>
      <c r="B1500" s="279">
        <v>0.09848947579061255</v>
      </c>
      <c r="C1500" s="279">
        <v>0.010264372121969081</v>
      </c>
      <c r="D1500" s="279">
        <v>0.10900273318978657</v>
      </c>
      <c r="E1500" s="283">
        <v>-3.8546344790912614E-4</v>
      </c>
      <c r="F1500" s="292">
        <v>-18.93394078440315</v>
      </c>
      <c r="G1500" s="228">
        <v>-58.20154438610916</v>
      </c>
      <c r="H1500" s="230">
        <v>2921.2183160887166</v>
      </c>
      <c r="I1500" s="292">
        <v>4986.383166719436</v>
      </c>
      <c r="J1500" s="230">
        <v>45745.48748275475</v>
      </c>
      <c r="K1500" s="228">
        <v>45745.48748275475</v>
      </c>
      <c r="L1500" s="281">
        <v>0.5858391179373805</v>
      </c>
    </row>
    <row r="1501">
      <c r="A1501" s="189">
        <v>42521.0</v>
      </c>
      <c r="B1501" s="279">
        <v>0.09966629613498246</v>
      </c>
      <c r="C1501" s="279">
        <v>0.010313038468850315</v>
      </c>
      <c r="D1501" s="279">
        <v>0.11022939991787681</v>
      </c>
      <c r="E1501" s="283">
        <v>-3.853149230903409E-4</v>
      </c>
      <c r="F1501" s="292">
        <v>-18.93394078440315</v>
      </c>
      <c r="G1501" s="228">
        <v>-58.80039652189771</v>
      </c>
      <c r="H1501" s="230">
        <v>2940.1522568731198</v>
      </c>
      <c r="I1501" s="292">
        <v>5044.5847111055455</v>
      </c>
      <c r="J1501" s="230">
        <v>45764.42142353915</v>
      </c>
      <c r="K1501" s="228">
        <v>45764.42142353915</v>
      </c>
      <c r="L1501" s="281">
        <v>0.582833359979155</v>
      </c>
    </row>
    <row r="1502">
      <c r="A1502" s="189">
        <v>42520.0</v>
      </c>
      <c r="B1502" s="279">
        <v>0.10085467108753685</v>
      </c>
      <c r="C1502" s="279">
        <v>0.010362203651163741</v>
      </c>
      <c r="D1502" s="279">
        <v>0.11146813218509168</v>
      </c>
      <c r="E1502" s="283">
        <v>-3.851665126851286E-4</v>
      </c>
      <c r="F1502" s="292">
        <v>-18.93394078440315</v>
      </c>
      <c r="G1502" s="228">
        <v>-107.6590126518322</v>
      </c>
      <c r="H1502" s="230">
        <v>2959.086197657523</v>
      </c>
      <c r="I1502" s="292">
        <v>5103.385107627443</v>
      </c>
      <c r="J1502" s="230">
        <v>45783.35536432355</v>
      </c>
      <c r="K1502" s="228">
        <v>45783.35536432355</v>
      </c>
      <c r="L1502" s="281">
        <v>0.5798281209926558</v>
      </c>
    </row>
    <row r="1503">
      <c r="A1503" s="189">
        <v>42517.0</v>
      </c>
      <c r="B1503" s="279">
        <v>0.10300856478640993</v>
      </c>
      <c r="C1503" s="279">
        <v>0.01050918288841033</v>
      </c>
      <c r="D1503" s="279">
        <v>0.11377256899903758</v>
      </c>
      <c r="E1503" s="283">
        <v>-3.850182165613354E-4</v>
      </c>
      <c r="F1503" s="292">
        <v>-18.93394078440315</v>
      </c>
      <c r="G1503" s="228">
        <v>-60.81652648857471</v>
      </c>
      <c r="H1503" s="230">
        <v>2978.020138441926</v>
      </c>
      <c r="I1503" s="292">
        <v>5211.044120279275</v>
      </c>
      <c r="J1503" s="230">
        <v>45802.28930510795</v>
      </c>
      <c r="K1503" s="228">
        <v>45802.28930510795</v>
      </c>
      <c r="L1503" s="281">
        <v>0.5714824264973456</v>
      </c>
    </row>
    <row r="1504">
      <c r="A1504" s="189">
        <v>42516.0</v>
      </c>
      <c r="B1504" s="279">
        <v>0.10423645472923519</v>
      </c>
      <c r="C1504" s="279">
        <v>0.010560297911414529</v>
      </c>
      <c r="D1504" s="279">
        <v>0.11505281337595993</v>
      </c>
      <c r="E1504" s="283">
        <v>-3.848700345870109E-4</v>
      </c>
      <c r="F1504" s="292">
        <v>-18.93394078440315</v>
      </c>
      <c r="G1504" s="228">
        <v>-61.457436220639465</v>
      </c>
      <c r="H1504" s="230">
        <v>2996.954079226329</v>
      </c>
      <c r="I1504" s="292">
        <v>5271.86064676785</v>
      </c>
      <c r="J1504" s="230">
        <v>45821.22324589235</v>
      </c>
      <c r="K1504" s="228">
        <v>45821.22324589235</v>
      </c>
      <c r="L1504" s="281">
        <v>0.5684812782492166</v>
      </c>
    </row>
    <row r="1505">
      <c r="A1505" s="189">
        <v>42515.0</v>
      </c>
      <c r="B1505" s="279">
        <v>0.10547671848633162</v>
      </c>
      <c r="C1505" s="279">
        <v>0.01061194991213582</v>
      </c>
      <c r="D1505" s="279">
        <v>0.11634598156523328</v>
      </c>
      <c r="E1505" s="283">
        <v>-3.847219666304074E-4</v>
      </c>
      <c r="F1505" s="292">
        <v>-18.93394078440315</v>
      </c>
      <c r="G1505" s="228">
        <v>-62.10861478496008</v>
      </c>
      <c r="H1505" s="230">
        <v>3015.8880200107324</v>
      </c>
      <c r="I1505" s="292">
        <v>5333.31808298849</v>
      </c>
      <c r="J1505" s="230">
        <v>45840.157186676755</v>
      </c>
      <c r="K1505" s="228">
        <v>45840.157186676755</v>
      </c>
      <c r="L1505" s="281">
        <v>0.5654806207097252</v>
      </c>
    </row>
    <row r="1506">
      <c r="A1506" s="189">
        <v>42514.0</v>
      </c>
      <c r="B1506" s="279">
        <v>0.10672955496308799</v>
      </c>
      <c r="C1506" s="279">
        <v>0.0106641476856881</v>
      </c>
      <c r="D1506" s="279">
        <v>0.1176522814806197</v>
      </c>
      <c r="E1506" s="283">
        <v>-3.8457401255998045E-4</v>
      </c>
      <c r="F1506" s="292">
        <v>-18.93394078440315</v>
      </c>
      <c r="G1506" s="228">
        <v>-62.770291428559176</v>
      </c>
      <c r="H1506" s="230">
        <v>3034.8219607951355</v>
      </c>
      <c r="I1506" s="292">
        <v>5395.42669777345</v>
      </c>
      <c r="J1506" s="230">
        <v>45859.09112746116</v>
      </c>
      <c r="K1506" s="228">
        <v>45859.09112746116</v>
      </c>
      <c r="L1506" s="281">
        <v>0.5624804358935183</v>
      </c>
    </row>
    <row r="1507">
      <c r="A1507" s="189">
        <v>42513.0</v>
      </c>
      <c r="B1507" s="279">
        <v>0.10799516751260155</v>
      </c>
      <c r="C1507" s="279">
        <v>0.010716900228256611</v>
      </c>
      <c r="D1507" s="279">
        <v>0.11897192568953661</v>
      </c>
      <c r="E1507" s="283">
        <v>-3.8442617224438726E-4</v>
      </c>
      <c r="F1507" s="292">
        <v>-18.93394078440315</v>
      </c>
      <c r="G1507" s="228">
        <v>-116.79187786834973</v>
      </c>
      <c r="H1507" s="230">
        <v>3053.7559015795387</v>
      </c>
      <c r="I1507" s="292">
        <v>5458.196989202009</v>
      </c>
      <c r="J1507" s="230">
        <v>45878.02506824556</v>
      </c>
      <c r="K1507" s="228">
        <v>45878.02506824556</v>
      </c>
      <c r="L1507" s="281">
        <v>0.5594807053722697</v>
      </c>
    </row>
    <row r="1508">
      <c r="A1508" s="189">
        <v>42510.0</v>
      </c>
      <c r="B1508" s="279">
        <v>0.11032954922612398</v>
      </c>
      <c r="C1508" s="279">
        <v>0.01087427680827976</v>
      </c>
      <c r="D1508" s="279">
        <v>0.12146749997039046</v>
      </c>
      <c r="E1508" s="283">
        <v>-3.8427844555248753E-4</v>
      </c>
      <c r="F1508" s="292">
        <v>-18.93394078440315</v>
      </c>
      <c r="G1508" s="228">
        <v>-65.00764970810906</v>
      </c>
      <c r="H1508" s="230">
        <v>3072.689842363942</v>
      </c>
      <c r="I1508" s="292">
        <v>5574.9888670703585</v>
      </c>
      <c r="J1508" s="230">
        <v>45896.95900902996</v>
      </c>
      <c r="K1508" s="228">
        <v>45896.95900902996</v>
      </c>
      <c r="L1508" s="281">
        <v>0.5511562292999935</v>
      </c>
    </row>
    <row r="1509">
      <c r="A1509" s="189">
        <v>42509.0</v>
      </c>
      <c r="B1509" s="279">
        <v>0.11163900928028227</v>
      </c>
      <c r="C1509" s="279">
        <v>0.010929195061000629</v>
      </c>
      <c r="D1509" s="279">
        <v>0.12283320990714328</v>
      </c>
      <c r="E1509" s="283">
        <v>-3.84130832353342E-4</v>
      </c>
      <c r="F1509" s="292">
        <v>-18.93394078440315</v>
      </c>
      <c r="G1509" s="228">
        <v>-65.71764171798077</v>
      </c>
      <c r="H1509" s="230">
        <v>3091.623783148345</v>
      </c>
      <c r="I1509" s="292">
        <v>5639.996516778468</v>
      </c>
      <c r="J1509" s="230">
        <v>45915.89294981436</v>
      </c>
      <c r="K1509" s="228">
        <v>45915.89294981436</v>
      </c>
      <c r="L1509" s="281">
        <v>0.5481605837789173</v>
      </c>
    </row>
    <row r="1510">
      <c r="A1510" s="189">
        <v>42508.0</v>
      </c>
      <c r="B1510" s="279">
        <v>0.11296218671016743</v>
      </c>
      <c r="C1510" s="279">
        <v>0.01098471205990372</v>
      </c>
      <c r="D1510" s="279">
        <v>0.12421325048389824</v>
      </c>
      <c r="E1510" s="283">
        <v>-3.8398333251621277E-4</v>
      </c>
      <c r="F1510" s="292">
        <v>-18.93394078440315</v>
      </c>
      <c r="G1510" s="228">
        <v>-66.4394571414623</v>
      </c>
      <c r="H1510" s="230">
        <v>3110.557723932748</v>
      </c>
      <c r="I1510" s="292">
        <v>5705.714158496448</v>
      </c>
      <c r="J1510" s="230">
        <v>45934.826890598764</v>
      </c>
      <c r="K1510" s="228">
        <v>45934.826890598764</v>
      </c>
      <c r="L1510" s="281">
        <v>0.5451653618681158</v>
      </c>
    </row>
    <row r="1511">
      <c r="A1511" s="189">
        <v>42507.0</v>
      </c>
      <c r="B1511" s="279">
        <v>0.11429931065344033</v>
      </c>
      <c r="C1511" s="279">
        <v>0.011040837995981373</v>
      </c>
      <c r="D1511" s="279">
        <v>0.12560786127641457</v>
      </c>
      <c r="E1511" s="283">
        <v>-3.838359459105625E-4</v>
      </c>
      <c r="F1511" s="292">
        <v>-18.93394078440315</v>
      </c>
      <c r="G1511" s="228">
        <v>-67.17337064489766</v>
      </c>
      <c r="H1511" s="230">
        <v>3129.4916647171513</v>
      </c>
      <c r="I1511" s="292">
        <v>5772.153615637911</v>
      </c>
      <c r="J1511" s="230">
        <v>45953.760831383166</v>
      </c>
      <c r="K1511" s="228">
        <v>45953.760831383166</v>
      </c>
      <c r="L1511" s="281">
        <v>0.5421705438051296</v>
      </c>
    </row>
    <row r="1512">
      <c r="A1512" s="189">
        <v>42506.0</v>
      </c>
      <c r="B1512" s="279">
        <v>0.11565061557938836</v>
      </c>
      <c r="C1512" s="279">
        <v>0.01109758330259768</v>
      </c>
      <c r="D1512" s="279">
        <v>0.12701728744032662</v>
      </c>
      <c r="E1512" s="283">
        <v>-3.836886724060543E-4</v>
      </c>
      <c r="F1512" s="292">
        <v>-18.93394078440315</v>
      </c>
      <c r="G1512" s="228">
        <v>-126.9921317827384</v>
      </c>
      <c r="H1512" s="230">
        <v>3148.4256055015544</v>
      </c>
      <c r="I1512" s="292">
        <v>5839.326986282808</v>
      </c>
      <c r="J1512" s="230">
        <v>45972.69477216757</v>
      </c>
      <c r="K1512" s="228">
        <v>45972.69477216757</v>
      </c>
      <c r="L1512" s="281">
        <v>0.5391761093183404</v>
      </c>
    </row>
    <row r="1513">
      <c r="A1513" s="189">
        <v>42503.0</v>
      </c>
      <c r="B1513" s="279">
        <v>0.11818650486625087</v>
      </c>
      <c r="C1513" s="279">
        <v>0.01126650824968769</v>
      </c>
      <c r="D1513" s="279">
        <v>0.1297261976805213</v>
      </c>
      <c r="E1513" s="283">
        <v>-3.8354151187255134E-4</v>
      </c>
      <c r="F1513" s="292">
        <v>-18.93394078440315</v>
      </c>
      <c r="G1513" s="228">
        <v>-69.66571682220001</v>
      </c>
      <c r="H1513" s="230">
        <v>3167.3595462859575</v>
      </c>
      <c r="I1513" s="292">
        <v>5966.319118065547</v>
      </c>
      <c r="J1513" s="230">
        <v>45991.62871295197</v>
      </c>
      <c r="K1513" s="228">
        <v>45991.62871295197</v>
      </c>
      <c r="L1513" s="281">
        <v>0.5308733045631838</v>
      </c>
    </row>
    <row r="1514">
      <c r="A1514" s="189">
        <v>42502.0</v>
      </c>
      <c r="B1514" s="279">
        <v>0.11958665082130383</v>
      </c>
      <c r="C1514" s="279">
        <v>0.011325668234736736</v>
      </c>
      <c r="D1514" s="279">
        <v>0.13118693810186613</v>
      </c>
      <c r="E1514" s="283">
        <v>-3.833944641801162E-4</v>
      </c>
      <c r="F1514" s="292">
        <v>-18.93394078440315</v>
      </c>
      <c r="G1514" s="228">
        <v>-70.45542584462055</v>
      </c>
      <c r="H1514" s="230">
        <v>3186.2934870703607</v>
      </c>
      <c r="I1514" s="292">
        <v>6035.984834887747</v>
      </c>
      <c r="J1514" s="230">
        <v>46010.56265373637</v>
      </c>
      <c r="K1514" s="228">
        <v>46010.56265373637</v>
      </c>
      <c r="L1514" s="281">
        <v>0.5278829510395245</v>
      </c>
    </row>
    <row r="1515">
      <c r="A1515" s="189">
        <v>42501.0</v>
      </c>
      <c r="B1515" s="279">
        <v>0.1210020650340367</v>
      </c>
      <c r="C1515" s="279">
        <v>0.011385498561549487</v>
      </c>
      <c r="D1515" s="279">
        <v>0.13266363337676088</v>
      </c>
      <c r="E1515" s="283">
        <v>-3.8324752919901054E-4</v>
      </c>
      <c r="F1515" s="292">
        <v>-18.93394078440315</v>
      </c>
      <c r="G1515" s="228">
        <v>-71.2588240708119</v>
      </c>
      <c r="H1515" s="230">
        <v>3205.227427854764</v>
      </c>
      <c r="I1515" s="292">
        <v>6106.440260732367</v>
      </c>
      <c r="J1515" s="230">
        <v>46029.49659452077</v>
      </c>
      <c r="K1515" s="228">
        <v>46029.49659452077</v>
      </c>
      <c r="L1515" s="281">
        <v>0.5248929476091115</v>
      </c>
    </row>
    <row r="1516">
      <c r="A1516" s="189">
        <v>42500.0</v>
      </c>
      <c r="B1516" s="279">
        <v>0.12262649829551367</v>
      </c>
      <c r="C1516" s="279">
        <v>0.011252525748850817</v>
      </c>
      <c r="D1516" s="279">
        <v>0.13415656110291876</v>
      </c>
      <c r="E1516" s="283">
        <v>-3.8306466578697835E-4</v>
      </c>
      <c r="F1516" s="292">
        <v>-18.93394078440315</v>
      </c>
      <c r="G1516" s="228">
        <v>-72.07624294195466</v>
      </c>
      <c r="H1516" s="230">
        <v>3224.161368639167</v>
      </c>
      <c r="I1516" s="292">
        <v>6177.699084803179</v>
      </c>
      <c r="J1516" s="230">
        <v>46048.430535305175</v>
      </c>
      <c r="K1516" s="228">
        <v>46048.430535305175</v>
      </c>
      <c r="L1516" s="281">
        <v>0.5219032724611721</v>
      </c>
    </row>
    <row r="1517">
      <c r="A1517" s="189">
        <v>42499.0</v>
      </c>
      <c r="B1517" s="279">
        <v>0.12407428641927394</v>
      </c>
      <c r="C1517" s="279">
        <v>0.011312698024085962</v>
      </c>
      <c r="D1517" s="279">
        <v>0.13566600561638306</v>
      </c>
      <c r="E1517" s="283">
        <v>-3.8291798343762895E-4</v>
      </c>
      <c r="F1517" s="292">
        <v>-18.93394078440315</v>
      </c>
      <c r="G1517" s="228">
        <v>-138.4280591782217</v>
      </c>
      <c r="H1517" s="230">
        <v>3243.09530942357</v>
      </c>
      <c r="I1517" s="292">
        <v>6249.775327745134</v>
      </c>
      <c r="J1517" s="230">
        <v>46067.36447608958</v>
      </c>
      <c r="K1517" s="228">
        <v>46067.36447608958</v>
      </c>
      <c r="L1517" s="281">
        <v>0.5189139031968453</v>
      </c>
    </row>
    <row r="1518">
      <c r="A1518" s="189">
        <v>42496.0</v>
      </c>
      <c r="B1518" s="279">
        <v>0.12683908425635929</v>
      </c>
      <c r="C1518" s="279">
        <v>0.01149142598708406</v>
      </c>
      <c r="D1518" s="279">
        <v>0.13861393963860605</v>
      </c>
      <c r="E1518" s="283">
        <v>-3.8277141337989993E-4</v>
      </c>
      <c r="F1518" s="292">
        <v>-18.93394078440315</v>
      </c>
      <c r="G1518" s="228">
        <v>-74.86404796004263</v>
      </c>
      <c r="H1518" s="230">
        <v>3262.0292502079733</v>
      </c>
      <c r="I1518" s="292">
        <v>6388.2033869233555</v>
      </c>
      <c r="J1518" s="230">
        <v>46086.29841687398</v>
      </c>
      <c r="K1518" s="228">
        <v>46086.29841687398</v>
      </c>
      <c r="L1518" s="281">
        <v>0.5106332802248192</v>
      </c>
    </row>
    <row r="1519">
      <c r="A1519" s="189">
        <v>42495.0</v>
      </c>
      <c r="B1519" s="279">
        <v>0.1283415450504459</v>
      </c>
      <c r="C1519" s="279">
        <v>0.011554255910212044</v>
      </c>
      <c r="D1519" s="279">
        <v>0.14018078001964218</v>
      </c>
      <c r="E1519" s="283">
        <v>-3.826249554848946E-4</v>
      </c>
      <c r="F1519" s="292">
        <v>-18.93394078440315</v>
      </c>
      <c r="G1519" s="228">
        <v>-75.7462647885086</v>
      </c>
      <c r="H1519" s="230">
        <v>3280.9631909923764</v>
      </c>
      <c r="I1519" s="292">
        <v>6463.067434883398</v>
      </c>
      <c r="J1519" s="230">
        <v>46105.23235765838</v>
      </c>
      <c r="K1519" s="228">
        <v>46105.23235765838</v>
      </c>
      <c r="L1519" s="281">
        <v>0.5076479897585301</v>
      </c>
    </row>
    <row r="1520">
      <c r="A1520" s="189">
        <v>42494.0</v>
      </c>
      <c r="B1520" s="279">
        <v>0.12986108713616115</v>
      </c>
      <c r="C1520" s="279">
        <v>0.01161782688790291</v>
      </c>
      <c r="D1520" s="279">
        <v>0.14176546102455334</v>
      </c>
      <c r="E1520" s="283">
        <v>-3.824786096239133E-4</v>
      </c>
      <c r="F1520" s="292">
        <v>-18.93394078440315</v>
      </c>
      <c r="G1520" s="228">
        <v>-76.64442636277545</v>
      </c>
      <c r="H1520" s="230">
        <v>3299.8971317767796</v>
      </c>
      <c r="I1520" s="292">
        <v>6538.813699671907</v>
      </c>
      <c r="J1520" s="230">
        <v>46124.16629844278</v>
      </c>
      <c r="K1520" s="228">
        <v>46124.16629844278</v>
      </c>
      <c r="L1520" s="281">
        <v>0.5046629684437035</v>
      </c>
    </row>
    <row r="1521">
      <c r="A1521" s="189">
        <v>42493.0</v>
      </c>
      <c r="B1521" s="279">
        <v>0.1313980200803135</v>
      </c>
      <c r="C1521" s="279">
        <v>0.011682152604108773</v>
      </c>
      <c r="D1521" s="279">
        <v>0.1433683062416068</v>
      </c>
      <c r="E1521" s="283">
        <v>-3.8233237566845347E-4</v>
      </c>
      <c r="F1521" s="292">
        <v>-18.93394078440315</v>
      </c>
      <c r="G1521" s="228">
        <v>-77.55893572645255</v>
      </c>
      <c r="H1521" s="230">
        <v>3318.8310725611827</v>
      </c>
      <c r="I1521" s="292">
        <v>6615.458126034682</v>
      </c>
      <c r="J1521" s="230">
        <v>46143.100239227184</v>
      </c>
      <c r="K1521" s="228">
        <v>46143.100239227184</v>
      </c>
      <c r="L1521" s="281">
        <v>0.5016781920968029</v>
      </c>
    </row>
    <row r="1522">
      <c r="A1522" s="189">
        <v>42492.0</v>
      </c>
      <c r="B1522" s="279">
        <v>0.1329526612872586</v>
      </c>
      <c r="C1522" s="279">
        <v>0.011747247096673255</v>
      </c>
      <c r="D1522" s="279">
        <v>0.14498964745923715</v>
      </c>
      <c r="E1522" s="283">
        <v>-3.821862534902087E-4</v>
      </c>
      <c r="F1522" s="292">
        <v>-18.93394078440315</v>
      </c>
      <c r="G1522" s="228">
        <v>-151.30211546136616</v>
      </c>
      <c r="H1522" s="230">
        <v>3337.765013345586</v>
      </c>
      <c r="I1522" s="292">
        <v>6693.017061761135</v>
      </c>
      <c r="J1522" s="230">
        <v>46162.034180011586</v>
      </c>
      <c r="K1522" s="228">
        <v>46162.034180011586</v>
      </c>
      <c r="L1522" s="281">
        <v>0.4986936358514704</v>
      </c>
    </row>
    <row r="1523">
      <c r="A1523" s="189">
        <v>42489.0</v>
      </c>
      <c r="B1523" s="279">
        <v>0.13597184525190642</v>
      </c>
      <c r="C1523" s="279">
        <v>0.01194014761635127</v>
      </c>
      <c r="D1523" s="279">
        <v>0.1482064897236401</v>
      </c>
      <c r="E1523" s="283">
        <v>-3.820402429610689E-4</v>
      </c>
      <c r="F1523" s="292">
        <v>-18.93394078440315</v>
      </c>
      <c r="G1523" s="228">
        <v>-80.69105193147607</v>
      </c>
      <c r="H1523" s="230">
        <v>3356.698954129989</v>
      </c>
      <c r="I1523" s="292">
        <v>6844.319177222501</v>
      </c>
      <c r="J1523" s="230">
        <v>46180.96812079599</v>
      </c>
      <c r="K1523" s="228">
        <v>46180.96812079599</v>
      </c>
      <c r="L1523" s="281">
        <v>0.49043577121606036</v>
      </c>
    </row>
    <row r="1524">
      <c r="A1524" s="189">
        <v>42488.0</v>
      </c>
      <c r="B1524" s="279">
        <v>0.13758790729167897</v>
      </c>
      <c r="C1524" s="279">
        <v>0.012008230679092645</v>
      </c>
      <c r="D1524" s="279">
        <v>0.1498923140556348</v>
      </c>
      <c r="E1524" s="283">
        <v>-3.818943439531196E-4</v>
      </c>
      <c r="F1524" s="292">
        <v>-18.93394078440315</v>
      </c>
      <c r="G1524" s="228">
        <v>-81.68127367730176</v>
      </c>
      <c r="H1524" s="230">
        <v>3375.632894914392</v>
      </c>
      <c r="I1524" s="292">
        <v>6925.010229153977</v>
      </c>
      <c r="J1524" s="230">
        <v>46199.90206158039</v>
      </c>
      <c r="K1524" s="228">
        <v>46199.90206158039</v>
      </c>
      <c r="L1524" s="281">
        <v>0.4874552936691894</v>
      </c>
    </row>
    <row r="1525">
      <c r="A1525" s="189">
        <v>42487.0</v>
      </c>
      <c r="B1525" s="279">
        <v>0.13922315481933262</v>
      </c>
      <c r="C1525" s="279">
        <v>0.012077151014616217</v>
      </c>
      <c r="D1525" s="279">
        <v>0.1515981817991431</v>
      </c>
      <c r="E1525" s="283">
        <v>-3.817485563386416E-4</v>
      </c>
      <c r="F1525" s="292">
        <v>-18.93394078440315</v>
      </c>
      <c r="G1525" s="228">
        <v>-82.69018825196417</v>
      </c>
      <c r="H1525" s="230">
        <v>3394.5668356987953</v>
      </c>
      <c r="I1525" s="292">
        <v>7006.691502831279</v>
      </c>
      <c r="J1525" s="230">
        <v>46218.83600236479</v>
      </c>
      <c r="K1525" s="228">
        <v>46218.83600236479</v>
      </c>
      <c r="L1525" s="281">
        <v>0.4844749956990559</v>
      </c>
    </row>
    <row r="1526">
      <c r="A1526" s="189">
        <v>42486.0</v>
      </c>
      <c r="B1526" s="279">
        <v>0.14087795094503586</v>
      </c>
      <c r="C1526" s="279">
        <v>0.012146924767945115</v>
      </c>
      <c r="D1526" s="279">
        <v>0.1533244726075644</v>
      </c>
      <c r="E1526" s="283">
        <v>-3.8160287999011077E-4</v>
      </c>
      <c r="F1526" s="292">
        <v>-18.93394078440315</v>
      </c>
      <c r="G1526" s="228">
        <v>-83.71828987216759</v>
      </c>
      <c r="H1526" s="230">
        <v>3413.5007764831985</v>
      </c>
      <c r="I1526" s="292">
        <v>7089.381691083243</v>
      </c>
      <c r="J1526" s="230">
        <v>46237.76994314919</v>
      </c>
      <c r="K1526" s="228">
        <v>46237.76994314919</v>
      </c>
      <c r="L1526" s="281">
        <v>0.4814948503586104</v>
      </c>
    </row>
    <row r="1527">
      <c r="A1527" s="189">
        <v>42485.0</v>
      </c>
      <c r="B1527" s="279">
        <v>0.14255266839423994</v>
      </c>
      <c r="C1527" s="279">
        <v>0.012217568520666348</v>
      </c>
      <c r="D1527" s="279">
        <v>0.15507157619691214</v>
      </c>
      <c r="E1527" s="283">
        <v>-3.8145731478019733E-4</v>
      </c>
      <c r="F1527" s="292">
        <v>-18.93394078440315</v>
      </c>
      <c r="G1527" s="228">
        <v>-165.85956560964496</v>
      </c>
      <c r="H1527" s="230">
        <v>3432.4347172676016</v>
      </c>
      <c r="I1527" s="292">
        <v>7173.0999809554105</v>
      </c>
      <c r="J1527" s="230">
        <v>46256.703883933595</v>
      </c>
      <c r="K1527" s="228">
        <v>46256.703883933595</v>
      </c>
      <c r="L1527" s="281">
        <v>0.4785148299034894</v>
      </c>
    </row>
    <row r="1528">
      <c r="A1528" s="189">
        <v>42482.0</v>
      </c>
      <c r="B1528" s="279">
        <v>0.14585939587467162</v>
      </c>
      <c r="C1528" s="279">
        <v>0.01242640767860967</v>
      </c>
      <c r="D1528" s="279">
        <v>0.15859229373268566</v>
      </c>
      <c r="E1528" s="283">
        <v>-3.813118605817659E-4</v>
      </c>
      <c r="F1528" s="292">
        <v>-18.93394078440315</v>
      </c>
      <c r="G1528" s="228">
        <v>-87.25412749901443</v>
      </c>
      <c r="H1528" s="230">
        <v>3451.368658052005</v>
      </c>
      <c r="I1528" s="292">
        <v>7338.9595465650555</v>
      </c>
      <c r="J1528" s="230">
        <v>46275.637824718</v>
      </c>
      <c r="K1528" s="228">
        <v>46275.637824718</v>
      </c>
      <c r="L1528" s="281">
        <v>0.4702803764148546</v>
      </c>
    </row>
    <row r="1529">
      <c r="A1529" s="189">
        <v>42481.0</v>
      </c>
      <c r="B1529" s="279">
        <v>0.14760344656264307</v>
      </c>
      <c r="C1529" s="279">
        <v>0.012500428274886462</v>
      </c>
      <c r="D1529" s="279">
        <v>0.16041219069225532</v>
      </c>
      <c r="E1529" s="283">
        <v>-3.811665172678751E-4</v>
      </c>
      <c r="F1529" s="292">
        <v>-18.93394078440315</v>
      </c>
      <c r="G1529" s="228">
        <v>-88.371279577731</v>
      </c>
      <c r="H1529" s="230">
        <v>3470.302598836408</v>
      </c>
      <c r="I1529" s="292">
        <v>7426.21367406407</v>
      </c>
      <c r="J1529" s="230">
        <v>46294.5717655024</v>
      </c>
      <c r="K1529" s="228">
        <v>46294.5717655024</v>
      </c>
      <c r="L1529" s="281">
        <v>0.4673044368432844</v>
      </c>
    </row>
    <row r="1530">
      <c r="A1530" s="189">
        <v>42480.0</v>
      </c>
      <c r="B1530" s="279">
        <v>0.14936915643269244</v>
      </c>
      <c r="C1530" s="279">
        <v>0.012575399730318274</v>
      </c>
      <c r="D1530" s="279">
        <v>0.16225472114545061</v>
      </c>
      <c r="E1530" s="283">
        <v>-3.8102128471177656E-4</v>
      </c>
      <c r="F1530" s="292">
        <v>-18.93394078440315</v>
      </c>
      <c r="G1530" s="228">
        <v>-89.51050111184031</v>
      </c>
      <c r="H1530" s="230">
        <v>3489.236539620811</v>
      </c>
      <c r="I1530" s="292">
        <v>7514.584953641801</v>
      </c>
      <c r="J1530" s="230">
        <v>46313.5057062868</v>
      </c>
      <c r="K1530" s="228">
        <v>46313.5057062868</v>
      </c>
      <c r="L1530" s="281">
        <v>0.46432857717974413</v>
      </c>
    </row>
    <row r="1531">
      <c r="A1531" s="189">
        <v>42479.0</v>
      </c>
      <c r="B1531" s="279">
        <v>0.15115695440869453</v>
      </c>
      <c r="C1531" s="279">
        <v>0.012651341228439176</v>
      </c>
      <c r="D1531" s="279">
        <v>0.16412033367283124</v>
      </c>
      <c r="E1531" s="283">
        <v>-3.808761627869154E-4</v>
      </c>
      <c r="F1531" s="292">
        <v>-18.93394078440315</v>
      </c>
      <c r="G1531" s="228">
        <v>-90.67240362441771</v>
      </c>
      <c r="H1531" s="230">
        <v>3508.170480405214</v>
      </c>
      <c r="I1531" s="292">
        <v>7604.095454753641</v>
      </c>
      <c r="J1531" s="230">
        <v>46332.4396470712</v>
      </c>
      <c r="K1531" s="228">
        <v>46332.4396470712</v>
      </c>
      <c r="L1531" s="281">
        <v>0.4613527672396733</v>
      </c>
    </row>
    <row r="1532">
      <c r="A1532" s="189">
        <v>42478.0</v>
      </c>
      <c r="B1532" s="279">
        <v>0.15296728131793305</v>
      </c>
      <c r="C1532" s="279">
        <v>0.01272827249621613</v>
      </c>
      <c r="D1532" s="279">
        <v>0.16600948931520218</v>
      </c>
      <c r="E1532" s="283">
        <v>-3.8073115136692934E-4</v>
      </c>
      <c r="F1532" s="292">
        <v>-18.93394078440315</v>
      </c>
      <c r="G1532" s="228">
        <v>-182.39977770908354</v>
      </c>
      <c r="H1532" s="230">
        <v>3527.1044211896174</v>
      </c>
      <c r="I1532" s="292">
        <v>7694.767858378059</v>
      </c>
      <c r="J1532" s="230">
        <v>46351.3735878556</v>
      </c>
      <c r="K1532" s="228">
        <v>46351.3735878556</v>
      </c>
      <c r="L1532" s="281">
        <v>0.45837697590178866</v>
      </c>
    </row>
    <row r="1533">
      <c r="A1533" s="189">
        <v>42475.0</v>
      </c>
      <c r="B1533" s="279">
        <v>0.1569306670774457</v>
      </c>
      <c r="C1533" s="279">
        <v>0.012955123287405683</v>
      </c>
      <c r="D1533" s="279">
        <v>0.16987525112318727</v>
      </c>
      <c r="E1533" s="283">
        <v>-4.2515250503293294E-4</v>
      </c>
      <c r="F1533" s="292">
        <v>-18.93394078440315</v>
      </c>
      <c r="G1533" s="228">
        <v>-94.68479738066253</v>
      </c>
      <c r="H1533" s="230">
        <v>3546.0383619740205</v>
      </c>
      <c r="I1533" s="292">
        <v>7877.1676360871425</v>
      </c>
      <c r="J1533" s="230">
        <v>46370.307528640005</v>
      </c>
      <c r="K1533" s="228">
        <v>46370.307528640005</v>
      </c>
      <c r="L1533" s="281">
        <v>0.45016667485008083</v>
      </c>
    </row>
    <row r="1534">
      <c r="A1534" s="189">
        <v>42474.0</v>
      </c>
      <c r="B1534" s="279">
        <v>0.15882172472889974</v>
      </c>
      <c r="C1534" s="279">
        <v>0.01303589001928238</v>
      </c>
      <c r="D1534" s="279">
        <v>0.17184700980123008</v>
      </c>
      <c r="E1534" s="283">
        <v>-4.2497182719603206E-4</v>
      </c>
      <c r="F1534" s="292">
        <v>-18.93394078440315</v>
      </c>
      <c r="G1534" s="228">
        <v>-95.95219146198724</v>
      </c>
      <c r="H1534" s="230">
        <v>3564.9723027584237</v>
      </c>
      <c r="I1534" s="292">
        <v>7971.852433467805</v>
      </c>
      <c r="J1534" s="230">
        <v>46389.24146942441</v>
      </c>
      <c r="K1534" s="228">
        <v>46389.24146942441</v>
      </c>
      <c r="L1534" s="281">
        <v>0.4471949691130495</v>
      </c>
    </row>
    <row r="1535">
      <c r="A1535" s="189">
        <v>42473.0</v>
      </c>
      <c r="B1535" s="279">
        <v>0.1607373981634286</v>
      </c>
      <c r="C1535" s="279">
        <v>0.013117742662755989</v>
      </c>
      <c r="D1535" s="279">
        <v>0.17384446929053468</v>
      </c>
      <c r="E1535" s="283">
        <v>-4.2479130285987866E-4</v>
      </c>
      <c r="F1535" s="292">
        <v>-18.93394078440315</v>
      </c>
      <c r="G1535" s="228">
        <v>-97.24584226680417</v>
      </c>
      <c r="H1535" s="230">
        <v>3583.906243542827</v>
      </c>
      <c r="I1535" s="292">
        <v>8067.804624929792</v>
      </c>
      <c r="J1535" s="230">
        <v>46408.17541020881</v>
      </c>
      <c r="K1535" s="228">
        <v>46408.17541020881</v>
      </c>
      <c r="L1535" s="281">
        <v>0.44422323174118944</v>
      </c>
    </row>
    <row r="1536">
      <c r="A1536" s="189">
        <v>42472.0</v>
      </c>
      <c r="B1536" s="279">
        <v>0.16267819853338394</v>
      </c>
      <c r="C1536" s="279">
        <v>0.01320070418742368</v>
      </c>
      <c r="D1536" s="279">
        <v>0.17586816369436367</v>
      </c>
      <c r="E1536" s="283">
        <v>-4.2461093182893857E-4</v>
      </c>
      <c r="F1536" s="292">
        <v>-18.93394078440315</v>
      </c>
      <c r="G1536" s="228">
        <v>-98.56651396487268</v>
      </c>
      <c r="H1536" s="230">
        <v>3602.84018432723</v>
      </c>
      <c r="I1536" s="292">
        <v>8165.050467196596</v>
      </c>
      <c r="J1536" s="230">
        <v>46427.10935099321</v>
      </c>
      <c r="K1536" s="228">
        <v>46427.10935099321</v>
      </c>
      <c r="L1536" s="281">
        <v>0.44125142873296114</v>
      </c>
    </row>
    <row r="1537">
      <c r="A1537" s="189">
        <v>42471.0</v>
      </c>
      <c r="B1537" s="279">
        <v>0.16464465189045774</v>
      </c>
      <c r="C1537" s="279">
        <v>0.013284798246028925</v>
      </c>
      <c r="D1537" s="279">
        <v>0.1779186426979106</v>
      </c>
      <c r="E1537" s="283">
        <v>-4.2443071390800926E-4</v>
      </c>
      <c r="F1537" s="292">
        <v>-18.93394078440315</v>
      </c>
      <c r="G1537" s="228">
        <v>-201.29114530125844</v>
      </c>
      <c r="H1537" s="230">
        <v>3621.774125111633</v>
      </c>
      <c r="I1537" s="292">
        <v>8263.616981161469</v>
      </c>
      <c r="J1537" s="230">
        <v>46446.04329177761</v>
      </c>
      <c r="K1537" s="228">
        <v>46446.04329177761</v>
      </c>
      <c r="L1537" s="281">
        <v>0.43827952497897416</v>
      </c>
    </row>
    <row r="1538">
      <c r="A1538" s="189">
        <v>42468.0</v>
      </c>
      <c r="B1538" s="279">
        <v>0.16886130589651183</v>
      </c>
      <c r="C1538" s="279">
        <v>0.013327950323648413</v>
      </c>
      <c r="D1538" s="279">
        <v>0.18217824758839302</v>
      </c>
      <c r="E1538" s="283">
        <v>-4.242118674133976E-4</v>
      </c>
      <c r="F1538" s="292">
        <v>-18.93394078440315</v>
      </c>
      <c r="G1538" s="228">
        <v>-103.14554192893956</v>
      </c>
      <c r="H1538" s="230">
        <v>3640.7080658960363</v>
      </c>
      <c r="I1538" s="292">
        <v>8464.908126462728</v>
      </c>
      <c r="J1538" s="230">
        <v>46464.977232562014</v>
      </c>
      <c r="K1538" s="228">
        <v>46464.977232562014</v>
      </c>
      <c r="L1538" s="281">
        <v>0.4300942209301209</v>
      </c>
    </row>
    <row r="1539">
      <c r="A1539" s="189">
        <v>42467.0</v>
      </c>
      <c r="B1539" s="279">
        <v>0.17091898366972078</v>
      </c>
      <c r="C1539" s="279">
        <v>0.013415090682104976</v>
      </c>
      <c r="D1539" s="279">
        <v>0.18432299374379096</v>
      </c>
      <c r="E1539" s="283">
        <v>-4.2403198801192E-4</v>
      </c>
      <c r="F1539" s="292">
        <v>-18.93394078440315</v>
      </c>
      <c r="G1539" s="228">
        <v>-104.59216247480254</v>
      </c>
      <c r="H1539" s="230">
        <v>3659.6420066804394</v>
      </c>
      <c r="I1539" s="292">
        <v>8568.053668391667</v>
      </c>
      <c r="J1539" s="230">
        <v>46483.911173346416</v>
      </c>
      <c r="K1539" s="228">
        <v>46483.911173346416</v>
      </c>
      <c r="L1539" s="281">
        <v>0.4271264103049673</v>
      </c>
    </row>
    <row r="1540">
      <c r="A1540" s="189">
        <v>42466.0</v>
      </c>
      <c r="B1540" s="279">
        <v>0.1730047952592915</v>
      </c>
      <c r="C1540" s="279">
        <v>0.013503459960016562</v>
      </c>
      <c r="D1540" s="279">
        <v>0.1864971016199418</v>
      </c>
      <c r="E1540" s="283">
        <v>-4.2385226109502446E-4</v>
      </c>
      <c r="F1540" s="292">
        <v>-18.93394078440315</v>
      </c>
      <c r="G1540" s="228">
        <v>-106.07028464038922</v>
      </c>
      <c r="H1540" s="230">
        <v>3678.5759474648426</v>
      </c>
      <c r="I1540" s="292">
        <v>8672.64583086647</v>
      </c>
      <c r="J1540" s="230">
        <v>46502.84511413082</v>
      </c>
      <c r="K1540" s="228">
        <v>46502.84511413082</v>
      </c>
      <c r="L1540" s="281">
        <v>0.4241584424412408</v>
      </c>
    </row>
    <row r="1541">
      <c r="A1541" s="189">
        <v>42465.0</v>
      </c>
      <c r="B1541" s="279">
        <v>0.1751193546587511</v>
      </c>
      <c r="C1541" s="279">
        <v>0.013593085473598344</v>
      </c>
      <c r="D1541" s="279">
        <v>0.18870121250402505</v>
      </c>
      <c r="E1541" s="283">
        <v>-4.236726864689005E-4</v>
      </c>
      <c r="F1541" s="292">
        <v>-18.93394078440315</v>
      </c>
      <c r="G1541" s="228">
        <v>-107.58087369535133</v>
      </c>
      <c r="H1541" s="230">
        <v>3697.5098882492457</v>
      </c>
      <c r="I1541" s="292">
        <v>8778.716115506859</v>
      </c>
      <c r="J1541" s="230">
        <v>46521.77905491522</v>
      </c>
      <c r="K1541" s="228">
        <v>46521.77905491522</v>
      </c>
      <c r="L1541" s="281">
        <v>0.4211902788060212</v>
      </c>
    </row>
    <row r="1542">
      <c r="A1542" s="189">
        <v>42464.0</v>
      </c>
      <c r="B1542" s="279">
        <v>0.1772632947041313</v>
      </c>
      <c r="C1542" s="279">
        <v>0.013683995394027364</v>
      </c>
      <c r="D1542" s="279">
        <v>0.19093598737998077</v>
      </c>
      <c r="E1542" s="283">
        <v>-4.234932639400655E-4</v>
      </c>
      <c r="F1542" s="292">
        <v>-18.93394078440315</v>
      </c>
      <c r="G1542" s="228">
        <v>-222.99103428051785</v>
      </c>
      <c r="H1542" s="230">
        <v>3716.443829033649</v>
      </c>
      <c r="I1542" s="292">
        <v>8886.29698920221</v>
      </c>
      <c r="J1542" s="230">
        <v>46540.71299569962</v>
      </c>
      <c r="K1542" s="228">
        <v>46540.71299569962</v>
      </c>
      <c r="L1542" s="281">
        <v>0.4182218795466234</v>
      </c>
    </row>
    <row r="1543">
      <c r="A1543" s="189">
        <v>42461.0</v>
      </c>
      <c r="B1543" s="279">
        <v>0.18170862565866253</v>
      </c>
      <c r="C1543" s="279">
        <v>0.01395060129900236</v>
      </c>
      <c r="D1543" s="279">
        <v>0.19564770402811438</v>
      </c>
      <c r="E1543" s="283">
        <v>-4.2331399331536494E-4</v>
      </c>
      <c r="F1543" s="292">
        <v>-18.93394078440315</v>
      </c>
      <c r="G1543" s="228">
        <v>-112.83900853551131</v>
      </c>
      <c r="H1543" s="230">
        <v>3735.377769818052</v>
      </c>
      <c r="I1543" s="292">
        <v>9109.288023482728</v>
      </c>
      <c r="J1543" s="230">
        <v>46559.64693648402</v>
      </c>
      <c r="K1543" s="228">
        <v>46559.64693648402</v>
      </c>
      <c r="L1543" s="281">
        <v>0.4100625383881446</v>
      </c>
    </row>
    <row r="1544">
      <c r="A1544" s="189">
        <v>42460.0</v>
      </c>
      <c r="B1544" s="279">
        <v>0.1839558570640028</v>
      </c>
      <c r="C1544" s="279">
        <v>0.014046470795965146</v>
      </c>
      <c r="D1544" s="279">
        <v>0.1979907257440486</v>
      </c>
      <c r="E1544" s="283">
        <v>-4.231348744019708E-4</v>
      </c>
      <c r="F1544" s="292">
        <v>-18.93394078440315</v>
      </c>
      <c r="G1544" s="228">
        <v>-114.50126360587637</v>
      </c>
      <c r="H1544" s="230">
        <v>3754.311710602455</v>
      </c>
      <c r="I1544" s="292">
        <v>9222.12703201824</v>
      </c>
      <c r="J1544" s="230">
        <v>46578.580877268425</v>
      </c>
      <c r="K1544" s="228">
        <v>46578.580877268425</v>
      </c>
      <c r="L1544" s="281">
        <v>0.4070982429072909</v>
      </c>
    </row>
    <row r="1545">
      <c r="A1545" s="189">
        <v>42459.0</v>
      </c>
      <c r="B1545" s="279">
        <v>0.18623543662379538</v>
      </c>
      <c r="C1545" s="279">
        <v>0.014143761847469303</v>
      </c>
      <c r="D1545" s="279">
        <v>0.2003675159947997</v>
      </c>
      <c r="E1545" s="283">
        <v>-4.229559070073816E-4</v>
      </c>
      <c r="F1545" s="292">
        <v>-18.93394078440315</v>
      </c>
      <c r="G1545" s="228">
        <v>-116.20166257347773</v>
      </c>
      <c r="H1545" s="230">
        <v>3773.2456513868583</v>
      </c>
      <c r="I1545" s="292">
        <v>9336.628295624116</v>
      </c>
      <c r="J1545" s="230">
        <v>46597.51481805283</v>
      </c>
      <c r="K1545" s="228">
        <v>46597.51481805283</v>
      </c>
      <c r="L1545" s="281">
        <v>0.40413364781323685</v>
      </c>
    </row>
    <row r="1546">
      <c r="A1546" s="189">
        <v>42458.0</v>
      </c>
      <c r="B1546" s="279">
        <v>0.19076188636892574</v>
      </c>
      <c r="C1546" s="279">
        <v>0.012028729553140603</v>
      </c>
      <c r="D1546" s="279">
        <v>0.20277885188338357</v>
      </c>
      <c r="E1546" s="283">
        <v>-4.2238662699924437E-4</v>
      </c>
      <c r="F1546" s="292">
        <v>-18.93394078440315</v>
      </c>
      <c r="G1546" s="228">
        <v>-373.1620098452495</v>
      </c>
      <c r="H1546" s="230">
        <v>3792.1795921712614</v>
      </c>
      <c r="I1546" s="292">
        <v>9452.829958197593</v>
      </c>
      <c r="J1546" s="230">
        <v>46616.44875883723</v>
      </c>
      <c r="K1546" s="228">
        <v>46616.44875883723</v>
      </c>
      <c r="L1546" s="281">
        <v>0.4011687091528229</v>
      </c>
    </row>
    <row r="1547">
      <c r="A1547" s="189">
        <v>42453.0</v>
      </c>
      <c r="B1547" s="279">
        <v>0.19827397114162273</v>
      </c>
      <c r="C1547" s="279">
        <v>0.012436408264330331</v>
      </c>
      <c r="D1547" s="279">
        <v>0.2106982166594843</v>
      </c>
      <c r="E1547" s="283">
        <v>-4.222082918629532E-4</v>
      </c>
      <c r="F1547" s="292">
        <v>-18.93394078440315</v>
      </c>
      <c r="G1547" s="228">
        <v>-124.64878016863622</v>
      </c>
      <c r="H1547" s="230">
        <v>3811.1135329556646</v>
      </c>
      <c r="I1547" s="292">
        <v>9825.991968042843</v>
      </c>
      <c r="J1547" s="230">
        <v>46635.38269962163</v>
      </c>
      <c r="K1547" s="228">
        <v>46635.38269962163</v>
      </c>
      <c r="L1547" s="281">
        <v>0.3878604364170642</v>
      </c>
    </row>
    <row r="1548">
      <c r="A1548" s="189">
        <v>42452.0</v>
      </c>
      <c r="B1548" s="279">
        <v>0.20076988525413814</v>
      </c>
      <c r="C1548" s="279">
        <v>0.012526826282809206</v>
      </c>
      <c r="D1548" s="279">
        <v>0.21328446036209864</v>
      </c>
      <c r="E1548" s="283">
        <v>-4.220301072522556E-4</v>
      </c>
      <c r="F1548" s="292">
        <v>-18.93394078440315</v>
      </c>
      <c r="G1548" s="228">
        <v>-126.5870627723234</v>
      </c>
      <c r="H1548" s="230">
        <v>3830.0474737400677</v>
      </c>
      <c r="I1548" s="292">
        <v>9950.64074821148</v>
      </c>
      <c r="J1548" s="230">
        <v>46654.31664040603</v>
      </c>
      <c r="K1548" s="228">
        <v>46654.31664040603</v>
      </c>
      <c r="L1548" s="281">
        <v>0.3849046077187017</v>
      </c>
    </row>
    <row r="1549">
      <c r="A1549" s="189">
        <v>42451.0</v>
      </c>
      <c r="B1549" s="279">
        <v>0.20464674005809952</v>
      </c>
      <c r="C1549" s="279">
        <v>0.011275735438470824</v>
      </c>
      <c r="D1549" s="279">
        <v>0.21591013450957236</v>
      </c>
      <c r="E1549" s="283">
        <v>-4.2162718205674245E-4</v>
      </c>
      <c r="F1549" s="292">
        <v>-18.93394078440315</v>
      </c>
      <c r="G1549" s="228">
        <v>-128.57229802243273</v>
      </c>
      <c r="H1549" s="230">
        <v>3848.981414524471</v>
      </c>
      <c r="I1549" s="292">
        <v>10077.227810983803</v>
      </c>
      <c r="J1549" s="230">
        <v>46673.250581190434</v>
      </c>
      <c r="K1549" s="228">
        <v>46673.250581190434</v>
      </c>
      <c r="L1549" s="281">
        <v>0.3819484372804617</v>
      </c>
    </row>
    <row r="1550">
      <c r="A1550" s="189">
        <v>42450.0</v>
      </c>
      <c r="B1550" s="279">
        <v>0.20722953823971832</v>
      </c>
      <c r="C1550" s="279">
        <v>0.011359090689731071</v>
      </c>
      <c r="D1550" s="279">
        <v>0.21857619671238684</v>
      </c>
      <c r="E1550" s="283">
        <v>-4.2144948749694983E-4</v>
      </c>
      <c r="F1550" s="292">
        <v>-18.93394078440315</v>
      </c>
      <c r="G1550" s="228">
        <v>-274.1672831847063</v>
      </c>
      <c r="H1550" s="230">
        <v>3867.915355308874</v>
      </c>
      <c r="I1550" s="292">
        <v>10205.800109006235</v>
      </c>
      <c r="J1550" s="230">
        <v>46692.184521974836</v>
      </c>
      <c r="K1550" s="228">
        <v>46692.184521974836</v>
      </c>
      <c r="L1550" s="281">
        <v>0.37899187853930083</v>
      </c>
    </row>
    <row r="1551">
      <c r="A1551" s="189">
        <v>42447.0</v>
      </c>
      <c r="B1551" s="279">
        <v>0.21276700494404457</v>
      </c>
      <c r="C1551" s="279">
        <v>0.011602715048325727</v>
      </c>
      <c r="D1551" s="279">
        <v>0.22435702113504663</v>
      </c>
      <c r="E1551" s="283">
        <v>-4.212719426526221E-4</v>
      </c>
      <c r="F1551" s="292">
        <v>-18.93394078440315</v>
      </c>
      <c r="G1551" s="228">
        <v>-135.54982891042164</v>
      </c>
      <c r="H1551" s="230">
        <v>3886.849296093277</v>
      </c>
      <c r="I1551" s="292">
        <v>10479.967392190942</v>
      </c>
      <c r="J1551" s="230">
        <v>46711.11846275924</v>
      </c>
      <c r="K1551" s="228">
        <v>46711.11846275924</v>
      </c>
      <c r="L1551" s="281">
        <v>0.37088372040065026</v>
      </c>
    </row>
    <row r="1552">
      <c r="A1552" s="189">
        <v>42446.0</v>
      </c>
      <c r="B1552" s="279">
        <v>0.2154885374535655</v>
      </c>
      <c r="C1552" s="279">
        <v>0.011691074219083993</v>
      </c>
      <c r="D1552" s="279">
        <v>0.22716681610860692</v>
      </c>
      <c r="E1552" s="283">
        <v>-4.21094547334626E-4</v>
      </c>
      <c r="F1552" s="292">
        <v>-18.93394078440315</v>
      </c>
      <c r="G1552" s="228">
        <v>-137.75617691532534</v>
      </c>
      <c r="H1552" s="230">
        <v>3905.7832368776803</v>
      </c>
      <c r="I1552" s="292">
        <v>10615.517221101363</v>
      </c>
      <c r="J1552" s="230">
        <v>46730.05240354364</v>
      </c>
      <c r="K1552" s="228">
        <v>46730.05240354364</v>
      </c>
      <c r="L1552" s="281">
        <v>0.3679315058821462</v>
      </c>
    </row>
    <row r="1553">
      <c r="A1553" s="189">
        <v>42445.0</v>
      </c>
      <c r="B1553" s="279">
        <v>0.2182535430909583</v>
      </c>
      <c r="C1553" s="279">
        <v>0.011780881473696337</v>
      </c>
      <c r="D1553" s="279">
        <v>0.23002153070900458</v>
      </c>
      <c r="E1553" s="283">
        <v>-4.20917301354147E-4</v>
      </c>
      <c r="F1553" s="292">
        <v>-18.93394078440315</v>
      </c>
      <c r="G1553" s="228">
        <v>-140.01858664934844</v>
      </c>
      <c r="H1553" s="230">
        <v>3924.7171776620835</v>
      </c>
      <c r="I1553" s="292">
        <v>10753.273398016689</v>
      </c>
      <c r="J1553" s="230">
        <v>46748.98634432804</v>
      </c>
      <c r="K1553" s="228">
        <v>46748.98634432804</v>
      </c>
      <c r="L1553" s="281">
        <v>0.364978833178923</v>
      </c>
    </row>
    <row r="1554">
      <c r="A1554" s="189">
        <v>42444.0</v>
      </c>
      <c r="B1554" s="279">
        <v>0.22106312860069216</v>
      </c>
      <c r="C1554" s="279">
        <v>0.011872174273585848</v>
      </c>
      <c r="D1554" s="279">
        <v>0.23292230910113146</v>
      </c>
      <c r="E1554" s="283">
        <v>-4.207402045226881E-4</v>
      </c>
      <c r="F1554" s="292">
        <v>-18.93394078440315</v>
      </c>
      <c r="G1554" s="228">
        <v>-142.33906368458884</v>
      </c>
      <c r="H1554" s="230">
        <v>3943.6511184464866</v>
      </c>
      <c r="I1554" s="292">
        <v>10893.291984666037</v>
      </c>
      <c r="J1554" s="230">
        <v>46767.92028511244</v>
      </c>
      <c r="K1554" s="228">
        <v>46767.92028511244</v>
      </c>
      <c r="L1554" s="281">
        <v>0.36202565064791936</v>
      </c>
    </row>
    <row r="1555">
      <c r="A1555" s="189">
        <v>42443.0</v>
      </c>
      <c r="B1555" s="279">
        <v>0.22391844037824052</v>
      </c>
      <c r="C1555" s="279">
        <v>0.011964991444704729</v>
      </c>
      <c r="D1555" s="279">
        <v>0.23587033646391914</v>
      </c>
      <c r="E1555" s="283">
        <v>-4.205632566520695E-4</v>
      </c>
      <c r="F1555" s="292">
        <v>-18.93394078440315</v>
      </c>
      <c r="G1555" s="228">
        <v>-307.9365076773938</v>
      </c>
      <c r="H1555" s="230">
        <v>3962.58505923089</v>
      </c>
      <c r="I1555" s="292">
        <v>11035.631048350626</v>
      </c>
      <c r="J1555" s="230">
        <v>46786.854225896845</v>
      </c>
      <c r="K1555" s="228">
        <v>46786.854225896845</v>
      </c>
      <c r="L1555" s="281">
        <v>0.35907190462145194</v>
      </c>
    </row>
    <row r="1556">
      <c r="A1556" s="189">
        <v>42440.0</v>
      </c>
      <c r="B1556" s="279">
        <v>0.23013191694886287</v>
      </c>
      <c r="C1556" s="279">
        <v>0.01223542248748953</v>
      </c>
      <c r="D1556" s="279">
        <v>0.24235394809787544</v>
      </c>
      <c r="E1556" s="283">
        <v>-4.2038645755442807E-4</v>
      </c>
      <c r="F1556" s="292">
        <v>-18.93394078440315</v>
      </c>
      <c r="G1556" s="228">
        <v>-150.52700237055979</v>
      </c>
      <c r="H1556" s="230">
        <v>3981.519000015293</v>
      </c>
      <c r="I1556" s="292">
        <v>11343.56755602802</v>
      </c>
      <c r="J1556" s="230">
        <v>46805.78816668125</v>
      </c>
      <c r="K1556" s="228">
        <v>46805.78816668125</v>
      </c>
      <c r="L1556" s="281">
        <v>0.3509935459325137</v>
      </c>
    </row>
    <row r="1557">
      <c r="A1557" s="189">
        <v>42439.0</v>
      </c>
      <c r="B1557" s="279">
        <v>0.23315002378890015</v>
      </c>
      <c r="C1557" s="279">
        <v>0.01233411673929774</v>
      </c>
      <c r="D1557" s="279">
        <v>0.2454706411715358</v>
      </c>
      <c r="E1557" s="283">
        <v>-4.202098070422159E-4</v>
      </c>
      <c r="F1557" s="292">
        <v>-18.93394078440315</v>
      </c>
      <c r="G1557" s="228">
        <v>-153.1216827095941</v>
      </c>
      <c r="H1557" s="230">
        <v>4000.452940799696</v>
      </c>
      <c r="I1557" s="292">
        <v>11494.09455839858</v>
      </c>
      <c r="J1557" s="230">
        <v>46824.72210746565</v>
      </c>
      <c r="K1557" s="228">
        <v>46824.72210746565</v>
      </c>
      <c r="L1557" s="281">
        <v>0.3480441996082779</v>
      </c>
    </row>
    <row r="1558">
      <c r="A1558" s="189">
        <v>42438.0</v>
      </c>
      <c r="B1558" s="279">
        <v>0.2362192889823117</v>
      </c>
      <c r="C1558" s="279">
        <v>0.01243452523290098</v>
      </c>
      <c r="D1558" s="279">
        <v>0.24864020496417424</v>
      </c>
      <c r="E1558" s="283">
        <v>-4.200333049282008E-4</v>
      </c>
      <c r="F1558" s="292">
        <v>-18.93394078440315</v>
      </c>
      <c r="G1558" s="228">
        <v>-155.78640740343144</v>
      </c>
      <c r="H1558" s="230">
        <v>4019.3868815840992</v>
      </c>
      <c r="I1558" s="292">
        <v>11647.216241108174</v>
      </c>
      <c r="J1558" s="230">
        <v>46843.65604825005</v>
      </c>
      <c r="K1558" s="228">
        <v>46843.65604825005</v>
      </c>
      <c r="L1558" s="281">
        <v>0.3450942094985673</v>
      </c>
    </row>
    <row r="1559">
      <c r="A1559" s="189">
        <v>42437.0</v>
      </c>
      <c r="B1559" s="279">
        <v>0.23934109607512197</v>
      </c>
      <c r="C1559" s="279">
        <v>0.012536695064866495</v>
      </c>
      <c r="D1559" s="279">
        <v>0.25186407006683653</v>
      </c>
      <c r="E1559" s="283">
        <v>-4.198569510254644E-4</v>
      </c>
      <c r="F1559" s="292">
        <v>-18.93394078440315</v>
      </c>
      <c r="G1559" s="228">
        <v>-158.52384328512198</v>
      </c>
      <c r="H1559" s="230">
        <v>4038.3208223685024</v>
      </c>
      <c r="I1559" s="292">
        <v>11803.002648511605</v>
      </c>
      <c r="J1559" s="230">
        <v>46862.58998903445</v>
      </c>
      <c r="K1559" s="228">
        <v>46862.58998903445</v>
      </c>
      <c r="L1559" s="281">
        <v>0.34214351573307045</v>
      </c>
    </row>
    <row r="1560">
      <c r="A1560" s="189">
        <v>42436.0</v>
      </c>
      <c r="B1560" s="279">
        <v>0.24276339370990224</v>
      </c>
      <c r="C1560" s="279">
        <v>0.012394162810653881</v>
      </c>
      <c r="D1560" s="279">
        <v>0.25514372164401067</v>
      </c>
      <c r="E1560" s="283">
        <v>-4.196442827342718E-4</v>
      </c>
      <c r="F1560" s="292">
        <v>-18.93394078440315</v>
      </c>
      <c r="G1560" s="228">
        <v>-347.8423803480091</v>
      </c>
      <c r="H1560" s="230">
        <v>4057.2547631529055</v>
      </c>
      <c r="I1560" s="292">
        <v>11961.526491796727</v>
      </c>
      <c r="J1560" s="230">
        <v>46881.52392981885</v>
      </c>
      <c r="K1560" s="228">
        <v>46881.52392981885</v>
      </c>
      <c r="L1560" s="281">
        <v>0.3391920559583587</v>
      </c>
    </row>
    <row r="1561">
      <c r="A1561" s="189">
        <v>42433.0</v>
      </c>
      <c r="B1561" s="181">
        <v>0.249781277779331</v>
      </c>
      <c r="C1561" s="181">
        <v>0.012690215936000062</v>
      </c>
      <c r="D1561" s="181">
        <v>0.2624573283720568</v>
      </c>
      <c r="E1561" s="283">
        <v>0.0025973718353049426</v>
      </c>
      <c r="F1561" s="292">
        <v>117.24006264076434</v>
      </c>
      <c r="G1561" s="228">
        <v>281.70320136746705</v>
      </c>
      <c r="H1561" s="230">
        <v>4076.1887039373087</v>
      </c>
      <c r="I1561" s="292">
        <v>12309.368872144736</v>
      </c>
      <c r="J1561" s="230">
        <v>46900.457870603255</v>
      </c>
      <c r="K1561" s="228">
        <v>46900.457870603255</v>
      </c>
      <c r="L1561" s="281">
        <v>0.3311452233072198</v>
      </c>
    </row>
    <row r="1562">
      <c r="A1562" s="189">
        <v>42432.0</v>
      </c>
      <c r="B1562" s="279">
        <v>0.24430888392720598</v>
      </c>
      <c r="C1562" s="279">
        <v>0.012798998246516865</v>
      </c>
      <c r="D1562" s="279">
        <v>0.2570935954031397</v>
      </c>
      <c r="E1562" s="283">
        <v>0.0026041357441421286</v>
      </c>
      <c r="F1562" s="292">
        <v>117.24006264076615</v>
      </c>
      <c r="G1562" s="228">
        <v>285.06039938455433</v>
      </c>
      <c r="H1562" s="230">
        <v>3958.9486412965443</v>
      </c>
      <c r="I1562" s="292">
        <v>12027.665670777269</v>
      </c>
      <c r="J1562" s="230">
        <v>46783.217807962494</v>
      </c>
      <c r="K1562" s="228">
        <v>46783.217807962494</v>
      </c>
      <c r="L1562" s="281">
        <v>0.3291535323363127</v>
      </c>
    </row>
    <row r="1563">
      <c r="A1563" s="189">
        <v>42431.0</v>
      </c>
      <c r="B1563" s="279">
        <v>0.23873603378332958</v>
      </c>
      <c r="C1563" s="279">
        <v>0.012909346705748885</v>
      </c>
      <c r="D1563" s="279">
        <v>0.2516309705429865</v>
      </c>
      <c r="E1563" s="283">
        <v>0.0026109349732315514</v>
      </c>
      <c r="F1563" s="292">
        <v>117.24006264076615</v>
      </c>
      <c r="G1563" s="228">
        <v>288.48543765207796</v>
      </c>
      <c r="H1563" s="230">
        <v>3841.708578655778</v>
      </c>
      <c r="I1563" s="292">
        <v>11742.605271392715</v>
      </c>
      <c r="J1563" s="230">
        <v>46665.977745321725</v>
      </c>
      <c r="K1563" s="228">
        <v>46665.977745321725</v>
      </c>
      <c r="L1563" s="281">
        <v>0.3271598158898292</v>
      </c>
    </row>
    <row r="1564">
      <c r="A1564" s="189">
        <v>42430.0</v>
      </c>
      <c r="B1564" s="279">
        <v>0.23306049152152652</v>
      </c>
      <c r="C1564" s="279">
        <v>0.013021292549433135</v>
      </c>
      <c r="D1564" s="279">
        <v>0.24606724916629236</v>
      </c>
      <c r="E1564" s="283">
        <v>0.0026177697999541214</v>
      </c>
      <c r="F1564" s="292">
        <v>117.24006264076615</v>
      </c>
      <c r="G1564" s="228">
        <v>291.98010687734677</v>
      </c>
      <c r="H1564" s="230">
        <v>3724.468516015012</v>
      </c>
      <c r="I1564" s="292">
        <v>11454.119833740637</v>
      </c>
      <c r="J1564" s="230">
        <v>46548.737682680956</v>
      </c>
      <c r="K1564" s="228">
        <v>46548.737682680956</v>
      </c>
      <c r="L1564" s="281">
        <v>0.3251640955461081</v>
      </c>
    </row>
    <row r="1565">
      <c r="A1565" s="189">
        <v>42429.0</v>
      </c>
      <c r="B1565" s="279">
        <v>0.22727995974594356</v>
      </c>
      <c r="C1565" s="279">
        <v>0.013134867750340947</v>
      </c>
      <c r="D1565" s="279">
        <v>0.24040016581428605</v>
      </c>
      <c r="E1565" s="283">
        <v>0.0026246405046028067</v>
      </c>
      <c r="F1565" s="292">
        <v>117.24006264076615</v>
      </c>
      <c r="G1565" s="228">
        <v>118.85367391224463</v>
      </c>
      <c r="H1565" s="230">
        <v>3607.228453374246</v>
      </c>
      <c r="I1565" s="292">
        <v>11162.13972686329</v>
      </c>
      <c r="J1565" s="230">
        <v>46431.49762004019</v>
      </c>
      <c r="K1565" s="228">
        <v>46431.49762004019</v>
      </c>
      <c r="L1565" s="281">
        <v>0.32316639476326686</v>
      </c>
    </row>
    <row r="1566">
      <c r="A1566" s="189">
        <v>42426.0</v>
      </c>
      <c r="B1566" s="279">
        <v>0.22499194874107628</v>
      </c>
      <c r="C1566" s="279">
        <v>0.013465553896318318</v>
      </c>
      <c r="D1566" s="279">
        <v>0.238442471829859</v>
      </c>
      <c r="E1566" s="283">
        <v>0.0026315473704209944</v>
      </c>
      <c r="F1566" s="292">
        <v>117.24006264076615</v>
      </c>
      <c r="G1566" s="228">
        <v>302.6421522436485</v>
      </c>
      <c r="H1566" s="230">
        <v>3489.9883907334797</v>
      </c>
      <c r="I1566" s="292">
        <v>11043.286052951045</v>
      </c>
      <c r="J1566" s="230">
        <v>46314.25755739942</v>
      </c>
      <c r="K1566" s="228">
        <v>46314.25755739942</v>
      </c>
      <c r="L1566" s="281">
        <v>0.3160280711736944</v>
      </c>
    </row>
    <row r="1567">
      <c r="A1567" s="189">
        <v>42425.0</v>
      </c>
      <c r="B1567" s="279">
        <v>0.21892547462670345</v>
      </c>
      <c r="C1567" s="279">
        <v>0.01358616966289439</v>
      </c>
      <c r="D1567" s="279">
        <v>0.23249647884576083</v>
      </c>
      <c r="E1567" s="283">
        <v>0.002638490683641412</v>
      </c>
      <c r="F1567" s="292">
        <v>117.24006264076615</v>
      </c>
      <c r="G1567" s="228">
        <v>306.4755279508099</v>
      </c>
      <c r="H1567" s="230">
        <v>3372.7483280927136</v>
      </c>
      <c r="I1567" s="292">
        <v>10740.643900707397</v>
      </c>
      <c r="J1567" s="230">
        <v>46197.01749475865</v>
      </c>
      <c r="K1567" s="228">
        <v>46197.01749475865</v>
      </c>
      <c r="L1567" s="281">
        <v>0.31401733073662175</v>
      </c>
    </row>
    <row r="1568">
      <c r="A1568" s="189">
        <v>42424.0</v>
      </c>
      <c r="B1568" s="279">
        <v>0.21274373664792437</v>
      </c>
      <c r="C1568" s="279">
        <v>0.013708604750533924</v>
      </c>
      <c r="D1568" s="279">
        <v>0.22643703928751854</v>
      </c>
      <c r="E1568" s="283">
        <v>0.002645470733525665</v>
      </c>
      <c r="F1568" s="292">
        <v>117.24006264076615</v>
      </c>
      <c r="G1568" s="228">
        <v>310.39049308342146</v>
      </c>
      <c r="H1568" s="230">
        <v>3255.5082654519474</v>
      </c>
      <c r="I1568" s="292">
        <v>10434.168372756587</v>
      </c>
      <c r="J1568" s="230">
        <v>46079.77743211788</v>
      </c>
      <c r="K1568" s="228">
        <v>46079.77743211788</v>
      </c>
      <c r="L1568" s="281">
        <v>0.3120045746963425</v>
      </c>
    </row>
    <row r="1569">
      <c r="A1569" s="189">
        <v>42423.0</v>
      </c>
      <c r="B1569" s="279">
        <v>0.20644405369099808</v>
      </c>
      <c r="C1569" s="279">
        <v>0.013832897056601186</v>
      </c>
      <c r="D1569" s="279">
        <v>0.22026150989645282</v>
      </c>
      <c r="E1569" s="283">
        <v>0.002652487812404414</v>
      </c>
      <c r="F1569" s="292">
        <v>117.24006264076615</v>
      </c>
      <c r="G1569" s="228">
        <v>314.38929434538295</v>
      </c>
      <c r="H1569" s="230">
        <v>3138.2682028111813</v>
      </c>
      <c r="I1569" s="292">
        <v>10123.777879673165</v>
      </c>
      <c r="J1569" s="230">
        <v>45962.53736947711</v>
      </c>
      <c r="K1569" s="228">
        <v>45962.53736947711</v>
      </c>
      <c r="L1569" s="281">
        <v>0.3099898318702046</v>
      </c>
    </row>
    <row r="1570">
      <c r="A1570" s="189">
        <v>42422.0</v>
      </c>
      <c r="B1570" s="279">
        <v>0.20002366767683408</v>
      </c>
      <c r="C1570" s="279">
        <v>0.013959085400241922</v>
      </c>
      <c r="D1570" s="279">
        <v>0.21396717136928742</v>
      </c>
      <c r="E1570" s="283">
        <v>0.0026595422157181824</v>
      </c>
      <c r="F1570" s="292">
        <v>117.24006264076615</v>
      </c>
      <c r="G1570" s="228">
        <v>154.8377923603257</v>
      </c>
      <c r="H1570" s="230">
        <v>3021.028140170415</v>
      </c>
      <c r="I1570" s="292">
        <v>9809.388585327782</v>
      </c>
      <c r="J1570" s="230">
        <v>45845.29730683634</v>
      </c>
      <c r="K1570" s="228">
        <v>45845.29730683634</v>
      </c>
      <c r="L1570" s="281">
        <v>0.30797313348245414</v>
      </c>
    </row>
    <row r="1571">
      <c r="A1571" s="189">
        <v>42419.0</v>
      </c>
      <c r="B1571" s="279">
        <v>0.19681559868418377</v>
      </c>
      <c r="C1571" s="279">
        <v>0.014330092464440643</v>
      </c>
      <c r="D1571" s="279">
        <v>0.21112969530742406</v>
      </c>
      <c r="E1571" s="283">
        <v>0.002666634242058817</v>
      </c>
      <c r="F1571" s="292">
        <v>117.24006264076615</v>
      </c>
      <c r="G1571" s="228">
        <v>326.83607313220637</v>
      </c>
      <c r="H1571" s="230">
        <v>2903.788077529649</v>
      </c>
      <c r="I1571" s="292">
        <v>9654.550792967457</v>
      </c>
      <c r="J1571" s="230">
        <v>45728.057244195574</v>
      </c>
      <c r="K1571" s="228">
        <v>45728.057244195574</v>
      </c>
      <c r="L1571" s="281">
        <v>0.3007688436053202</v>
      </c>
    </row>
    <row r="1572">
      <c r="A1572" s="189">
        <v>42418.0</v>
      </c>
      <c r="B1572" s="279">
        <v>0.19005821270771436</v>
      </c>
      <c r="C1572" s="279">
        <v>0.014464567767576575</v>
      </c>
      <c r="D1572" s="279">
        <v>0.2045066345272019</v>
      </c>
      <c r="E1572" s="283">
        <v>0.002673764193211626</v>
      </c>
      <c r="F1572" s="292">
        <v>117.24006264076615</v>
      </c>
      <c r="G1572" s="228">
        <v>331.2488464792823</v>
      </c>
      <c r="H1572" s="230">
        <v>2786.548014888883</v>
      </c>
      <c r="I1572" s="292">
        <v>9327.71471983525</v>
      </c>
      <c r="J1572" s="230">
        <v>45610.817181554805</v>
      </c>
      <c r="K1572" s="228">
        <v>45610.817181554805</v>
      </c>
      <c r="L1572" s="281">
        <v>0.2987385547891306</v>
      </c>
    </row>
    <row r="1573">
      <c r="A1573" s="189">
        <v>42417.0</v>
      </c>
      <c r="B1573" s="279">
        <v>0.18316756485698843</v>
      </c>
      <c r="C1573" s="279">
        <v>0.014601173438888003</v>
      </c>
      <c r="D1573" s="279">
        <v>0.19775243986289376</v>
      </c>
      <c r="E1573" s="283">
        <v>0.0026809323741981794</v>
      </c>
      <c r="F1573" s="292">
        <v>117.24006264076615</v>
      </c>
      <c r="G1573" s="228">
        <v>335.7607313137596</v>
      </c>
      <c r="H1573" s="230">
        <v>2669.3079522481166</v>
      </c>
      <c r="I1573" s="292">
        <v>8996.465873355968</v>
      </c>
      <c r="J1573" s="230">
        <v>45493.577118914036</v>
      </c>
      <c r="K1573" s="228">
        <v>45493.577118914036</v>
      </c>
      <c r="L1573" s="281">
        <v>0.2967062833143811</v>
      </c>
    </row>
    <row r="1574">
      <c r="A1574" s="189">
        <v>42416.0</v>
      </c>
      <c r="B1574" s="279">
        <v>0.1761404081067319</v>
      </c>
      <c r="C1574" s="279">
        <v>0.014739955902195304</v>
      </c>
      <c r="D1574" s="279">
        <v>0.19086391066122574</v>
      </c>
      <c r="E1574" s="283">
        <v>0.0026881390933198076</v>
      </c>
      <c r="F1574" s="292">
        <v>117.24006264076615</v>
      </c>
      <c r="G1574" s="228">
        <v>340.37457629609344</v>
      </c>
      <c r="H1574" s="230">
        <v>2552.0678896073505</v>
      </c>
      <c r="I1574" s="292">
        <v>8660.705142042209</v>
      </c>
      <c r="J1574" s="230">
        <v>45376.33705627327</v>
      </c>
      <c r="K1574" s="228">
        <v>45376.33705627327</v>
      </c>
      <c r="L1574" s="281">
        <v>0.2946720674300163</v>
      </c>
    </row>
    <row r="1575">
      <c r="A1575" s="189">
        <v>42415.0</v>
      </c>
      <c r="B1575" s="279">
        <v>0.16897339816554938</v>
      </c>
      <c r="C1575" s="279">
        <v>0.014880962743425897</v>
      </c>
      <c r="D1575" s="279">
        <v>0.18383775016361248</v>
      </c>
      <c r="E1575" s="283">
        <v>0.0026953846622018067</v>
      </c>
      <c r="F1575" s="292">
        <v>117.24006264076615</v>
      </c>
      <c r="G1575" s="228">
        <v>198.75868953631743</v>
      </c>
      <c r="H1575" s="230">
        <v>2434.8278269665843</v>
      </c>
      <c r="I1575" s="292">
        <v>8320.330565746115</v>
      </c>
      <c r="J1575" s="230">
        <v>45259.0969936325</v>
      </c>
      <c r="K1575" s="228">
        <v>45259.0969936325</v>
      </c>
      <c r="L1575" s="281">
        <v>0.29263594850311625</v>
      </c>
    </row>
    <row r="1576">
      <c r="A1576" s="189">
        <v>42412.0</v>
      </c>
      <c r="B1576" s="279">
        <v>0.16462938549367845</v>
      </c>
      <c r="C1576" s="279">
        <v>0.015299916911510386</v>
      </c>
      <c r="D1576" s="279">
        <v>0.17991222400587617</v>
      </c>
      <c r="E1576" s="283">
        <v>0.0027026693958383512</v>
      </c>
      <c r="F1576" s="292">
        <v>117.24006264076615</v>
      </c>
      <c r="G1576" s="228">
        <v>355.0450318412386</v>
      </c>
      <c r="H1576" s="230">
        <v>2317.587764325818</v>
      </c>
      <c r="I1576" s="292">
        <v>8121.571876209798</v>
      </c>
      <c r="J1576" s="230">
        <v>45141.85693099173</v>
      </c>
      <c r="K1576" s="228">
        <v>45141.85693099173</v>
      </c>
      <c r="L1576" s="281">
        <v>0.2853619717526157</v>
      </c>
    </row>
    <row r="1577">
      <c r="A1577" s="189">
        <v>42411.0</v>
      </c>
      <c r="B1577" s="279">
        <v>0.1570616013046241</v>
      </c>
      <c r="C1577" s="279">
        <v>0.015450768918013419</v>
      </c>
      <c r="D1577" s="279">
        <v>0.17249512343608334</v>
      </c>
      <c r="E1577" s="283">
        <v>0.0027099936126381463</v>
      </c>
      <c r="F1577" s="292">
        <v>117.24006264076615</v>
      </c>
      <c r="G1577" s="228">
        <v>360.17082562841006</v>
      </c>
      <c r="H1577" s="230">
        <v>2200.347701685052</v>
      </c>
      <c r="I1577" s="292">
        <v>7766.526844368559</v>
      </c>
      <c r="J1577" s="230">
        <v>45024.61686835096</v>
      </c>
      <c r="K1577" s="228">
        <v>45024.61686835096</v>
      </c>
      <c r="L1577" s="281">
        <v>0.28331167145588443</v>
      </c>
    </row>
    <row r="1578">
      <c r="A1578" s="189">
        <v>42410.0</v>
      </c>
      <c r="B1578" s="279">
        <v>0.14933843387094106</v>
      </c>
      <c r="C1578" s="279">
        <v>0.015604137740850545</v>
      </c>
      <c r="D1578" s="279">
        <v>0.16492515362862153</v>
      </c>
      <c r="E1578" s="283">
        <v>0.00271735763447081</v>
      </c>
      <c r="F1578" s="292">
        <v>117.24006264076593</v>
      </c>
      <c r="G1578" s="228">
        <v>365.4183492691918</v>
      </c>
      <c r="H1578" s="230">
        <v>2083.107639044286</v>
      </c>
      <c r="I1578" s="292">
        <v>7406.356018740149</v>
      </c>
      <c r="J1578" s="230">
        <v>44907.37680571019</v>
      </c>
      <c r="K1578" s="228">
        <v>44907.37680571019</v>
      </c>
      <c r="L1578" s="281">
        <v>0.2812594525261062</v>
      </c>
    </row>
    <row r="1579">
      <c r="A1579" s="189">
        <v>42409.0</v>
      </c>
      <c r="B1579" s="279">
        <v>0.14145590758069038</v>
      </c>
      <c r="C1579" s="279">
        <v>0.015760080848589444</v>
      </c>
      <c r="D1579" s="279">
        <v>0.15719839637597072</v>
      </c>
      <c r="E1579" s="283">
        <v>0.002724761786714057</v>
      </c>
      <c r="F1579" s="292">
        <v>117.24006264076615</v>
      </c>
      <c r="G1579" s="228">
        <v>370.7912553096294</v>
      </c>
      <c r="H1579" s="230">
        <v>1965.8675764035202</v>
      </c>
      <c r="I1579" s="292">
        <v>7040.937669470957</v>
      </c>
      <c r="J1579" s="230">
        <v>44790.13674306942</v>
      </c>
      <c r="K1579" s="228">
        <v>44790.13674306942</v>
      </c>
      <c r="L1579" s="281">
        <v>0.27920536563296006</v>
      </c>
    </row>
    <row r="1580">
      <c r="A1580" s="189">
        <v>42408.0</v>
      </c>
      <c r="B1580" s="279">
        <v>0.13372653484435817</v>
      </c>
      <c r="C1580" s="279">
        <v>0.015602044795050703</v>
      </c>
      <c r="D1580" s="279">
        <v>0.14931081057664078</v>
      </c>
      <c r="E1580" s="283">
        <v>0.0027319568254386647</v>
      </c>
      <c r="F1580" s="292">
        <v>117.24006264076615</v>
      </c>
      <c r="G1580" s="228">
        <v>252.8844257085757</v>
      </c>
      <c r="H1580" s="230">
        <v>1848.627513762754</v>
      </c>
      <c r="I1580" s="292">
        <v>6670.146414161328</v>
      </c>
      <c r="J1580" s="230">
        <v>44672.896680428654</v>
      </c>
      <c r="K1580" s="228">
        <v>44672.896680428654</v>
      </c>
      <c r="L1580" s="281">
        <v>0.27714946554065883</v>
      </c>
    </row>
    <row r="1581">
      <c r="A1581" s="189">
        <v>42405.0</v>
      </c>
      <c r="B1581" s="279">
        <v>0.12797716930619446</v>
      </c>
      <c r="C1581" s="279">
        <v>0.016069128957337992</v>
      </c>
      <c r="D1581" s="279">
        <v>0.14402799724178678</v>
      </c>
      <c r="E1581" s="283">
        <v>0.002739440859592915</v>
      </c>
      <c r="F1581" s="292">
        <v>117.24006264076615</v>
      </c>
      <c r="G1581" s="228">
        <v>388.26946400360794</v>
      </c>
      <c r="H1581" s="230">
        <v>1731.3874511219879</v>
      </c>
      <c r="I1581" s="292">
        <v>6417.261988452752</v>
      </c>
      <c r="J1581" s="230">
        <v>44555.656617787885</v>
      </c>
      <c r="K1581" s="228">
        <v>44555.656617787885</v>
      </c>
      <c r="L1581" s="281">
        <v>0.26980158426404494</v>
      </c>
    </row>
    <row r="1582">
      <c r="A1582" s="189">
        <v>42404.0</v>
      </c>
      <c r="B1582" s="279">
        <v>0.11945308840754712</v>
      </c>
      <c r="C1582" s="279">
        <v>0.01623613530020975</v>
      </c>
      <c r="D1582" s="279">
        <v>0.13567073248362246</v>
      </c>
      <c r="E1582" s="283">
        <v>0.002746966010522052</v>
      </c>
      <c r="F1582" s="292">
        <v>117.24006264076615</v>
      </c>
      <c r="G1582" s="228">
        <v>394.28384300844846</v>
      </c>
      <c r="H1582" s="230">
        <v>1614.1473884812217</v>
      </c>
      <c r="I1582" s="292">
        <v>6028.992524449144</v>
      </c>
      <c r="J1582" s="230">
        <v>44438.416555147116</v>
      </c>
      <c r="K1582" s="228">
        <v>44438.416555147116</v>
      </c>
      <c r="L1582" s="281">
        <v>0.2677308658014471</v>
      </c>
    </row>
    <row r="1583">
      <c r="A1583" s="189">
        <v>42403.0</v>
      </c>
      <c r="B1583" s="279">
        <v>0.11074615384222564</v>
      </c>
      <c r="C1583" s="279">
        <v>0.01640608485704403</v>
      </c>
      <c r="D1583" s="279">
        <v>0.12713355392074013</v>
      </c>
      <c r="E1583" s="283">
        <v>0.0027545326179985686</v>
      </c>
      <c r="F1583" s="292">
        <v>117.24006264076615</v>
      </c>
      <c r="G1583" s="228">
        <v>400.44956191315123</v>
      </c>
      <c r="H1583" s="230">
        <v>1496.9073258404555</v>
      </c>
      <c r="I1583" s="292">
        <v>5634.708681440696</v>
      </c>
      <c r="J1583" s="230">
        <v>44321.17649250635</v>
      </c>
      <c r="K1583" s="228">
        <v>44321.17649250635</v>
      </c>
      <c r="L1583" s="281">
        <v>0.2656583348791197</v>
      </c>
    </row>
    <row r="1584">
      <c r="A1584" s="189">
        <v>42402.0</v>
      </c>
      <c r="B1584" s="279">
        <v>0.10185143995478449</v>
      </c>
      <c r="C1584" s="279">
        <v>0.016579048157619205</v>
      </c>
      <c r="D1584" s="279">
        <v>0.1184116063471468</v>
      </c>
      <c r="E1584" s="283">
        <v>0.002762141025548955</v>
      </c>
      <c r="F1584" s="292">
        <v>117.24006264076615</v>
      </c>
      <c r="G1584" s="228">
        <v>406.7713593488006</v>
      </c>
      <c r="H1584" s="230">
        <v>1379.6672631996894</v>
      </c>
      <c r="I1584" s="292">
        <v>5234.2591195275445</v>
      </c>
      <c r="J1584" s="230">
        <v>44203.93642986558</v>
      </c>
      <c r="K1584" s="228">
        <v>44203.93642986558</v>
      </c>
      <c r="L1584" s="281">
        <v>0.26358405873575114</v>
      </c>
    </row>
    <row r="1585">
      <c r="A1585" s="189">
        <v>42401.0</v>
      </c>
      <c r="B1585" s="279">
        <v>0.09276386011080666</v>
      </c>
      <c r="C1585" s="279">
        <v>0.016755097582482087</v>
      </c>
      <c r="D1585" s="279">
        <v>0.1094998754265385</v>
      </c>
      <c r="E1585" s="283">
        <v>0.0027697915805056897</v>
      </c>
      <c r="F1585" s="292">
        <v>117.24006264076615</v>
      </c>
      <c r="G1585" s="228">
        <v>320.3228866811014</v>
      </c>
      <c r="H1585" s="230">
        <v>1262.4272005589232</v>
      </c>
      <c r="I1585" s="292">
        <v>4827.487760178744</v>
      </c>
      <c r="J1585" s="230">
        <v>44086.69636722481</v>
      </c>
      <c r="K1585" s="228">
        <v>44086.69636722481</v>
      </c>
      <c r="L1585" s="281">
        <v>0.2615081100717654</v>
      </c>
    </row>
    <row r="1586">
      <c r="A1586" s="189">
        <v>42398.0</v>
      </c>
      <c r="B1586" s="279">
        <v>0.08523559617474015</v>
      </c>
      <c r="C1586" s="279">
        <v>0.017290819122084782</v>
      </c>
      <c r="D1586" s="279">
        <v>0.1025067229004546</v>
      </c>
      <c r="E1586" s="283">
        <v>0.002777484634060091</v>
      </c>
      <c r="F1586" s="292">
        <v>117.24006264076604</v>
      </c>
      <c r="G1586" s="228">
        <v>427.84835535681395</v>
      </c>
      <c r="H1586" s="230">
        <v>1145.187137918157</v>
      </c>
      <c r="I1586" s="292">
        <v>4507.1648734976425</v>
      </c>
      <c r="J1586" s="230">
        <v>43969.45630458404</v>
      </c>
      <c r="K1586" s="228">
        <v>43969.45630458404</v>
      </c>
      <c r="L1586" s="281">
        <v>0.25408148360667154</v>
      </c>
    </row>
    <row r="1587">
      <c r="A1587" s="189">
        <v>42397.0</v>
      </c>
      <c r="B1587" s="279">
        <v>0.07556315034176835</v>
      </c>
      <c r="C1587" s="279">
        <v>0.017480939974155403</v>
      </c>
      <c r="D1587" s="279">
        <v>0.09302418139220726</v>
      </c>
      <c r="E1587" s="283">
        <v>0.002785220541316065</v>
      </c>
      <c r="F1587" s="292">
        <v>117.24006264076604</v>
      </c>
      <c r="G1587" s="228">
        <v>434.9858332255826</v>
      </c>
      <c r="H1587" s="230">
        <v>1027.947075277391</v>
      </c>
      <c r="I1587" s="292">
        <v>4079.3165181408285</v>
      </c>
      <c r="J1587" s="230">
        <v>43852.21624194327</v>
      </c>
      <c r="K1587" s="228">
        <v>43852.21624194327</v>
      </c>
      <c r="L1587" s="281">
        <v>0.2519900259531427</v>
      </c>
    </row>
    <row r="1588">
      <c r="A1588" s="189">
        <v>42396.0</v>
      </c>
      <c r="B1588" s="279">
        <v>0.06567311966656844</v>
      </c>
      <c r="C1588" s="279">
        <v>0.01767461174554004</v>
      </c>
      <c r="D1588" s="279">
        <v>0.08332760191692797</v>
      </c>
      <c r="E1588" s="283">
        <v>0.0027929996613447307</v>
      </c>
      <c r="F1588" s="292">
        <v>117.24006264076604</v>
      </c>
      <c r="G1588" s="228">
        <v>442.3140155712217</v>
      </c>
      <c r="H1588" s="230">
        <v>910.707012636625</v>
      </c>
      <c r="I1588" s="292">
        <v>3644.330684915246</v>
      </c>
      <c r="J1588" s="230">
        <v>43734.9761793025</v>
      </c>
      <c r="K1588" s="228">
        <v>43734.9761793025</v>
      </c>
      <c r="L1588" s="281">
        <v>0.2498969197296663</v>
      </c>
    </row>
    <row r="1589">
      <c r="A1589" s="189">
        <v>42395.0</v>
      </c>
      <c r="B1589" s="279">
        <v>0.0555593167096315</v>
      </c>
      <c r="C1589" s="279">
        <v>0.017871923863054195</v>
      </c>
      <c r="D1589" s="279">
        <v>0.0734108863600757</v>
      </c>
      <c r="E1589" s="283">
        <v>0.0028008223572399886</v>
      </c>
      <c r="F1589" s="292">
        <v>117.24006264076604</v>
      </c>
      <c r="G1589" s="228">
        <v>449.83912455908694</v>
      </c>
      <c r="H1589" s="230">
        <v>793.466949995859</v>
      </c>
      <c r="I1589" s="292">
        <v>3202.016669344024</v>
      </c>
      <c r="J1589" s="230">
        <v>43617.736116661734</v>
      </c>
      <c r="K1589" s="228">
        <v>43617.736116661734</v>
      </c>
      <c r="L1589" s="281">
        <v>0.24780225462049554</v>
      </c>
    </row>
    <row r="1590">
      <c r="A1590" s="189">
        <v>42394.0</v>
      </c>
      <c r="B1590" s="279">
        <v>0.04521534287842241</v>
      </c>
      <c r="C1590" s="279">
        <v>0.018072968131429123</v>
      </c>
      <c r="D1590" s="279">
        <v>0.06326772782929081</v>
      </c>
      <c r="E1590" s="283">
        <v>0.00280868899617501</v>
      </c>
      <c r="F1590" s="292">
        <v>117.24006264076604</v>
      </c>
      <c r="G1590" s="228">
        <v>405.4173441608864</v>
      </c>
      <c r="H1590" s="230">
        <v>676.2268873550929</v>
      </c>
      <c r="I1590" s="292">
        <v>2752.1775447849373</v>
      </c>
      <c r="J1590" s="230">
        <v>43500.496054020965</v>
      </c>
      <c r="K1590" s="228">
        <v>43500.496054020965</v>
      </c>
      <c r="L1590" s="281">
        <v>0.2457061277301916</v>
      </c>
    </row>
    <row r="1591">
      <c r="A1591" s="189">
        <v>42391.0</v>
      </c>
      <c r="B1591" s="279">
        <v>0.03542173081799763</v>
      </c>
      <c r="C1591" s="279">
        <v>0.01869324417687417</v>
      </c>
      <c r="D1591" s="279">
        <v>0.05409368538613902</v>
      </c>
      <c r="E1591" s="283">
        <v>0.0028165999494596844</v>
      </c>
      <c r="F1591" s="292">
        <v>117.24006264076604</v>
      </c>
      <c r="G1591" s="228">
        <v>475.6078105269253</v>
      </c>
      <c r="H1591" s="230">
        <v>558.9868247143269</v>
      </c>
      <c r="I1591" s="292">
        <v>2346.760200624051</v>
      </c>
      <c r="J1591" s="230">
        <v>43383.255991380196</v>
      </c>
      <c r="K1591" s="228">
        <v>43383.255991380196</v>
      </c>
      <c r="L1591" s="281">
        <v>0.23819511877084032</v>
      </c>
    </row>
    <row r="1592">
      <c r="A1592" s="189">
        <v>42390.0</v>
      </c>
      <c r="B1592" s="279">
        <v>0.024357549957260922</v>
      </c>
      <c r="C1592" s="279">
        <v>0.018911612378029817</v>
      </c>
      <c r="D1592" s="279">
        <v>0.04324762402849793</v>
      </c>
      <c r="E1592" s="283">
        <v>0.0028245555925990443</v>
      </c>
      <c r="F1592" s="292">
        <v>117.24006264076604</v>
      </c>
      <c r="G1592" s="228">
        <v>484.18748910561385</v>
      </c>
      <c r="H1592" s="230">
        <v>441.74676207356083</v>
      </c>
      <c r="I1592" s="292">
        <v>1871.1523900971256</v>
      </c>
      <c r="J1592" s="230">
        <v>43266.01592873943</v>
      </c>
      <c r="K1592" s="228">
        <v>43266.01592873943</v>
      </c>
      <c r="L1592" s="281">
        <v>0.23608272870315558</v>
      </c>
    </row>
    <row r="1593">
      <c r="A1593" s="189">
        <v>42389.0</v>
      </c>
      <c r="B1593" s="279">
        <v>0.013031256505000274</v>
      </c>
      <c r="C1593" s="279">
        <v>0.019134318738034534</v>
      </c>
      <c r="D1593" s="279">
        <v>0.03214378329748235</v>
      </c>
      <c r="E1593" s="283">
        <v>2.2289361012564073E-4</v>
      </c>
      <c r="F1593" s="292">
        <v>9.225610366146952</v>
      </c>
      <c r="G1593" s="228">
        <v>23.72475635208093</v>
      </c>
      <c r="H1593" s="230">
        <v>324.5066994327948</v>
      </c>
      <c r="I1593" s="292">
        <v>1386.9649009915117</v>
      </c>
      <c r="J1593" s="230">
        <v>43148.77586609866</v>
      </c>
      <c r="K1593" s="228">
        <v>43148.77586609866</v>
      </c>
      <c r="L1593" s="281">
        <v>0.2339689340377769</v>
      </c>
    </row>
    <row r="1594">
      <c r="A1594" s="189">
        <v>42388.0</v>
      </c>
      <c r="B1594" s="279">
        <v>0.012261276146406212</v>
      </c>
      <c r="C1594" s="279">
        <v>0.019361478192276106</v>
      </c>
      <c r="D1594" s="279">
        <v>0.03160070368277146</v>
      </c>
      <c r="E1594" s="283">
        <v>2.2294330276324562E-4</v>
      </c>
      <c r="F1594" s="292">
        <v>9.225610366146896</v>
      </c>
      <c r="G1594" s="228">
        <v>24.28102407347751</v>
      </c>
      <c r="H1594" s="230">
        <v>315.28108906664784</v>
      </c>
      <c r="I1594" s="292">
        <v>1363.2401446394308</v>
      </c>
      <c r="J1594" s="230">
        <v>43139.55025573251</v>
      </c>
      <c r="K1594" s="228">
        <v>43139.55025573251</v>
      </c>
      <c r="L1594" s="281">
        <v>0.23127333089947838</v>
      </c>
    </row>
    <row r="1595">
      <c r="A1595" s="189">
        <v>42387.0</v>
      </c>
      <c r="B1595" s="279">
        <v>0.01147276438728186</v>
      </c>
      <c r="C1595" s="279">
        <v>0.019594045506492526</v>
      </c>
      <c r="D1595" s="279">
        <v>0.031044494368530153</v>
      </c>
      <c r="E1595" s="283">
        <v>2.229930175630742E-4</v>
      </c>
      <c r="F1595" s="292">
        <v>9.225610366146896</v>
      </c>
      <c r="G1595" s="228">
        <v>-7.589564367862522</v>
      </c>
      <c r="H1595" s="230">
        <v>306.05547870050094</v>
      </c>
      <c r="I1595" s="292">
        <v>1338.9591205659533</v>
      </c>
      <c r="J1595" s="230">
        <v>43130.32464536636</v>
      </c>
      <c r="K1595" s="228">
        <v>43130.32464536636</v>
      </c>
      <c r="L1595" s="281">
        <v>0.22857716415654045</v>
      </c>
    </row>
    <row r="1596">
      <c r="A1596" s="189">
        <v>42384.0</v>
      </c>
      <c r="B1596" s="279">
        <v>0.010928386091510695</v>
      </c>
      <c r="C1596" s="279">
        <v>0.020321900433127326</v>
      </c>
      <c r="D1596" s="279">
        <v>0.031227142050365163</v>
      </c>
      <c r="E1596" s="283">
        <v>2.2304275453995467E-4</v>
      </c>
      <c r="F1596" s="292">
        <v>9.225610366146896</v>
      </c>
      <c r="G1596" s="228">
        <v>25.68562413374434</v>
      </c>
      <c r="H1596" s="230">
        <v>296.82986833435405</v>
      </c>
      <c r="I1596" s="292">
        <v>1346.5486849338158</v>
      </c>
      <c r="J1596" s="230">
        <v>43121.09903500021</v>
      </c>
      <c r="K1596" s="228">
        <v>43121.09903500021</v>
      </c>
      <c r="L1596" s="281">
        <v>0.22043753163588253</v>
      </c>
    </row>
    <row r="1597">
      <c r="A1597" s="189">
        <v>42383.0</v>
      </c>
      <c r="B1597" s="279">
        <v>0.010083370919866315</v>
      </c>
      <c r="C1597" s="279">
        <v>0.02057809973265876</v>
      </c>
      <c r="D1597" s="279">
        <v>0.030638034394611397</v>
      </c>
      <c r="E1597" s="283">
        <v>2.230925137087295E-4</v>
      </c>
      <c r="F1597" s="292">
        <v>9.225610366146896</v>
      </c>
      <c r="G1597" s="228">
        <v>26.326721379847868</v>
      </c>
      <c r="H1597" s="230">
        <v>287.60425796820715</v>
      </c>
      <c r="I1597" s="292">
        <v>1320.8630608000715</v>
      </c>
      <c r="J1597" s="230">
        <v>43111.87342463406</v>
      </c>
      <c r="K1597" s="228">
        <v>43111.87342463406</v>
      </c>
      <c r="L1597" s="281">
        <v>0.21773964804042584</v>
      </c>
    </row>
    <row r="1598">
      <c r="A1598" s="189">
        <v>42382.0</v>
      </c>
      <c r="B1598" s="279">
        <v>0.009216752106544502</v>
      </c>
      <c r="C1598" s="279">
        <v>0.020840784144384172</v>
      </c>
      <c r="D1598" s="279">
        <v>0.03003380082352398</v>
      </c>
      <c r="E1598" s="283">
        <v>2.231422950842546E-4</v>
      </c>
      <c r="F1598" s="292">
        <v>9.225610366146896</v>
      </c>
      <c r="G1598" s="228">
        <v>26.992469089449514</v>
      </c>
      <c r="H1598" s="230">
        <v>278.37864760206025</v>
      </c>
      <c r="I1598" s="292">
        <v>1294.5363394202236</v>
      </c>
      <c r="J1598" s="230">
        <v>43102.64781426791</v>
      </c>
      <c r="K1598" s="228">
        <v>43102.64781426791</v>
      </c>
      <c r="L1598" s="281">
        <v>0.21504119979106656</v>
      </c>
    </row>
    <row r="1599">
      <c r="A1599" s="189">
        <v>42381.0</v>
      </c>
      <c r="B1599" s="279">
        <v>0.008327698848454728</v>
      </c>
      <c r="C1599" s="279">
        <v>0.0211102030169194</v>
      </c>
      <c r="D1599" s="279">
        <v>0.02941385959864678</v>
      </c>
      <c r="E1599" s="283">
        <v>2.2319209868139906E-4</v>
      </c>
      <c r="F1599" s="292">
        <v>9.225610366146896</v>
      </c>
      <c r="G1599" s="228">
        <v>27.684147493665478</v>
      </c>
      <c r="H1599" s="230">
        <v>269.15303723591336</v>
      </c>
      <c r="I1599" s="292">
        <v>1267.543870330774</v>
      </c>
      <c r="J1599" s="230">
        <v>43093.42220390176</v>
      </c>
      <c r="K1599" s="228">
        <v>43093.42220390176</v>
      </c>
      <c r="L1599" s="281">
        <v>0.21234218675656258</v>
      </c>
    </row>
    <row r="1600">
      <c r="A1600" s="189">
        <v>42380.0</v>
      </c>
      <c r="B1600" s="279">
        <v>0.007415337197095584</v>
      </c>
      <c r="C1600" s="279">
        <v>0.02138661864613296</v>
      </c>
      <c r="D1600" s="279">
        <v>0.028777598768619912</v>
      </c>
      <c r="E1600" s="283">
        <v>2.2324192451504587E-4</v>
      </c>
      <c r="F1600" s="292">
        <v>9.225610366146924</v>
      </c>
      <c r="G1600" s="228">
        <v>-4.338949299785327</v>
      </c>
      <c r="H1600" s="230">
        <v>259.92742686976646</v>
      </c>
      <c r="I1600" s="292">
        <v>1239.8597228371086</v>
      </c>
      <c r="J1600" s="230">
        <v>43084.19659353561</v>
      </c>
      <c r="K1600" s="228">
        <v>43084.19659353561</v>
      </c>
      <c r="L1600" s="281">
        <v>0.20964260882270425</v>
      </c>
    </row>
    <row r="1601">
      <c r="A1601" s="189">
        <v>42377.0</v>
      </c>
      <c r="B1601" s="279">
        <v>0.0066538484975558814</v>
      </c>
      <c r="C1601" s="279">
        <v>0.022255991102761483</v>
      </c>
      <c r="D1601" s="279">
        <v>0.02888449240332711</v>
      </c>
      <c r="E1601" s="283">
        <v>2.232917726000895E-4</v>
      </c>
      <c r="F1601" s="292">
        <v>9.225610366146924</v>
      </c>
      <c r="G1601" s="228">
        <v>29.500976799648242</v>
      </c>
      <c r="H1601" s="230">
        <v>250.7018165036195</v>
      </c>
      <c r="I1601" s="292">
        <v>1244.198672136894</v>
      </c>
      <c r="J1601" s="230">
        <v>43074.97098316946</v>
      </c>
      <c r="K1601" s="228">
        <v>43074.97098316946</v>
      </c>
      <c r="L1601" s="281">
        <v>0.20149661152832016</v>
      </c>
    </row>
    <row r="1602">
      <c r="A1602" s="189">
        <v>42376.0</v>
      </c>
      <c r="B1602" s="279">
        <v>0.0056681095306589675</v>
      </c>
      <c r="C1602" s="279">
        <v>0.022563245825061314</v>
      </c>
      <c r="D1602" s="279">
        <v>0.028205658228415247</v>
      </c>
      <c r="E1602" s="283">
        <v>2.2334164295143954E-4</v>
      </c>
      <c r="F1602" s="292">
        <v>9.225610366146924</v>
      </c>
      <c r="G1602" s="228">
        <v>30.31034270697046</v>
      </c>
      <c r="H1602" s="230">
        <v>241.4762061374726</v>
      </c>
      <c r="I1602" s="292">
        <v>1214.6976953372457</v>
      </c>
      <c r="J1602" s="230">
        <v>43065.745372803314</v>
      </c>
      <c r="K1602" s="228">
        <v>43065.745372803314</v>
      </c>
      <c r="L1602" s="281">
        <v>0.19879531101804693</v>
      </c>
    </row>
    <row r="1603">
      <c r="A1603" s="189">
        <v>42375.0</v>
      </c>
      <c r="B1603" s="279">
        <v>0.004654758304196573</v>
      </c>
      <c r="C1603" s="279">
        <v>0.02287903386639479</v>
      </c>
      <c r="D1603" s="279">
        <v>0.027507735394432502</v>
      </c>
      <c r="E1603" s="283">
        <v>2.2339153558401835E-4</v>
      </c>
      <c r="F1603" s="292">
        <v>9.225610366146924</v>
      </c>
      <c r="G1603" s="228">
        <v>31.153897296752575</v>
      </c>
      <c r="H1603" s="230">
        <v>232.25059577132566</v>
      </c>
      <c r="I1603" s="292">
        <v>1184.3873526302752</v>
      </c>
      <c r="J1603" s="230">
        <v>43056.519762437165</v>
      </c>
      <c r="K1603" s="228">
        <v>43056.519762437165</v>
      </c>
      <c r="L1603" s="281">
        <v>0.1960934446450698</v>
      </c>
    </row>
    <row r="1604">
      <c r="A1604" s="189">
        <v>42374.0</v>
      </c>
      <c r="B1604" s="279">
        <v>0.0035862017523263442</v>
      </c>
      <c r="C1604" s="279">
        <v>0.023203715664075086</v>
      </c>
      <c r="D1604" s="279">
        <v>0.02678991741640143</v>
      </c>
      <c r="E1604" s="283">
        <v>2.2344264108943736E-4</v>
      </c>
      <c r="F1604" s="292">
        <v>9.225610366146924</v>
      </c>
      <c r="G1604" s="228">
        <v>32.03359366009795</v>
      </c>
      <c r="H1604" s="230">
        <v>223.02498540517874</v>
      </c>
      <c r="I1604" s="292">
        <v>1153.2334553335227</v>
      </c>
      <c r="J1604" s="230">
        <v>43047.294152071016</v>
      </c>
      <c r="K1604" s="228">
        <v>43047.294152071016</v>
      </c>
      <c r="L1604" s="281">
        <v>0.19339101235202932</v>
      </c>
    </row>
    <row r="1605">
      <c r="A1605" s="189">
        <v>42373.0</v>
      </c>
      <c r="B1605" s="279">
        <v>0.006643159809889967</v>
      </c>
      <c r="C1605" s="279">
        <v>0.019408191927397143</v>
      </c>
      <c r="D1605" s="279">
        <v>0.02605135173728711</v>
      </c>
      <c r="E1605" s="283">
        <v>2.233092434881884E-4</v>
      </c>
      <c r="F1605" s="292">
        <v>9.225610366146924</v>
      </c>
      <c r="G1605" s="228">
        <v>-16.514307064688637</v>
      </c>
      <c r="H1605" s="230">
        <v>213.79937503903182</v>
      </c>
      <c r="I1605" s="292">
        <v>1121.1998616734247</v>
      </c>
      <c r="J1605" s="230">
        <v>43038.068541704866</v>
      </c>
      <c r="K1605" s="228">
        <v>43038.068541704866</v>
      </c>
      <c r="L1605" s="281">
        <v>0.1906880141065392</v>
      </c>
    </row>
    <row r="1606">
      <c r="A1606" s="189">
        <v>42369.0</v>
      </c>
      <c r="B1606" s="279">
        <v>0.025382193037515977</v>
      </c>
      <c r="C1606" s="279">
        <v>0.0010585404619547875</v>
      </c>
      <c r="D1606" s="279">
        <v>0.026440733499470764</v>
      </c>
      <c r="E1606" s="283">
        <v>2.225450507161161E-4</v>
      </c>
      <c r="F1606" s="292">
        <v>9.225610366146924</v>
      </c>
      <c r="G1606" s="228">
        <v>34.714005412056395</v>
      </c>
      <c r="H1606" s="230">
        <v>204.5737646728849</v>
      </c>
      <c r="I1606" s="292">
        <v>1137.7141687381134</v>
      </c>
      <c r="J1606" s="230">
        <v>43028.84293133872</v>
      </c>
      <c r="K1606" s="228">
        <v>43028.84293133872</v>
      </c>
      <c r="L1606" s="281">
        <v>0.17981121295147995</v>
      </c>
    </row>
    <row r="1607">
      <c r="A1607" s="189">
        <v>42368.0</v>
      </c>
      <c r="B1607" s="279">
        <v>0.024564530919365102</v>
      </c>
      <c r="C1607" s="279">
        <v>0.001074938513765613</v>
      </c>
      <c r="D1607" s="279">
        <v>0.025639469433130717</v>
      </c>
      <c r="E1607" s="283">
        <v>2.2259458804000062E-4</v>
      </c>
      <c r="F1607" s="292">
        <v>9.225610366146924</v>
      </c>
      <c r="G1607" s="228">
        <v>35.78738775935585</v>
      </c>
      <c r="H1607" s="230">
        <v>195.34815430673797</v>
      </c>
      <c r="I1607" s="292">
        <v>1103.000163326057</v>
      </c>
      <c r="J1607" s="230">
        <v>43019.61732097257</v>
      </c>
      <c r="K1607" s="228">
        <v>43019.61732097257</v>
      </c>
      <c r="L1607" s="281">
        <v>0.17710618801512476</v>
      </c>
    </row>
    <row r="1608">
      <c r="A1608" s="189">
        <v>42367.0</v>
      </c>
      <c r="B1608" s="279">
        <v>0.02372105638325516</v>
      </c>
      <c r="C1608" s="279">
        <v>0.0010918488966454912</v>
      </c>
      <c r="D1608" s="279">
        <v>0.02481290527990065</v>
      </c>
      <c r="E1608" s="283">
        <v>2.226441474222756E-4</v>
      </c>
      <c r="F1608" s="292">
        <v>9.225610366146924</v>
      </c>
      <c r="G1608" s="228">
        <v>36.911868657187824</v>
      </c>
      <c r="H1608" s="230">
        <v>186.12254394059104</v>
      </c>
      <c r="I1608" s="292">
        <v>1067.212775566701</v>
      </c>
      <c r="J1608" s="230">
        <v>43010.39171060642</v>
      </c>
      <c r="K1608" s="228">
        <v>43010.39171060642</v>
      </c>
      <c r="L1608" s="281">
        <v>0.17440059583409506</v>
      </c>
    </row>
    <row r="1609">
      <c r="A1609" s="189">
        <v>42366.0</v>
      </c>
      <c r="B1609" s="279">
        <v>0.022850540451445304</v>
      </c>
      <c r="C1609" s="279">
        <v>0.0011092959982866172</v>
      </c>
      <c r="D1609" s="279">
        <v>0.02395983644973192</v>
      </c>
      <c r="E1609" s="283">
        <v>2.226937288776778E-4</v>
      </c>
      <c r="F1609" s="292">
        <v>9.225610366146924</v>
      </c>
      <c r="G1609" s="228">
        <v>-12.360620477734528</v>
      </c>
      <c r="H1609" s="230">
        <v>176.89693357444412</v>
      </c>
      <c r="I1609" s="292">
        <v>1030.3009069095133</v>
      </c>
      <c r="J1609" s="230">
        <v>43001.16610024027</v>
      </c>
      <c r="K1609" s="228">
        <v>43001.16610024027</v>
      </c>
      <c r="L1609" s="281">
        <v>0.1716944364390239</v>
      </c>
    </row>
    <row r="1610">
      <c r="A1610" s="189">
        <v>42362.0</v>
      </c>
      <c r="B1610" s="279">
        <v>0.02306786174080943</v>
      </c>
      <c r="C1610" s="279">
        <v>0.0011846264117740912</v>
      </c>
      <c r="D1610" s="279">
        <v>0.02425248815258352</v>
      </c>
      <c r="E1610" s="283">
        <v>2.2274333242095726E-4</v>
      </c>
      <c r="F1610" s="292">
        <v>9.225610366146924</v>
      </c>
      <c r="G1610" s="228">
        <v>40.4919126952924</v>
      </c>
      <c r="H1610" s="230">
        <v>167.6713232082972</v>
      </c>
      <c r="I1610" s="292">
        <v>1042.6615273872478</v>
      </c>
      <c r="J1610" s="230">
        <v>42991.94048987412</v>
      </c>
      <c r="K1610" s="228">
        <v>42991.94048987412</v>
      </c>
      <c r="L1610" s="281">
        <v>0.16081088522413997</v>
      </c>
    </row>
    <row r="1611">
      <c r="A1611" s="189">
        <v>42361.0</v>
      </c>
      <c r="B1611" s="279">
        <v>0.02211046562543036</v>
      </c>
      <c r="C1611" s="279">
        <v>0.0012051768950875862</v>
      </c>
      <c r="D1611" s="279">
        <v>0.023315642520517946</v>
      </c>
      <c r="E1611" s="283">
        <v>2.2279295806687703E-4</v>
      </c>
      <c r="F1611" s="292">
        <v>9.225610366146924</v>
      </c>
      <c r="G1611" s="228">
        <v>41.899774366501106</v>
      </c>
      <c r="H1611" s="230">
        <v>158.44571284215027</v>
      </c>
      <c r="I1611" s="292">
        <v>1002.1696146919554</v>
      </c>
      <c r="J1611" s="230">
        <v>42982.71487950797</v>
      </c>
      <c r="K1611" s="228">
        <v>42982.71487950797</v>
      </c>
      <c r="L1611" s="281">
        <v>0.1581026909210902</v>
      </c>
    </row>
    <row r="1612">
      <c r="A1612" s="189">
        <v>42360.0</v>
      </c>
      <c r="B1612" s="279">
        <v>0.021119185193539225</v>
      </c>
      <c r="C1612" s="279">
        <v>0.001226448280887528</v>
      </c>
      <c r="D1612" s="279">
        <v>0.02234563347442675</v>
      </c>
      <c r="E1612" s="283">
        <v>2.2284260583021329E-4</v>
      </c>
      <c r="F1612" s="292">
        <v>9.225610366146924</v>
      </c>
      <c r="G1612" s="228">
        <v>43.383034978445835</v>
      </c>
      <c r="H1612" s="230">
        <v>149.22010247600335</v>
      </c>
      <c r="I1612" s="292">
        <v>960.2698403254543</v>
      </c>
      <c r="J1612" s="230">
        <v>42973.48926914182</v>
      </c>
      <c r="K1612" s="228">
        <v>42973.48926914182</v>
      </c>
      <c r="L1612" s="281">
        <v>0.15539392804987995</v>
      </c>
    </row>
    <row r="1613">
      <c r="A1613" s="189">
        <v>42359.0</v>
      </c>
      <c r="B1613" s="279">
        <v>0.02009220555440789</v>
      </c>
      <c r="C1613" s="279">
        <v>0.0012484791743929877</v>
      </c>
      <c r="D1613" s="279">
        <v>0.021340684728800876</v>
      </c>
      <c r="E1613" s="283">
        <v>2.2289227572575511E-4</v>
      </c>
      <c r="F1613" s="292">
        <v>9.22561036614691</v>
      </c>
      <c r="G1613" s="228">
        <v>12.043794021034046</v>
      </c>
      <c r="H1613" s="230">
        <v>139.99449210985642</v>
      </c>
      <c r="I1613" s="292">
        <v>916.8868053470085</v>
      </c>
      <c r="J1613" s="230">
        <v>42964.26365877567</v>
      </c>
      <c r="K1613" s="228">
        <v>42964.26365877567</v>
      </c>
      <c r="L1613" s="281">
        <v>0.15268459671733806</v>
      </c>
    </row>
    <row r="1614">
      <c r="A1614" s="189">
        <v>42356.0</v>
      </c>
      <c r="B1614" s="279">
        <v>0.019745601751725322</v>
      </c>
      <c r="C1614" s="279">
        <v>0.0013192849865015946</v>
      </c>
      <c r="D1614" s="279">
        <v>0.02106488673822692</v>
      </c>
      <c r="E1614" s="283">
        <v>2.2294196776830578E-4</v>
      </c>
      <c r="F1614" s="292">
        <v>9.22561036614691</v>
      </c>
      <c r="G1614" s="228">
        <v>47.757667850913094</v>
      </c>
      <c r="H1614" s="230">
        <v>130.76888174370953</v>
      </c>
      <c r="I1614" s="292">
        <v>904.8430113259744</v>
      </c>
      <c r="J1614" s="230">
        <v>42955.03804840952</v>
      </c>
      <c r="K1614" s="228">
        <v>42955.03804840952</v>
      </c>
      <c r="L1614" s="281">
        <v>0.1445210717294244</v>
      </c>
    </row>
    <row r="1615">
      <c r="A1615" s="189">
        <v>42355.0</v>
      </c>
      <c r="B1615" s="279">
        <v>0.018612571648149372</v>
      </c>
      <c r="C1615" s="279">
        <v>0.0013447954341837991</v>
      </c>
      <c r="D1615" s="279">
        <v>0.01995736708233317</v>
      </c>
      <c r="E1615" s="283">
        <v>2.2299168197268066E-4</v>
      </c>
      <c r="F1615" s="292">
        <v>9.22561036614691</v>
      </c>
      <c r="G1615" s="228">
        <v>49.61598132891697</v>
      </c>
      <c r="H1615" s="230">
        <v>121.54327137756263</v>
      </c>
      <c r="I1615" s="292">
        <v>857.0853434750613</v>
      </c>
      <c r="J1615" s="230">
        <v>42945.81243804337</v>
      </c>
      <c r="K1615" s="228">
        <v>42945.81243804337</v>
      </c>
      <c r="L1615" s="281">
        <v>0.14180999862249913</v>
      </c>
    </row>
    <row r="1616">
      <c r="A1616" s="189">
        <v>42354.0</v>
      </c>
      <c r="B1616" s="279">
        <v>0.01743478504026375</v>
      </c>
      <c r="C1616" s="279">
        <v>0.0013713060304322564</v>
      </c>
      <c r="D1616" s="279">
        <v>0.018806091070696005</v>
      </c>
      <c r="E1616" s="283">
        <v>2.2304141835370893E-4</v>
      </c>
      <c r="F1616" s="292">
        <v>9.22561036614691</v>
      </c>
      <c r="G1616" s="228">
        <v>51.5857589097011</v>
      </c>
      <c r="H1616" s="230">
        <v>112.31766101141572</v>
      </c>
      <c r="I1616" s="292">
        <v>807.4693621461444</v>
      </c>
      <c r="J1616" s="230">
        <v>42936.58682767722</v>
      </c>
      <c r="K1616" s="228">
        <v>42936.58682767722</v>
      </c>
      <c r="L1616" s="281">
        <v>0.13909835626814443</v>
      </c>
    </row>
    <row r="1617">
      <c r="A1617" s="189">
        <v>42353.0</v>
      </c>
      <c r="B1617" s="279">
        <v>0.016209557157298774</v>
      </c>
      <c r="C1617" s="279">
        <v>0.0013988767599395946</v>
      </c>
      <c r="D1617" s="279">
        <v>0.01760843391723837</v>
      </c>
      <c r="E1617" s="283">
        <v>2.2309117692623277E-4</v>
      </c>
      <c r="F1617" s="292">
        <v>9.22561036614691</v>
      </c>
      <c r="G1617" s="228">
        <v>53.67609629775893</v>
      </c>
      <c r="H1617" s="230">
        <v>103.09205064526881</v>
      </c>
      <c r="I1617" s="292">
        <v>755.8836032364433</v>
      </c>
      <c r="J1617" s="230">
        <v>42927.361217311074</v>
      </c>
      <c r="K1617" s="228">
        <v>42927.361217311074</v>
      </c>
      <c r="L1617" s="281">
        <v>0.13638614490890236</v>
      </c>
    </row>
    <row r="1618">
      <c r="A1618" s="189">
        <v>42352.0</v>
      </c>
      <c r="B1618" s="279">
        <v>0.014933984146152083</v>
      </c>
      <c r="C1618" s="279">
        <v>0.0014275725013611535</v>
      </c>
      <c r="D1618" s="279">
        <v>0.016361556647513237</v>
      </c>
      <c r="E1618" s="283">
        <v>2.2314095770510766E-4</v>
      </c>
      <c r="F1618" s="292">
        <v>9.22561036614691</v>
      </c>
      <c r="G1618" s="228">
        <v>27.79658091969918</v>
      </c>
      <c r="H1618" s="230">
        <v>93.8664402791219</v>
      </c>
      <c r="I1618" s="292">
        <v>702.2075069386843</v>
      </c>
      <c r="J1618" s="230">
        <v>42918.135606944925</v>
      </c>
      <c r="K1618" s="228">
        <v>42918.135606944925</v>
      </c>
      <c r="L1618" s="281">
        <v>0.1336733648552666</v>
      </c>
    </row>
    <row r="1619">
      <c r="A1619" s="189">
        <v>42349.0</v>
      </c>
      <c r="B1619" s="279">
        <v>0.014196438534643955</v>
      </c>
      <c r="C1619" s="279">
        <v>0.0015208315165588702</v>
      </c>
      <c r="D1619" s="279">
        <v>0.015717270051202825</v>
      </c>
      <c r="E1619" s="283">
        <v>2.2319076070520237E-4</v>
      </c>
      <c r="F1619" s="292">
        <v>9.22561036614691</v>
      </c>
      <c r="G1619" s="228">
        <v>60.22455392797815</v>
      </c>
      <c r="H1619" s="230">
        <v>84.640829912975</v>
      </c>
      <c r="I1619" s="292">
        <v>674.4109260189852</v>
      </c>
      <c r="J1619" s="230">
        <v>42908.909996578775</v>
      </c>
      <c r="K1619" s="228">
        <v>42908.909996578775</v>
      </c>
      <c r="L1619" s="281">
        <v>0.12550334914145844</v>
      </c>
    </row>
    <row r="1620">
      <c r="A1620" s="189">
        <v>42348.0</v>
      </c>
      <c r="B1620" s="279">
        <v>0.01276201669156015</v>
      </c>
      <c r="C1620" s="279">
        <v>0.0015547872868019409</v>
      </c>
      <c r="D1620" s="279">
        <v>0.014316803978362092</v>
      </c>
      <c r="E1620" s="283">
        <v>1.4640761630498782E-4</v>
      </c>
      <c r="F1620" s="292">
        <v>6.050421418535052</v>
      </c>
      <c r="G1620" s="228">
        <v>36.45851508622377</v>
      </c>
      <c r="H1620" s="230">
        <v>75.41521954682808</v>
      </c>
      <c r="I1620" s="292">
        <v>614.186372091007</v>
      </c>
      <c r="J1620" s="230">
        <v>42899.684386212626</v>
      </c>
      <c r="K1620" s="228">
        <v>42899.684386212626</v>
      </c>
      <c r="L1620" s="281">
        <v>0.12278881944266494</v>
      </c>
    </row>
    <row r="1621">
      <c r="A1621" s="189">
        <v>42347.0</v>
      </c>
      <c r="B1621" s="279">
        <v>0.011878562463303592</v>
      </c>
      <c r="C1621" s="279">
        <v>0.0015902860254713683</v>
      </c>
      <c r="D1621" s="279">
        <v>0.01346884848877496</v>
      </c>
      <c r="E1621" s="283">
        <v>1.518466452997405E-4</v>
      </c>
      <c r="F1621" s="292">
        <v>6.050421418535024</v>
      </c>
      <c r="G1621" s="228">
        <v>38.14920384270022</v>
      </c>
      <c r="H1621" s="230">
        <v>69.36479812829303</v>
      </c>
      <c r="I1621" s="292">
        <v>577.7278570047832</v>
      </c>
      <c r="J1621" s="230">
        <v>42893.63396479409</v>
      </c>
      <c r="K1621" s="228">
        <v>42893.63396479409</v>
      </c>
      <c r="L1621" s="281">
        <v>0.12006483206109055</v>
      </c>
    </row>
    <row r="1622">
      <c r="A1622" s="189">
        <v>42346.0</v>
      </c>
      <c r="B1622" s="279">
        <v>0.011768506339931687</v>
      </c>
      <c r="C1622" s="279">
        <v>8.127260024399718E-4</v>
      </c>
      <c r="D1622" s="279">
        <v>0.012581232342371658</v>
      </c>
      <c r="E1622" s="283">
        <v>1.518540784770923E-4</v>
      </c>
      <c r="F1622" s="292">
        <v>6.050421418535024</v>
      </c>
      <c r="G1622" s="228">
        <v>39.960871471630696</v>
      </c>
      <c r="H1622" s="230">
        <v>63.31437670975801</v>
      </c>
      <c r="I1622" s="292">
        <v>539.578653162083</v>
      </c>
      <c r="J1622" s="230">
        <v>42887.58354337556</v>
      </c>
      <c r="K1622" s="228">
        <v>42887.58354337556</v>
      </c>
      <c r="L1622" s="281">
        <v>0.11734040318073725</v>
      </c>
    </row>
    <row r="1623">
      <c r="A1623" s="189">
        <v>42345.0</v>
      </c>
      <c r="B1623" s="279">
        <v>0.010818952319360317</v>
      </c>
      <c r="C1623" s="279">
        <v>8.32165197112723E-4</v>
      </c>
      <c r="D1623" s="279">
        <v>0.01165111751647304</v>
      </c>
      <c r="E1623" s="283">
        <v>1.5187714164047785E-4</v>
      </c>
      <c r="F1623" s="292">
        <v>6.050421418535024</v>
      </c>
      <c r="G1623" s="228">
        <v>18.43291808747182</v>
      </c>
      <c r="H1623" s="230">
        <v>57.263955291222985</v>
      </c>
      <c r="I1623" s="292">
        <v>499.6177816904523</v>
      </c>
      <c r="J1623" s="230">
        <v>42881.53312195702</v>
      </c>
      <c r="K1623" s="228">
        <v>42881.53312195702</v>
      </c>
      <c r="L1623" s="281">
        <v>0.1146155268883163</v>
      </c>
    </row>
    <row r="1624">
      <c r="A1624" s="189">
        <v>42342.0</v>
      </c>
      <c r="B1624" s="279">
        <v>0.01032656878356971</v>
      </c>
      <c r="C1624" s="279">
        <v>8.962754457020725E-4</v>
      </c>
      <c r="D1624" s="279">
        <v>0.011222844229271783</v>
      </c>
      <c r="E1624" s="283">
        <v>1.519002118104622E-4</v>
      </c>
      <c r="F1624" s="292">
        <v>6.050421418535024</v>
      </c>
      <c r="G1624" s="228">
        <v>45.69383872549207</v>
      </c>
      <c r="H1624" s="230">
        <v>51.21353387268796</v>
      </c>
      <c r="I1624" s="292">
        <v>481.1848636029805</v>
      </c>
      <c r="J1624" s="230">
        <v>42875.48270053849</v>
      </c>
      <c r="K1624" s="228">
        <v>42875.48270053849</v>
      </c>
      <c r="L1624" s="281">
        <v>0.10643213813754457</v>
      </c>
    </row>
    <row r="1625">
      <c r="A1625" s="189">
        <v>42341.0</v>
      </c>
      <c r="B1625" s="279">
        <v>0.00923858006615195</v>
      </c>
      <c r="C1625" s="279">
        <v>9.199641861263651E-4</v>
      </c>
      <c r="D1625" s="279">
        <v>0.010158544252278315</v>
      </c>
      <c r="E1625" s="283">
        <v>1.5192328899023876E-4</v>
      </c>
      <c r="F1625" s="292">
        <v>6.050421418535024</v>
      </c>
      <c r="G1625" s="228">
        <v>48.15909907009069</v>
      </c>
      <c r="H1625" s="230">
        <v>45.16311245415294</v>
      </c>
      <c r="I1625" s="292">
        <v>435.4910248774884</v>
      </c>
      <c r="J1625" s="230">
        <v>42869.43227911995</v>
      </c>
      <c r="K1625" s="228">
        <v>42869.43227911995</v>
      </c>
      <c r="L1625" s="281">
        <v>0.10370618422471083</v>
      </c>
    </row>
    <row r="1626">
      <c r="A1626" s="189">
        <v>42340.0</v>
      </c>
      <c r="B1626" s="279">
        <v>0.008091493273322141</v>
      </c>
      <c r="C1626" s="279">
        <v>9.449361687892829E-4</v>
      </c>
      <c r="D1626" s="279">
        <v>0.009036429442111424</v>
      </c>
      <c r="E1626" s="283">
        <v>1.5194637318300286E-4</v>
      </c>
      <c r="F1626" s="292">
        <v>6.050421418535024</v>
      </c>
      <c r="G1626" s="228">
        <v>55.667004650084664</v>
      </c>
      <c r="H1626" s="230">
        <v>39.112691035617914</v>
      </c>
      <c r="I1626" s="292">
        <v>387.33192580739774</v>
      </c>
      <c r="J1626" s="230">
        <v>42863.38185770142</v>
      </c>
      <c r="K1626" s="228">
        <v>42863.38185770142</v>
      </c>
      <c r="L1626" s="281">
        <v>0.10097977581911709</v>
      </c>
    </row>
    <row r="1627">
      <c r="A1627" s="189">
        <v>42339.0</v>
      </c>
      <c r="B1627" s="279">
        <v>0.006781476633483412</v>
      </c>
      <c r="C1627" s="279">
        <v>9.573374746793418E-4</v>
      </c>
      <c r="D1627" s="279">
        <v>0.007738814108162754</v>
      </c>
      <c r="E1627" s="283">
        <v>1.5196946439195177E-4</v>
      </c>
      <c r="F1627" s="292">
        <v>6.050421418535024</v>
      </c>
      <c r="G1627" s="228">
        <v>60.70034413768366</v>
      </c>
      <c r="H1627" s="230">
        <v>33.06226961708289</v>
      </c>
      <c r="I1627" s="292">
        <v>331.6649211573131</v>
      </c>
      <c r="J1627" s="230">
        <v>42857.33143628288</v>
      </c>
      <c r="K1627" s="228">
        <v>42857.33143628288</v>
      </c>
      <c r="L1627" s="281">
        <v>0.09968575965681042</v>
      </c>
    </row>
    <row r="1628">
      <c r="A1628" s="189">
        <v>42338.0</v>
      </c>
      <c r="B1628" s="279">
        <v>0.0053659181257333325</v>
      </c>
      <c r="C1628" s="279">
        <v>9.574535588993073E-4</v>
      </c>
      <c r="D1628" s="279">
        <v>0.00632337168463264</v>
      </c>
      <c r="E1628" s="283">
        <v>1.5199256262028482E-4</v>
      </c>
      <c r="F1628" s="292">
        <v>6.050421418535027</v>
      </c>
      <c r="G1628" s="228">
        <v>60.697076624251366</v>
      </c>
      <c r="H1628" s="230">
        <v>27.011848198547867</v>
      </c>
      <c r="I1628" s="292">
        <v>270.9645770196294</v>
      </c>
      <c r="J1628" s="230">
        <v>42851.28101486435</v>
      </c>
      <c r="K1628" s="228">
        <v>42851.28101486435</v>
      </c>
      <c r="L1628" s="281">
        <v>0.099687746995029</v>
      </c>
    </row>
    <row r="1629">
      <c r="A1629" s="189">
        <v>42335.0</v>
      </c>
      <c r="B1629" s="279">
        <v>0.003950032223134473</v>
      </c>
      <c r="C1629" s="279">
        <v>9.575735356158005E-4</v>
      </c>
      <c r="D1629" s="279">
        <v>0.004907605758750273</v>
      </c>
      <c r="E1629" s="283">
        <v>1.5201566787120295E-4</v>
      </c>
      <c r="F1629" s="292">
        <v>6.050421418535025</v>
      </c>
      <c r="G1629" s="228">
        <v>60.69446735823314</v>
      </c>
      <c r="H1629" s="230">
        <v>20.96142678001284</v>
      </c>
      <c r="I1629" s="292">
        <v>210.26750039537805</v>
      </c>
      <c r="J1629" s="230">
        <v>42845.23059344581</v>
      </c>
      <c r="K1629" s="228">
        <v>42845.23059344581</v>
      </c>
      <c r="L1629" s="281">
        <v>0.09968933259109404</v>
      </c>
    </row>
    <row r="1630">
      <c r="A1630" s="189">
        <v>42334.0</v>
      </c>
      <c r="B1630" s="279">
        <v>0.002533802936984131</v>
      </c>
      <c r="C1630" s="279">
        <v>9.576978909148045E-4</v>
      </c>
      <c r="D1630" s="279">
        <v>0.0034915008278989354</v>
      </c>
      <c r="E1630" s="283">
        <v>1.5203878014790947E-4</v>
      </c>
      <c r="F1630" s="292">
        <v>6.050421418535025</v>
      </c>
      <c r="G1630" s="228">
        <v>60.692631309171446</v>
      </c>
      <c r="H1630" s="230">
        <v>14.911005361477814</v>
      </c>
      <c r="I1630" s="292">
        <v>149.5730330371449</v>
      </c>
      <c r="J1630" s="230">
        <v>42839.18017202728</v>
      </c>
      <c r="K1630" s="228">
        <v>42839.18017202728</v>
      </c>
      <c r="L1630" s="281">
        <v>0.09969046597975198</v>
      </c>
    </row>
    <row r="1631">
      <c r="A1631" s="189">
        <v>42333.0</v>
      </c>
      <c r="B1631" s="279">
        <v>0.0011172115010269444</v>
      </c>
      <c r="C1631" s="279">
        <v>9.578271955490464E-4</v>
      </c>
      <c r="D1631" s="279">
        <v>0.002075038696575991</v>
      </c>
      <c r="E1631" s="283">
        <v>1.5206189945360938E-4</v>
      </c>
      <c r="F1631" s="292">
        <v>6.050421418535025</v>
      </c>
      <c r="G1631" s="228">
        <v>60.69170961830794</v>
      </c>
      <c r="H1631" s="230">
        <v>8.860583942942789</v>
      </c>
      <c r="I1631" s="292">
        <v>88.88040172797346</v>
      </c>
      <c r="J1631" s="230">
        <v>42833.12975060874</v>
      </c>
      <c r="K1631" s="228">
        <v>42833.12975060874</v>
      </c>
      <c r="L1631" s="281">
        <v>0.09969108791903765</v>
      </c>
    </row>
    <row r="1632">
      <c r="A1632" s="189">
        <v>42332.0</v>
      </c>
      <c r="B1632" s="279">
        <v>-2.997642608224422E-4</v>
      </c>
      <c r="C1632" s="279">
        <v>9.579621242114732E-4</v>
      </c>
      <c r="D1632" s="279">
        <v>6.58197863389031E-4</v>
      </c>
      <c r="E1632" s="283">
        <v>1.5208502579150968E-4</v>
      </c>
      <c r="F1632" s="292">
        <v>6.050421418535025</v>
      </c>
      <c r="G1632" s="228">
        <v>-4.314492869516972</v>
      </c>
      <c r="H1632" s="230">
        <v>2.8101625244077635</v>
      </c>
      <c r="I1632" s="292">
        <v>28.188692109665528</v>
      </c>
      <c r="J1632" s="230">
        <v>42827.07932919021</v>
      </c>
      <c r="K1632" s="228">
        <v>42827.07932919021</v>
      </c>
      <c r="L1632" s="281">
        <v>0.09969112839556668</v>
      </c>
    </row>
    <row r="1633">
      <c r="A1633" s="189">
        <v>42331.0</v>
      </c>
      <c r="B1633" s="279">
        <v>-0.0017171507477126435</v>
      </c>
      <c r="C1633" s="279">
        <v>9.581034803247403E-4</v>
      </c>
      <c r="D1633" s="279">
        <v>-7.590472673879032E-4</v>
      </c>
      <c r="E1633" s="283">
        <v>1.5210815916481935E-4</v>
      </c>
      <c r="F1633" s="292">
        <v>6.050421418535025</v>
      </c>
      <c r="G1633" s="228">
        <v>-60.69335230246812</v>
      </c>
      <c r="H1633" s="230">
        <v>-3.240258894127262</v>
      </c>
      <c r="I1633" s="292">
        <v>32.5031849791825</v>
      </c>
      <c r="J1633" s="230">
        <v>42821.02890777167</v>
      </c>
      <c r="K1633" s="228">
        <v>42821.02890777167</v>
      </c>
      <c r="L1633" s="281">
        <v>-0.09969050405991195</v>
      </c>
    </row>
    <row r="1634">
      <c r="A1634" s="189">
        <v>42328.0</v>
      </c>
      <c r="B1634" s="279">
        <v>-0.0031349796394916597</v>
      </c>
      <c r="C1634" s="279">
        <v>9.582522282807417E-4</v>
      </c>
      <c r="D1634" s="279">
        <v>-0.002176727411210918</v>
      </c>
      <c r="E1634" s="283">
        <v>1.5213129957674932E-4</v>
      </c>
      <c r="F1634" s="292">
        <v>6.050421418535025</v>
      </c>
      <c r="G1634" s="228">
        <v>-60.69641146992001</v>
      </c>
      <c r="H1634" s="230">
        <v>-9.290680312662287</v>
      </c>
      <c r="I1634" s="292">
        <v>93.19653728165062</v>
      </c>
      <c r="J1634" s="230">
        <v>42814.97848635314</v>
      </c>
      <c r="K1634" s="228">
        <v>42814.97848635314</v>
      </c>
      <c r="L1634" s="281">
        <v>-0.09968911489259291</v>
      </c>
    </row>
    <row r="1635">
      <c r="A1635" s="189">
        <v>42327.0</v>
      </c>
      <c r="B1635" s="279">
        <v>-0.004553289288957237</v>
      </c>
      <c r="C1635" s="279">
        <v>9.584095358800628E-4</v>
      </c>
      <c r="D1635" s="279">
        <v>-0.0035948797530771744</v>
      </c>
      <c r="E1635" s="283">
        <v>1.521544470305124E-4</v>
      </c>
      <c r="F1635" s="292">
        <v>6.050421418535024</v>
      </c>
      <c r="G1635" s="228">
        <v>-60.70140767860272</v>
      </c>
      <c r="H1635" s="230">
        <v>-15.341101731197313</v>
      </c>
      <c r="I1635" s="292">
        <v>153.89294875157063</v>
      </c>
      <c r="J1635" s="230">
        <v>42808.928064934604</v>
      </c>
      <c r="K1635" s="228">
        <v>42808.928064934604</v>
      </c>
      <c r="L1635" s="281">
        <v>-0.09968683981721899</v>
      </c>
    </row>
    <row r="1636">
      <c r="A1636" s="189">
        <v>42326.0</v>
      </c>
      <c r="B1636" s="279">
        <v>-0.005972126579105814</v>
      </c>
      <c r="C1636" s="279">
        <v>9.585768309458125E-4</v>
      </c>
      <c r="D1636" s="279">
        <v>-0.005013549748160002</v>
      </c>
      <c r="E1636" s="283">
        <v>1.5217760152932353E-4</v>
      </c>
      <c r="F1636" s="292">
        <v>6.050421418535024</v>
      </c>
      <c r="G1636" s="228">
        <v>-60.708798082154175</v>
      </c>
      <c r="H1636" s="230">
        <v>-21.391523149732336</v>
      </c>
      <c r="I1636" s="292">
        <v>214.59435643017335</v>
      </c>
      <c r="J1636" s="230">
        <v>42802.87764351607</v>
      </c>
      <c r="K1636" s="228">
        <v>42802.87764351607</v>
      </c>
      <c r="L1636" s="281">
        <v>-0.09968353085134792</v>
      </c>
    </row>
    <row r="1637">
      <c r="A1637" s="189">
        <v>42325.0</v>
      </c>
      <c r="B1637" s="279">
        <v>-0.0073915494372498655</v>
      </c>
      <c r="C1637" s="279">
        <v>9.587558779605304E-4</v>
      </c>
      <c r="D1637" s="279">
        <v>-0.006432793559289335</v>
      </c>
      <c r="E1637" s="283">
        <v>1.5220076307639944E-4</v>
      </c>
      <c r="F1637" s="292">
        <v>6.050421418535024</v>
      </c>
      <c r="G1637" s="228">
        <v>-60.719183011885605</v>
      </c>
      <c r="H1637" s="230">
        <v>-27.44194456826736</v>
      </c>
      <c r="I1637" s="292">
        <v>275.3031545123275</v>
      </c>
      <c r="J1637" s="230">
        <v>42796.827222097534</v>
      </c>
      <c r="K1637" s="228">
        <v>42796.827222097534</v>
      </c>
      <c r="L1637" s="281">
        <v>-0.0996790051929411</v>
      </c>
    </row>
    <row r="1638">
      <c r="A1638" s="189">
        <v>42324.0</v>
      </c>
      <c r="B1638" s="279">
        <v>-0.008811630294021284</v>
      </c>
      <c r="C1638" s="279">
        <v>9.589488835057081E-4</v>
      </c>
      <c r="D1638" s="279">
        <v>-0.007852681410515575</v>
      </c>
      <c r="E1638" s="283">
        <v>1.5222393167495886E-4</v>
      </c>
      <c r="F1638" s="292">
        <v>6.050421418535024</v>
      </c>
      <c r="G1638" s="228">
        <v>-60.73336338342381</v>
      </c>
      <c r="H1638" s="230">
        <v>-33.49236598680238</v>
      </c>
      <c r="I1638" s="292">
        <v>336.0223375242131</v>
      </c>
      <c r="J1638" s="230">
        <v>42790.776800679</v>
      </c>
      <c r="K1638" s="228">
        <v>42790.776800679</v>
      </c>
      <c r="L1638" s="281">
        <v>-0.0996730343392394</v>
      </c>
    </row>
    <row r="1639">
      <c r="A1639" s="189">
        <v>42321.0</v>
      </c>
      <c r="B1639" s="279">
        <v>-0.010232460929251376</v>
      </c>
      <c r="C1639" s="279">
        <v>9.591586439769537E-4</v>
      </c>
      <c r="D1639" s="279">
        <v>-0.009273302285274423</v>
      </c>
      <c r="E1639" s="283">
        <v>1.522471073282225E-4</v>
      </c>
      <c r="F1639" s="292">
        <v>6.050421418535024</v>
      </c>
      <c r="G1639" s="228">
        <v>-60.75242687949037</v>
      </c>
      <c r="H1639" s="230">
        <v>-39.54278740533741</v>
      </c>
      <c r="I1639" s="292">
        <v>396.75570090763694</v>
      </c>
      <c r="J1639" s="230">
        <v>42784.726379260464</v>
      </c>
      <c r="K1639" s="228">
        <v>42784.726379260464</v>
      </c>
      <c r="L1639" s="281">
        <v>-0.0996653288531897</v>
      </c>
    </row>
    <row r="1640">
      <c r="A1640" s="189">
        <v>42320.0</v>
      </c>
      <c r="B1640" s="279">
        <v>-0.011654159399924965</v>
      </c>
      <c r="C1640" s="279">
        <v>9.593887567662531E-4</v>
      </c>
      <c r="D1640" s="279">
        <v>-0.010694770643158713</v>
      </c>
      <c r="E1640" s="283">
        <v>1.52270290039413E-4</v>
      </c>
      <c r="F1640" s="292">
        <v>6.050421418535024</v>
      </c>
      <c r="G1640" s="228">
        <v>-60.77788066558918</v>
      </c>
      <c r="H1640" s="230">
        <v>-45.59320882387243</v>
      </c>
      <c r="I1640" s="292">
        <v>457.5081277871273</v>
      </c>
      <c r="J1640" s="230">
        <v>42778.67595784193</v>
      </c>
      <c r="K1640" s="228">
        <v>42778.67595784193</v>
      </c>
      <c r="L1640" s="281">
        <v>-0.09965551660119658</v>
      </c>
    </row>
    <row r="1641">
      <c r="A1641" s="189">
        <v>42319.0</v>
      </c>
      <c r="B1641" s="279">
        <v>-0.013076880174388636</v>
      </c>
      <c r="C1641" s="279">
        <v>9.596439291792888E-4</v>
      </c>
      <c r="D1641" s="279">
        <v>-0.012117236245209348</v>
      </c>
      <c r="E1641" s="283">
        <v>1.5229347981175507E-4</v>
      </c>
      <c r="F1641" s="292">
        <v>6.050421418535024</v>
      </c>
      <c r="G1641" s="228">
        <v>-60.81186175240077</v>
      </c>
      <c r="H1641" s="230">
        <v>-51.643630242407454</v>
      </c>
      <c r="I1641" s="292">
        <v>518.2860084527165</v>
      </c>
      <c r="J1641" s="230">
        <v>42772.625536423395</v>
      </c>
      <c r="K1641" s="228">
        <v>42772.625536423395</v>
      </c>
      <c r="L1641" s="281">
        <v>-0.09964311094676007</v>
      </c>
    </row>
    <row r="1642">
      <c r="A1642" s="189">
        <v>42318.0</v>
      </c>
      <c r="B1642" s="279">
        <v>-0.014500829348665803</v>
      </c>
      <c r="C1642" s="279">
        <v>9.599304422687391E-4</v>
      </c>
      <c r="D1642" s="279">
        <v>-0.013540898906397064</v>
      </c>
      <c r="E1642" s="283">
        <v>1.5231667664847523E-4</v>
      </c>
      <c r="F1642" s="292">
        <v>6.050421418535024</v>
      </c>
      <c r="G1642" s="228">
        <v>-60.85748165764937</v>
      </c>
      <c r="H1642" s="230">
        <v>-57.69405166094248</v>
      </c>
      <c r="I1642" s="292">
        <v>579.0978702051173</v>
      </c>
      <c r="J1642" s="230">
        <v>42766.57511500486</v>
      </c>
      <c r="K1642" s="228">
        <v>42766.57511500486</v>
      </c>
      <c r="L1642" s="281">
        <v>-0.09962746304093152</v>
      </c>
    </row>
    <row r="1643">
      <c r="A1643" s="189">
        <v>42317.0</v>
      </c>
      <c r="B1643" s="279">
        <v>-0.014966031320910192</v>
      </c>
      <c r="C1643" s="279">
        <v>0.0</v>
      </c>
      <c r="D1643" s="279">
        <v>-0.014966031320910192</v>
      </c>
      <c r="E1643" s="283">
        <v>1.5232419426483405E-4</v>
      </c>
      <c r="F1643" s="292">
        <v>6.050421418535024</v>
      </c>
      <c r="G1643" s="228">
        <v>-60.919413188987505</v>
      </c>
      <c r="H1643" s="230">
        <v>-63.7444730794775</v>
      </c>
      <c r="I1643" s="292">
        <v>639.9553518627666</v>
      </c>
      <c r="J1643" s="230">
        <v>42760.524693586325</v>
      </c>
      <c r="K1643" s="228">
        <v>42760.524693586325</v>
      </c>
      <c r="L1643" s="281">
        <v>-0.09960768808938253</v>
      </c>
    </row>
    <row r="1644">
      <c r="A1644" s="189">
        <v>42314.0</v>
      </c>
      <c r="B1644" s="279">
        <v>-0.016393015631302195</v>
      </c>
      <c r="C1644" s="279">
        <v>0.0</v>
      </c>
      <c r="D1644" s="279">
        <v>-0.016393015631302195</v>
      </c>
      <c r="E1644" s="283">
        <v>1.5234740045985744E-4</v>
      </c>
      <c r="F1644" s="292">
        <v>6.050421418535024</v>
      </c>
      <c r="G1644" s="228">
        <v>-61.004935417027696</v>
      </c>
      <c r="H1644" s="230">
        <v>-69.79489449801252</v>
      </c>
      <c r="I1644" s="292">
        <v>700.8747650517541</v>
      </c>
      <c r="J1644" s="230">
        <v>42754.47427216779</v>
      </c>
      <c r="K1644" s="228">
        <v>42754.47427216779</v>
      </c>
      <c r="L1644" s="281">
        <v>-0.09958254737971443</v>
      </c>
    </row>
    <row r="1645">
      <c r="A1645" s="189">
        <v>42313.0</v>
      </c>
      <c r="B1645" s="279">
        <v>-0.0178224044734091</v>
      </c>
      <c r="C1645" s="279">
        <v>0.0</v>
      </c>
      <c r="D1645" s="279">
        <v>-0.0178224044734091</v>
      </c>
      <c r="E1645" s="283">
        <v>1.603944173695922E-4</v>
      </c>
      <c r="F1645" s="292">
        <v>6.050421418535024</v>
      </c>
      <c r="G1645" s="228">
        <v>-61.12589706661083</v>
      </c>
      <c r="H1645" s="230">
        <v>-75.84531591654755</v>
      </c>
      <c r="I1645" s="292">
        <v>761.8797004687818</v>
      </c>
      <c r="J1645" s="230">
        <v>42748.423850749256</v>
      </c>
      <c r="K1645" s="228">
        <v>42748.423850749256</v>
      </c>
      <c r="L1645" s="281">
        <v>-0.09955025166030831</v>
      </c>
    </row>
    <row r="1646">
      <c r="A1646" s="189">
        <v>42312.0</v>
      </c>
      <c r="B1646" s="181">
        <v>-0.01925502800859039</v>
      </c>
      <c r="C1646" s="181">
        <v>0.0</v>
      </c>
      <c r="D1646" s="181">
        <v>-0.01925502800859039</v>
      </c>
      <c r="E1646" s="283">
        <v>0.007352045278671571</v>
      </c>
      <c r="F1646" s="292">
        <v>277.29043275375744</v>
      </c>
      <c r="G1646" s="228">
        <v>-2765.728096692866</v>
      </c>
      <c r="H1646" s="230">
        <v>-81.89573733508257</v>
      </c>
      <c r="I1646" s="292">
        <v>823.0055975353927</v>
      </c>
      <c r="J1646" s="230">
        <v>42742.37342933072</v>
      </c>
      <c r="K1646" s="228">
        <v>42742.37342933072</v>
      </c>
      <c r="L1646" s="281">
        <v>-0.09950811705331168</v>
      </c>
    </row>
    <row r="1647">
      <c r="A1647" s="189">
        <v>42311.0</v>
      </c>
      <c r="B1647" s="279">
        <v>-0.08451022442408837</v>
      </c>
      <c r="C1647" s="279">
        <v>0.0</v>
      </c>
      <c r="D1647" s="279">
        <v>-0.08451022442408837</v>
      </c>
      <c r="E1647" s="283">
        <v>0.007406498188711376</v>
      </c>
      <c r="F1647" s="292">
        <v>277.29043275375744</v>
      </c>
      <c r="G1647" s="228">
        <v>-2728.047934166371</v>
      </c>
      <c r="H1647" s="230">
        <v>-359.18617008884</v>
      </c>
      <c r="I1647" s="292">
        <v>3588.7336942282586</v>
      </c>
      <c r="J1647" s="230">
        <v>42465.082996576966</v>
      </c>
      <c r="K1647" s="228">
        <v>42465.082996576966</v>
      </c>
      <c r="L1647" s="281">
        <v>-0.10008716184946162</v>
      </c>
    </row>
    <row r="1648">
      <c r="A1648" s="189">
        <v>42310.0</v>
      </c>
      <c r="B1648" s="181">
        <v>-0.14973008172538002</v>
      </c>
      <c r="C1648" s="181">
        <v>0.0</v>
      </c>
      <c r="D1648" s="181">
        <v>-0.14973008172538002</v>
      </c>
      <c r="E1648" s="283">
        <v>-0.003461549117420455</v>
      </c>
      <c r="F1648" s="292">
        <v>-128.6364039019386</v>
      </c>
      <c r="G1648" s="228">
        <v>1268.9092955622737</v>
      </c>
      <c r="H1648" s="230">
        <v>-636.4766028425975</v>
      </c>
      <c r="I1648" s="292">
        <v>6316.7816283946295</v>
      </c>
      <c r="J1648" s="230">
        <v>42187.79256382321</v>
      </c>
      <c r="K1648" s="228">
        <v>42187.79256382321</v>
      </c>
      <c r="L1648" s="281">
        <v>-0.10075963366876022</v>
      </c>
    </row>
    <row r="1649">
      <c r="A1649" s="189">
        <v>42307.0</v>
      </c>
      <c r="B1649" s="279">
        <v>-0.11928871258683904</v>
      </c>
      <c r="C1649" s="279">
        <v>0.0</v>
      </c>
      <c r="D1649" s="279">
        <v>-0.11928871258683904</v>
      </c>
      <c r="E1649" s="283">
        <v>-0.0034496081294445283</v>
      </c>
      <c r="F1649" s="292">
        <v>-128.63640390193854</v>
      </c>
      <c r="G1649" s="228">
        <v>1272.8463961941638</v>
      </c>
      <c r="H1649" s="230">
        <v>-507.8401989406589</v>
      </c>
      <c r="I1649" s="292">
        <v>5047.872332832356</v>
      </c>
      <c r="J1649" s="230">
        <v>42316.42896772515</v>
      </c>
      <c r="K1649" s="228">
        <v>42316.42896772515</v>
      </c>
      <c r="L1649" s="281">
        <v>-0.100604802470452</v>
      </c>
    </row>
    <row r="1650">
      <c r="A1650" s="189">
        <v>42306.0</v>
      </c>
      <c r="B1650" s="279">
        <v>-0.08893910054292561</v>
      </c>
      <c r="C1650" s="279">
        <v>0.0</v>
      </c>
      <c r="D1650" s="279">
        <v>-0.08893910054292561</v>
      </c>
      <c r="E1650" s="283">
        <v>-0.003437749241713322</v>
      </c>
      <c r="F1650" s="292">
        <v>-128.63640390193854</v>
      </c>
      <c r="G1650" s="228">
        <v>1276.769256442517</v>
      </c>
      <c r="H1650" s="230">
        <v>-379.2037950387204</v>
      </c>
      <c r="I1650" s="292">
        <v>3775.025936638192</v>
      </c>
      <c r="J1650" s="230">
        <v>42445.06537162709</v>
      </c>
      <c r="K1650" s="228">
        <v>42445.06537162709</v>
      </c>
      <c r="L1650" s="281">
        <v>-0.10045064627460976</v>
      </c>
    </row>
    <row r="1651">
      <c r="A1651" s="189">
        <v>42305.0</v>
      </c>
      <c r="B1651" s="279">
        <v>-0.05868074834948109</v>
      </c>
      <c r="C1651" s="279">
        <v>0.0</v>
      </c>
      <c r="D1651" s="279">
        <v>-0.05868074834948109</v>
      </c>
      <c r="E1651" s="283">
        <v>-0.008505947458203135</v>
      </c>
      <c r="F1651" s="292">
        <v>-319.376403901939</v>
      </c>
      <c r="G1651" s="228">
        <v>1808.078357043495</v>
      </c>
      <c r="H1651" s="230">
        <v>-250.56739113678185</v>
      </c>
      <c r="I1651" s="292">
        <v>2498.256680195675</v>
      </c>
      <c r="J1651" s="230">
        <v>42573.70177552903</v>
      </c>
      <c r="K1651" s="228">
        <v>42573.70177552903</v>
      </c>
      <c r="L1651" s="281">
        <v>-0.1002968962809523</v>
      </c>
    </row>
    <row r="1652">
      <c r="A1652" s="189">
        <v>42304.0</v>
      </c>
      <c r="B1652" s="279">
        <v>0.016090668994773835</v>
      </c>
      <c r="C1652" s="279">
        <v>0.0</v>
      </c>
      <c r="D1652" s="279">
        <v>0.016090668994773835</v>
      </c>
      <c r="E1652" s="283">
        <v>0.006854384391206759</v>
      </c>
      <c r="F1652" s="292">
        <v>259.553596098061</v>
      </c>
      <c r="G1652" s="228">
        <v>-1217.2675101768582</v>
      </c>
      <c r="H1652" s="230">
        <v>68.80901276515715</v>
      </c>
      <c r="I1652" s="292">
        <v>690.17832315218</v>
      </c>
      <c r="J1652" s="230">
        <v>42893.078179430966</v>
      </c>
      <c r="K1652" s="228">
        <v>42893.078179430966</v>
      </c>
      <c r="L1652" s="281">
        <v>0.0996974411640355</v>
      </c>
    </row>
    <row r="1653">
      <c r="A1653" s="189">
        <v>42303.0</v>
      </c>
      <c r="B1653" s="279">
        <v>-0.044740514699897295</v>
      </c>
      <c r="C1653" s="279">
        <v>0.0</v>
      </c>
      <c r="D1653" s="279">
        <v>-0.044740514699897295</v>
      </c>
      <c r="E1653" s="283">
        <v>-0.005072016873864632</v>
      </c>
      <c r="F1653" s="292">
        <v>-190.74458333290386</v>
      </c>
      <c r="G1653" s="228">
        <v>1907.4458333290384</v>
      </c>
      <c r="H1653" s="230">
        <v>-190.74458333290386</v>
      </c>
      <c r="I1653" s="292">
        <v>1907.4458333290384</v>
      </c>
      <c r="J1653" s="230">
        <v>42633.5245833329</v>
      </c>
      <c r="K1653" s="228">
        <v>42633.5245833329</v>
      </c>
      <c r="L1653" s="281">
        <v>-0.1</v>
      </c>
    </row>
  </sheetData>
  <conditionalFormatting sqref="E2:E1653">
    <cfRule type="cellIs" dxfId="11" priority="1" operator="greaterThanOrEqual">
      <formula>0</formula>
    </cfRule>
  </conditionalFormatting>
  <conditionalFormatting sqref="E2:E1653">
    <cfRule type="cellIs" dxfId="12" priority="2" operator="lessThan">
      <formula>0</formula>
    </cfRule>
  </conditionalFormatting>
  <conditionalFormatting sqref="H1:K1653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1537</v>
      </c>
    </row>
    <row r="2">
      <c r="A2" s="294" t="s">
        <v>42</v>
      </c>
      <c r="B2" s="20">
        <f t="array" ref="B2">INDEX(Investment!L:L,ROWS(Investment!L:L))</f>
        <v>940053.08</v>
      </c>
    </row>
    <row r="3">
      <c r="A3" s="294" t="s">
        <v>1538</v>
      </c>
      <c r="B3" s="20">
        <f>Dashboard!$B37</f>
        <v>-629024.16</v>
      </c>
    </row>
    <row r="4">
      <c r="A4" s="294" t="s">
        <v>1539</v>
      </c>
      <c r="B4" s="20">
        <f>B2+B3</f>
        <v>311028.92</v>
      </c>
    </row>
    <row r="5">
      <c r="A5" s="294" t="s">
        <v>1540</v>
      </c>
      <c r="B5" s="20">
        <f>B2*0.3</f>
        <v>282015.924</v>
      </c>
    </row>
    <row r="6">
      <c r="A6" s="295" t="s">
        <v>1537</v>
      </c>
      <c r="B6" s="296">
        <f>B4-B5</f>
        <v>29012.996</v>
      </c>
    </row>
    <row r="7">
      <c r="A7" s="297" t="s">
        <v>1541</v>
      </c>
      <c r="B7" s="298"/>
    </row>
    <row r="8">
      <c r="A8" s="294" t="s">
        <v>1542</v>
      </c>
      <c r="B8" s="20">
        <f>B2*0.7</f>
        <v>658037.156</v>
      </c>
    </row>
    <row r="9">
      <c r="A9" s="294" t="s">
        <v>1538</v>
      </c>
      <c r="B9" s="20">
        <f>B3</f>
        <v>-629024.16</v>
      </c>
    </row>
    <row r="10">
      <c r="A10" s="295" t="s">
        <v>1541</v>
      </c>
      <c r="B10" s="296">
        <f>B8+B9</f>
        <v>29012.996</v>
      </c>
    </row>
    <row r="11">
      <c r="A11" s="299" t="s">
        <v>1543</v>
      </c>
      <c r="B11" s="206">
        <f>B10</f>
        <v>29012.996</v>
      </c>
    </row>
    <row r="12">
      <c r="A12" s="295" t="s">
        <v>1544</v>
      </c>
      <c r="B12" s="300">
        <v>631000.0</v>
      </c>
    </row>
    <row r="13">
      <c r="A13" s="295" t="s">
        <v>1545</v>
      </c>
      <c r="B13" s="296">
        <f>ROUNDUP((MIN(-B3,$B$15*2.3)-Investment!$O$7-Investment!$AQ$7-Dashboard!$B$19-Dashboard!$B$58)/1000)*1000</f>
        <v>631000</v>
      </c>
    </row>
    <row r="14">
      <c r="A14" s="295" t="s">
        <v>1546</v>
      </c>
      <c r="B14" s="300"/>
    </row>
    <row r="15">
      <c r="A15" s="301" t="s">
        <v>1547</v>
      </c>
      <c r="B15" s="302">
        <f>Dashboard!$B$48+AVERAGEIFS(Evolution!$H:$H,Evolution!$A:$A,"&gt;="&amp;DATE(DateTime!$B$4,DateTime!$B$5-1,DateTime!$B$6))</f>
        <v>316654.884</v>
      </c>
    </row>
    <row r="16">
      <c r="A16" s="294" t="s">
        <v>1548</v>
      </c>
      <c r="B16" s="17">
        <f>$B$15-Dashboard!$B$48</f>
        <v>183168.154</v>
      </c>
    </row>
    <row r="17">
      <c r="A17" s="294" t="s">
        <v>1549</v>
      </c>
      <c r="B17" s="17">
        <f>$B$4+$B$15*2.3</f>
        <v>1039335.153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1535</v>
      </c>
      <c r="C1" s="11" t="s">
        <v>18</v>
      </c>
      <c r="D1" s="53" t="s">
        <v>1550</v>
      </c>
      <c r="E1" s="11" t="s">
        <v>1551</v>
      </c>
      <c r="F1" s="11" t="s">
        <v>1552</v>
      </c>
      <c r="G1" s="11" t="s">
        <v>305</v>
      </c>
      <c r="H1" s="11" t="s">
        <v>1536</v>
      </c>
      <c r="I1" s="11" t="s">
        <v>1530</v>
      </c>
      <c r="J1" s="11" t="s">
        <v>1536</v>
      </c>
      <c r="K1" s="303" t="s">
        <v>1553</v>
      </c>
      <c r="L1" s="11" t="s">
        <v>1536</v>
      </c>
      <c r="M1" s="11" t="s">
        <v>1554</v>
      </c>
      <c r="N1" s="11" t="s">
        <v>304</v>
      </c>
      <c r="O1" s="11" t="s">
        <v>1555</v>
      </c>
      <c r="P1" s="11" t="s">
        <v>1530</v>
      </c>
      <c r="Q1" s="11" t="s">
        <v>1536</v>
      </c>
    </row>
    <row r="2">
      <c r="A2" s="189">
        <v>44652.0</v>
      </c>
      <c r="B2" s="228">
        <v>142290.57</v>
      </c>
      <c r="C2" s="228">
        <v>319531.15</v>
      </c>
      <c r="D2" s="228">
        <v>631000.0</v>
      </c>
      <c r="E2" s="228">
        <f>IF(D2,-SUMIFS(Historic!G:G,Historic!A:A,"&lt;="&amp;EOMONTH($A2,0)),0)</f>
        <v>629024.16</v>
      </c>
      <c r="F2" s="282">
        <f t="shared" ref="F2:F3" si="1">IF(D2,E2/D2,0)</f>
        <v>0.9968687163</v>
      </c>
      <c r="G2" s="228">
        <f t="shared" ref="G2:G3" si="2">C2+E2</f>
        <v>948555.31</v>
      </c>
      <c r="H2" s="282">
        <f t="shared" ref="H2:H3" si="3">C2/(C2+D2)</f>
        <v>0.3361606298</v>
      </c>
      <c r="I2" s="228">
        <f>C2-C3-SUMIFS(Historic!$G:$G,Historic!$A:$A,"&lt;"&amp;$A2,Historic!$A:$A,"&gt;="&amp;EOMONTH($A2,-2)+1,Historic!$D:$D,"APPROVISIONNEMENT")</f>
        <v>-6002.61</v>
      </c>
      <c r="J2" s="282">
        <f t="shared" ref="J2:J3" si="4">I2/IF(C3,C3,C2)</f>
        <v>-0.01444206553</v>
      </c>
      <c r="K2" s="30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-1630.08</v>
      </c>
      <c r="L2" s="18">
        <f t="shared" ref="L2:L3" si="5">IF(D2&lt;&gt;0,-K2/D2,0)</f>
        <v>0.002583328051</v>
      </c>
      <c r="M2" s="228">
        <f t="shared" ref="M2:M3" si="6">$K2*ABS(1-$F2)</f>
        <v>-5.104242896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197.7566373</v>
      </c>
      <c r="P2" s="228">
        <f t="shared" ref="P2:P3" si="8">O2-O3</f>
        <v>-127.8606832</v>
      </c>
      <c r="Q2" s="282">
        <f t="shared" ref="Q2:Q3" si="9">O2/C2*12</f>
        <v>0.007426755256</v>
      </c>
    </row>
    <row r="3">
      <c r="A3" s="189">
        <v>44621.0</v>
      </c>
      <c r="B3" s="228">
        <v>283809.72</v>
      </c>
      <c r="C3" s="228">
        <v>415633.76</v>
      </c>
      <c r="D3" s="228">
        <v>723000.0</v>
      </c>
      <c r="E3" s="228">
        <f>IF(D3,-SUMIFS(Historic!G:G,Historic!A:A,"&lt;="&amp;EOMONTH($A3,0)),0)</f>
        <v>630677.06</v>
      </c>
      <c r="F3" s="282">
        <f t="shared" si="1"/>
        <v>0.8723057538</v>
      </c>
      <c r="G3" s="228">
        <f t="shared" si="2"/>
        <v>1046310.82</v>
      </c>
      <c r="H3" s="282">
        <f t="shared" si="3"/>
        <v>0.3650284882</v>
      </c>
      <c r="I3" s="228">
        <f>C3-C4-SUMIFS(Historic!$G:$G,Historic!$A:$A,"&lt;"&amp;$A3,Historic!$A:$A,"&gt;="&amp;EOMONTH($A3,-2)+1,Historic!$D:$D,"APPROVISIONNEMENT")</f>
        <v>-13485.43</v>
      </c>
      <c r="J3" s="282">
        <f t="shared" si="4"/>
        <v>-0.03135277456</v>
      </c>
      <c r="K3" s="30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-1867.75</v>
      </c>
      <c r="L3" s="18">
        <f t="shared" si="5"/>
        <v>0.002583333333</v>
      </c>
      <c r="M3" s="228">
        <f t="shared" si="6"/>
        <v>-238.5009283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325.6173205</v>
      </c>
      <c r="P3" s="228">
        <f t="shared" si="8"/>
        <v>-120.0735743</v>
      </c>
      <c r="Q3" s="282">
        <f t="shared" si="9"/>
        <v>0.009401083891</v>
      </c>
    </row>
    <row r="4">
      <c r="A4" s="189">
        <v>44593.0</v>
      </c>
      <c r="B4" s="228">
        <v>314277.39632812503</v>
      </c>
      <c r="C4" s="228">
        <v>430119.19</v>
      </c>
      <c r="D4" s="228">
        <v>788000.0</v>
      </c>
      <c r="E4" s="228">
        <v>720308.9200000007</v>
      </c>
      <c r="F4" s="282">
        <v>0.9140976142131989</v>
      </c>
      <c r="G4" s="228">
        <v>1150428.1100000008</v>
      </c>
      <c r="H4" s="282">
        <v>0.3531010705118274</v>
      </c>
      <c r="I4" s="228">
        <v>-29117.159999999974</v>
      </c>
      <c r="J4" s="282">
        <v>-0.0631011406015152</v>
      </c>
      <c r="K4" s="304">
        <v>-1838.67</v>
      </c>
      <c r="L4" s="18">
        <v>0.0023333375634517766</v>
      </c>
      <c r="M4" s="228">
        <v>-157.94613967461757</v>
      </c>
      <c r="N4" s="228">
        <v>0.0</v>
      </c>
      <c r="O4" s="305">
        <v>445.6908948109843</v>
      </c>
      <c r="P4" s="228">
        <v>-133.04082321625748</v>
      </c>
      <c r="Q4" s="282">
        <v>0.012434438783658575</v>
      </c>
    </row>
    <row r="5">
      <c r="A5" s="189">
        <v>44562.0</v>
      </c>
      <c r="B5" s="228">
        <v>344418.06632812496</v>
      </c>
      <c r="C5" s="228">
        <v>461436.35</v>
      </c>
      <c r="D5" s="228">
        <v>728000.0</v>
      </c>
      <c r="E5" s="228">
        <v>786366.1300000005</v>
      </c>
      <c r="F5" s="282">
        <v>1.080173255494506</v>
      </c>
      <c r="G5" s="228">
        <v>1247802.4800000004</v>
      </c>
      <c r="H5" s="282">
        <v>0.38794539110899035</v>
      </c>
      <c r="I5" s="228">
        <v>-30466.530000000028</v>
      </c>
      <c r="J5" s="282">
        <v>-0.06169775680530666</v>
      </c>
      <c r="K5" s="304">
        <v>-1887.03</v>
      </c>
      <c r="L5" s="18">
        <v>0.0025920741758241757</v>
      </c>
      <c r="M5" s="228">
        <v>-151.28933831579775</v>
      </c>
      <c r="N5" s="228">
        <v>-919.0500000000002</v>
      </c>
      <c r="O5" s="305">
        <v>578.7317180272418</v>
      </c>
      <c r="P5" s="228">
        <v>-252.74907776905866</v>
      </c>
      <c r="Q5" s="282">
        <v>0.015050354434207235</v>
      </c>
    </row>
    <row r="6">
      <c r="A6" s="189">
        <v>44531.0</v>
      </c>
      <c r="B6" s="228">
        <v>376784.596328125</v>
      </c>
      <c r="C6" s="228">
        <v>493802.88</v>
      </c>
      <c r="D6" s="228">
        <v>699000.0</v>
      </c>
      <c r="E6" s="228">
        <v>691891.0500000004</v>
      </c>
      <c r="F6" s="282">
        <v>0.9898298283261808</v>
      </c>
      <c r="G6" s="228">
        <v>1185693.9300000004</v>
      </c>
      <c r="H6" s="282">
        <v>0.4139853183453079</v>
      </c>
      <c r="I6" s="228">
        <v>51364.48</v>
      </c>
      <c r="J6" s="282">
        <v>0.1156046108082369</v>
      </c>
      <c r="K6" s="304">
        <v>-800.94</v>
      </c>
      <c r="L6" s="18">
        <v>0.0011458369098712447</v>
      </c>
      <c r="M6" s="228">
        <v>-8.14569730042873</v>
      </c>
      <c r="N6" s="228">
        <v>7854.58</v>
      </c>
      <c r="O6" s="305">
        <v>831.4807957963004</v>
      </c>
      <c r="P6" s="228">
        <v>345.8785076517077</v>
      </c>
      <c r="Q6" s="282">
        <v>0.020205976825318647</v>
      </c>
    </row>
    <row r="7">
      <c r="A7" s="189">
        <v>44501.0</v>
      </c>
      <c r="B7" s="228">
        <v>327293.406328125</v>
      </c>
      <c r="C7" s="228">
        <v>444311.69</v>
      </c>
      <c r="D7" s="228">
        <v>697000.0</v>
      </c>
      <c r="E7" s="228">
        <v>697044.5500000005</v>
      </c>
      <c r="F7" s="282">
        <v>1.0000639167862275</v>
      </c>
      <c r="G7" s="228">
        <v>1141356.2400000005</v>
      </c>
      <c r="H7" s="282">
        <v>0.38929916682094096</v>
      </c>
      <c r="I7" s="228">
        <v>21799.480000000003</v>
      </c>
      <c r="J7" s="282">
        <v>0.05159489909299921</v>
      </c>
      <c r="K7" s="304">
        <v>-727.26</v>
      </c>
      <c r="L7" s="18">
        <v>0.0010434146341463414</v>
      </c>
      <c r="M7" s="228">
        <v>-0.04648412195182963</v>
      </c>
      <c r="N7" s="228">
        <v>1597.42</v>
      </c>
      <c r="O7" s="305">
        <v>485.6022881445927</v>
      </c>
      <c r="P7" s="228">
        <v>52.65276717707491</v>
      </c>
      <c r="Q7" s="282">
        <v>0.013115179251158376</v>
      </c>
    </row>
    <row r="8">
      <c r="A8" s="189">
        <v>44470.0</v>
      </c>
      <c r="B8" s="228">
        <v>305494.026328125</v>
      </c>
      <c r="C8" s="228">
        <v>422512.31</v>
      </c>
      <c r="D8" s="228">
        <v>694000.0</v>
      </c>
      <c r="E8" s="228">
        <v>696041.3200000005</v>
      </c>
      <c r="F8" s="282">
        <v>1.0029413832853034</v>
      </c>
      <c r="G8" s="228">
        <v>1118553.6300000006</v>
      </c>
      <c r="H8" s="282">
        <v>0.37842154198908917</v>
      </c>
      <c r="I8" s="228">
        <v>-13234.849999999977</v>
      </c>
      <c r="J8" s="282">
        <v>-0.03016516429454329</v>
      </c>
      <c r="K8" s="304">
        <v>-750.65</v>
      </c>
      <c r="L8" s="18">
        <v>0.0010816282420749279</v>
      </c>
      <c r="M8" s="228">
        <v>-2.2079493631129643</v>
      </c>
      <c r="N8" s="228">
        <v>0.0</v>
      </c>
      <c r="O8" s="305">
        <v>432.9495209675178</v>
      </c>
      <c r="P8" s="228">
        <v>-96.11134284218014</v>
      </c>
      <c r="Q8" s="282">
        <v>0.0122964328580396</v>
      </c>
    </row>
    <row r="9">
      <c r="A9" s="189">
        <v>44440.0</v>
      </c>
      <c r="B9" s="228">
        <v>321727.87632812496</v>
      </c>
      <c r="C9" s="228">
        <v>438746.16</v>
      </c>
      <c r="D9" s="228">
        <v>694000.0</v>
      </c>
      <c r="E9" s="228">
        <v>694565.8300000005</v>
      </c>
      <c r="F9" s="282">
        <v>1.0008153170028826</v>
      </c>
      <c r="G9" s="228">
        <v>1133311.9900000005</v>
      </c>
      <c r="H9" s="282">
        <v>0.3873296379128754</v>
      </c>
      <c r="I9" s="228">
        <v>571.7999999999884</v>
      </c>
      <c r="J9" s="282">
        <v>0.0013025817726574928</v>
      </c>
      <c r="K9" s="304">
        <v>-722.92</v>
      </c>
      <c r="L9" s="18">
        <v>0.0010416714697406339</v>
      </c>
      <c r="M9" s="228">
        <v>-0.589408967723904</v>
      </c>
      <c r="N9" s="228">
        <v>0.0</v>
      </c>
      <c r="O9" s="305">
        <v>529.0608638096979</v>
      </c>
      <c r="P9" s="228">
        <v>-10.983571509567355</v>
      </c>
      <c r="Q9" s="282">
        <v>0.014470167364465082</v>
      </c>
    </row>
    <row r="10">
      <c r="A10" s="189">
        <v>44409.0</v>
      </c>
      <c r="B10" s="228">
        <v>321956.07632812497</v>
      </c>
      <c r="C10" s="228">
        <v>438974.36</v>
      </c>
      <c r="D10" s="228">
        <v>681000.0</v>
      </c>
      <c r="E10" s="228">
        <v>690853.2900000004</v>
      </c>
      <c r="F10" s="282">
        <v>1.0144688546255511</v>
      </c>
      <c r="G10" s="228">
        <v>1129827.6500000004</v>
      </c>
      <c r="H10" s="282">
        <v>0.39195036572087244</v>
      </c>
      <c r="I10" s="228">
        <v>39380.27999999997</v>
      </c>
      <c r="J10" s="282">
        <v>0.09837837222074323</v>
      </c>
      <c r="K10" s="304">
        <v>-733.48</v>
      </c>
      <c r="L10" s="18">
        <v>0.0010770631424375917</v>
      </c>
      <c r="M10" s="228">
        <v>-10.612615490749251</v>
      </c>
      <c r="N10" s="228">
        <v>0.0</v>
      </c>
      <c r="O10" s="305">
        <v>540.0444353192653</v>
      </c>
      <c r="P10" s="228">
        <v>29.224660735595876</v>
      </c>
      <c r="Q10" s="282">
        <v>0.014762896912318942</v>
      </c>
    </row>
    <row r="11">
      <c r="A11" s="189">
        <v>44378.0</v>
      </c>
      <c r="B11" s="228">
        <v>283275.796328125</v>
      </c>
      <c r="C11" s="228">
        <v>400294.08</v>
      </c>
      <c r="D11" s="228">
        <v>681000.0</v>
      </c>
      <c r="E11" s="228">
        <v>680112.2700000005</v>
      </c>
      <c r="F11" s="282">
        <v>0.9986964317180624</v>
      </c>
      <c r="G11" s="228">
        <v>1080406.3500000006</v>
      </c>
      <c r="H11" s="282">
        <v>0.37019908589530054</v>
      </c>
      <c r="I11" s="228">
        <v>51897.92999999999</v>
      </c>
      <c r="J11" s="282">
        <v>0.14853606715471818</v>
      </c>
      <c r="K11" s="304">
        <v>-756.67</v>
      </c>
      <c r="L11" s="18">
        <v>0.001111116005873715</v>
      </c>
      <c r="M11" s="228">
        <v>-0.9863710118936947</v>
      </c>
      <c r="N11" s="228">
        <v>-1167.45</v>
      </c>
      <c r="O11" s="305">
        <v>510.8197745836694</v>
      </c>
      <c r="P11" s="228">
        <v>-44.96644235263557</v>
      </c>
      <c r="Q11" s="282">
        <v>0.01531333487371093</v>
      </c>
    </row>
    <row r="12">
      <c r="A12" s="189">
        <v>44348.0</v>
      </c>
      <c r="B12" s="228">
        <v>232377.866328125</v>
      </c>
      <c r="C12" s="228">
        <v>349396.15</v>
      </c>
      <c r="D12" s="228">
        <v>678000.0</v>
      </c>
      <c r="E12" s="228">
        <v>677488.1500000004</v>
      </c>
      <c r="F12" s="282">
        <v>0.9992450589970507</v>
      </c>
      <c r="G12" s="228">
        <v>1026884.3000000004</v>
      </c>
      <c r="H12" s="282">
        <v>0.34007928684568267</v>
      </c>
      <c r="I12" s="228">
        <v>-6146.440000000002</v>
      </c>
      <c r="J12" s="282">
        <v>-0.017263215616985603</v>
      </c>
      <c r="K12" s="304">
        <v>-713.54</v>
      </c>
      <c r="L12" s="18">
        <v>0.0010524188790560472</v>
      </c>
      <c r="M12" s="228">
        <v>-0.5386806032444156</v>
      </c>
      <c r="N12" s="228">
        <v>7438.65</v>
      </c>
      <c r="O12" s="305">
        <v>555.786216936305</v>
      </c>
      <c r="P12" s="228">
        <v>322.58642944996495</v>
      </c>
      <c r="Q12" s="282">
        <v>0.019088460486000373</v>
      </c>
    </row>
    <row r="13">
      <c r="A13" s="189">
        <v>44317.0</v>
      </c>
      <c r="B13" s="228">
        <v>239024.306328125</v>
      </c>
      <c r="C13" s="228">
        <v>356042.59</v>
      </c>
      <c r="D13" s="228">
        <v>678000.0</v>
      </c>
      <c r="E13" s="228">
        <v>683926.7300000004</v>
      </c>
      <c r="F13" s="282">
        <v>1.008741489675517</v>
      </c>
      <c r="G13" s="228">
        <v>1039969.3200000005</v>
      </c>
      <c r="H13" s="282">
        <v>0.3443210109943344</v>
      </c>
      <c r="I13" s="228">
        <v>-7456.399999999965</v>
      </c>
      <c r="J13" s="282">
        <v>-0.020484672223953053</v>
      </c>
      <c r="K13" s="304">
        <v>-697.21</v>
      </c>
      <c r="L13" s="18">
        <v>0.0010283333333333334</v>
      </c>
      <c r="M13" s="228">
        <v>-6.094654016667146</v>
      </c>
      <c r="N13" s="228">
        <v>1398.46</v>
      </c>
      <c r="O13" s="305">
        <v>233.19978748634006</v>
      </c>
      <c r="P13" s="228">
        <v>35.89273270468769</v>
      </c>
      <c r="Q13" s="282">
        <v>0.00785972669684287</v>
      </c>
    </row>
    <row r="14">
      <c r="A14" s="189">
        <v>44287.0</v>
      </c>
      <c r="B14" s="228">
        <v>244980.70632812497</v>
      </c>
      <c r="C14" s="228">
        <v>363998.99</v>
      </c>
      <c r="D14" s="228">
        <v>686000.0</v>
      </c>
      <c r="E14" s="228">
        <v>676624.6900000004</v>
      </c>
      <c r="F14" s="282">
        <v>0.9863333673469393</v>
      </c>
      <c r="G14" s="228">
        <v>1040623.6800000004</v>
      </c>
      <c r="H14" s="282">
        <v>0.34666603822161773</v>
      </c>
      <c r="I14" s="228">
        <v>11655.969999999972</v>
      </c>
      <c r="J14" s="282">
        <v>0.03734176083770821</v>
      </c>
      <c r="K14" s="304">
        <v>-762.22</v>
      </c>
      <c r="L14" s="18">
        <v>0.0011111078717201167</v>
      </c>
      <c r="M14" s="228">
        <v>-10.416980740815907</v>
      </c>
      <c r="N14" s="228">
        <v>-15.19</v>
      </c>
      <c r="O14" s="305">
        <v>197.30705478165237</v>
      </c>
      <c r="P14" s="228">
        <v>-187.87785638582528</v>
      </c>
      <c r="Q14" s="282">
        <v>0.006504646228221207</v>
      </c>
    </row>
    <row r="15">
      <c r="A15" s="189">
        <v>44256.0</v>
      </c>
      <c r="B15" s="228">
        <v>237124.73632812503</v>
      </c>
      <c r="C15" s="228">
        <v>312143.02</v>
      </c>
      <c r="D15" s="228">
        <v>750000.0</v>
      </c>
      <c r="E15" s="228">
        <v>683397.6300000004</v>
      </c>
      <c r="F15" s="282">
        <v>0.9111968400000005</v>
      </c>
      <c r="G15" s="228">
        <v>995540.6500000004</v>
      </c>
      <c r="H15" s="282">
        <v>0.2938804041662864</v>
      </c>
      <c r="I15" s="228">
        <v>-61905.609999999986</v>
      </c>
      <c r="J15" s="282">
        <v>-0.16492829612832205</v>
      </c>
      <c r="K15" s="304">
        <v>-807.29</v>
      </c>
      <c r="L15" s="18">
        <v>0.0010763866666666667</v>
      </c>
      <c r="M15" s="228">
        <v>-71.68990303639963</v>
      </c>
      <c r="N15" s="228">
        <v>100.06</v>
      </c>
      <c r="O15" s="305">
        <v>385.18491116747765</v>
      </c>
      <c r="P15" s="228">
        <v>-61.12979058441164</v>
      </c>
      <c r="Q15" s="282">
        <v>0.014808016318960875</v>
      </c>
    </row>
    <row r="16">
      <c r="A16" s="189">
        <v>44228.0</v>
      </c>
      <c r="B16" s="228">
        <v>297930.346328125</v>
      </c>
      <c r="C16" s="228">
        <v>375348.63</v>
      </c>
      <c r="D16" s="228">
        <v>788000.0</v>
      </c>
      <c r="E16" s="228">
        <v>733622.8700000007</v>
      </c>
      <c r="F16" s="282">
        <v>0.9309934898477166</v>
      </c>
      <c r="G16" s="228">
        <v>1108971.5000000007</v>
      </c>
      <c r="H16" s="282">
        <v>0.3226450096906892</v>
      </c>
      <c r="I16" s="228">
        <v>-6761.950000000012</v>
      </c>
      <c r="J16" s="282">
        <v>-0.018855969057020045</v>
      </c>
      <c r="K16" s="304">
        <v>-836.63</v>
      </c>
      <c r="L16" s="18">
        <v>0.001061713197969543</v>
      </c>
      <c r="M16" s="228">
        <v>-57.73291658870488</v>
      </c>
      <c r="N16" s="228">
        <v>0.0</v>
      </c>
      <c r="O16" s="305">
        <v>446.3147017518893</v>
      </c>
      <c r="P16" s="228">
        <v>-9.079445125912855</v>
      </c>
      <c r="Q16" s="282">
        <v>0.01426880503339701</v>
      </c>
    </row>
    <row r="17">
      <c r="A17" s="189">
        <v>44197.0</v>
      </c>
      <c r="B17" s="228">
        <v>306942.26</v>
      </c>
      <c r="C17" s="228">
        <v>358610.58</v>
      </c>
      <c r="D17" s="228">
        <v>829000.0</v>
      </c>
      <c r="E17" s="228">
        <v>786032.7300000003</v>
      </c>
      <c r="F17" s="282">
        <v>0.9481697587454769</v>
      </c>
      <c r="G17" s="228">
        <v>1144643.3100000003</v>
      </c>
      <c r="H17" s="282">
        <v>0.30195973835127</v>
      </c>
      <c r="I17" s="228">
        <v>-28241.51999999996</v>
      </c>
      <c r="J17" s="282">
        <v>-0.0736699238115559</v>
      </c>
      <c r="K17" s="304">
        <v>-892.48</v>
      </c>
      <c r="L17" s="18">
        <v>0.0010765741857659832</v>
      </c>
      <c r="M17" s="228">
        <v>-46.25745371483675</v>
      </c>
      <c r="N17" s="228">
        <v>0.0</v>
      </c>
      <c r="O17" s="305">
        <v>455.39414687780214</v>
      </c>
      <c r="P17" s="228">
        <v>-73.68344648832505</v>
      </c>
      <c r="Q17" s="282">
        <v>0.015238618343423181</v>
      </c>
    </row>
    <row r="18">
      <c r="A18" s="189">
        <v>44166.0</v>
      </c>
      <c r="B18" s="228">
        <v>326183.77999999997</v>
      </c>
      <c r="C18" s="228">
        <v>383352.1</v>
      </c>
      <c r="D18" s="228">
        <v>902000.0</v>
      </c>
      <c r="E18" s="228">
        <v>827464.8400000002</v>
      </c>
      <c r="F18" s="282">
        <v>0.9173667849223949</v>
      </c>
      <c r="G18" s="228">
        <v>1210816.9400000002</v>
      </c>
      <c r="H18" s="282">
        <v>0.2982467605568933</v>
      </c>
      <c r="I18" s="228">
        <v>12269.440000000002</v>
      </c>
      <c r="J18" s="282">
        <v>0.03290429219744357</v>
      </c>
      <c r="K18" s="304">
        <v>-970.9</v>
      </c>
      <c r="L18" s="18">
        <v>0.0010763858093126386</v>
      </c>
      <c r="M18" s="228">
        <v>-80.22858851884682</v>
      </c>
      <c r="N18" s="228">
        <v>5094.58</v>
      </c>
      <c r="O18" s="305">
        <v>529.0775933661272</v>
      </c>
      <c r="P18" s="228">
        <v>68.0996525484548</v>
      </c>
      <c r="Q18" s="282">
        <v>0.016561618210500284</v>
      </c>
    </row>
    <row r="19">
      <c r="A19" s="189">
        <v>44136.0</v>
      </c>
      <c r="B19" s="228">
        <v>324812.33999999997</v>
      </c>
      <c r="C19" s="228">
        <v>372882.66</v>
      </c>
      <c r="D19" s="228">
        <v>878000.0</v>
      </c>
      <c r="E19" s="228">
        <v>902579.7800000001</v>
      </c>
      <c r="F19" s="282">
        <v>1.027995193621868</v>
      </c>
      <c r="G19" s="228">
        <v>1275462.4400000002</v>
      </c>
      <c r="H19" s="282">
        <v>0.29809563432592473</v>
      </c>
      <c r="I19" s="228">
        <v>-6246.600000000035</v>
      </c>
      <c r="J19" s="282">
        <v>-0.016432831295333683</v>
      </c>
      <c r="K19" s="304">
        <v>-900.39</v>
      </c>
      <c r="L19" s="18">
        <v>0.001025501138952164</v>
      </c>
      <c r="M19" s="228">
        <v>-25.206592385193805</v>
      </c>
      <c r="N19" s="228">
        <v>1380.52</v>
      </c>
      <c r="O19" s="305">
        <v>460.9779408176724</v>
      </c>
      <c r="P19" s="228">
        <v>-41.54424008351873</v>
      </c>
      <c r="Q19" s="282">
        <v>0.01483505639498514</v>
      </c>
    </row>
    <row r="20">
      <c r="A20" s="189">
        <v>44105.0</v>
      </c>
      <c r="B20" s="228">
        <v>332513.94</v>
      </c>
      <c r="C20" s="228">
        <v>380129.26</v>
      </c>
      <c r="D20" s="228">
        <v>556000.0</v>
      </c>
      <c r="E20" s="228">
        <v>875534.3099999999</v>
      </c>
      <c r="F20" s="282">
        <v>1.5747019964028777</v>
      </c>
      <c r="G20" s="228">
        <v>1255663.5699999998</v>
      </c>
      <c r="H20" s="282">
        <v>0.40606492740115824</v>
      </c>
      <c r="I20" s="228">
        <v>-1043.3499999999767</v>
      </c>
      <c r="J20" s="282">
        <v>-0.0030358834822477613</v>
      </c>
      <c r="K20" s="304">
        <v>-1397.65</v>
      </c>
      <c r="L20" s="18">
        <v>0.0025137589928057556</v>
      </c>
      <c r="M20" s="228">
        <v>-803.232245272482</v>
      </c>
      <c r="N20" s="228">
        <v>1424.14</v>
      </c>
      <c r="O20" s="305">
        <v>502.5221809011911</v>
      </c>
      <c r="P20" s="228">
        <v>13.581253597776538</v>
      </c>
      <c r="Q20" s="282">
        <v>0.01586372533073169</v>
      </c>
    </row>
    <row r="21">
      <c r="A21" s="189">
        <v>44075.0</v>
      </c>
      <c r="B21" s="228">
        <v>336157.29</v>
      </c>
      <c r="C21" s="228">
        <v>343672.61</v>
      </c>
      <c r="D21" s="228">
        <v>700000.0</v>
      </c>
      <c r="E21" s="228">
        <v>556780.0400000009</v>
      </c>
      <c r="F21" s="282">
        <v>0.7954000571428583</v>
      </c>
      <c r="G21" s="228">
        <v>900452.6500000008</v>
      </c>
      <c r="H21" s="282">
        <v>0.3292915869469833</v>
      </c>
      <c r="I21" s="228">
        <v>22333.440000000002</v>
      </c>
      <c r="J21" s="282">
        <v>0.0695011442271417</v>
      </c>
      <c r="K21" s="304">
        <v>-729.38</v>
      </c>
      <c r="L21" s="18">
        <v>0.0010419714285714286</v>
      </c>
      <c r="M21" s="228">
        <v>-149.231106321142</v>
      </c>
      <c r="N21" s="228">
        <v>0.0</v>
      </c>
      <c r="O21" s="305">
        <v>488.9409273034146</v>
      </c>
      <c r="P21" s="228">
        <v>8.779900463151932</v>
      </c>
      <c r="Q21" s="282">
        <v>0.01707232685095555</v>
      </c>
    </row>
    <row r="22">
      <c r="A22" s="189">
        <v>44044.0</v>
      </c>
      <c r="B22" s="228">
        <v>309523.85</v>
      </c>
      <c r="C22" s="228">
        <v>321339.17</v>
      </c>
      <c r="D22" s="228">
        <v>604000.0</v>
      </c>
      <c r="E22" s="228">
        <v>699301.4200000005</v>
      </c>
      <c r="F22" s="282">
        <v>1.1577838079470206</v>
      </c>
      <c r="G22" s="228">
        <v>1020640.5900000005</v>
      </c>
      <c r="H22" s="282">
        <v>0.34726636504537034</v>
      </c>
      <c r="I22" s="228">
        <v>-381.29000000003725</v>
      </c>
      <c r="J22" s="282">
        <v>-0.0011851593150153932</v>
      </c>
      <c r="K22" s="304">
        <v>-680.17</v>
      </c>
      <c r="L22" s="18">
        <v>0.0011261092715231786</v>
      </c>
      <c r="M22" s="228">
        <v>-107.31981265132501</v>
      </c>
      <c r="N22" s="228">
        <v>0.0</v>
      </c>
      <c r="O22" s="305">
        <v>480.16102684026265</v>
      </c>
      <c r="P22" s="228">
        <v>-14.910050651048437</v>
      </c>
      <c r="Q22" s="282">
        <v>0.01793099895690635</v>
      </c>
    </row>
    <row r="23">
      <c r="A23" s="189">
        <v>44013.0</v>
      </c>
      <c r="B23" s="228">
        <v>308805.14</v>
      </c>
      <c r="C23" s="228">
        <v>321720.46</v>
      </c>
      <c r="D23" s="228">
        <v>603000.0</v>
      </c>
      <c r="E23" s="228">
        <v>603161.5100000001</v>
      </c>
      <c r="F23" s="282">
        <v>1.0002678441127697</v>
      </c>
      <c r="G23" s="228">
        <v>924881.9700000002</v>
      </c>
      <c r="H23" s="282">
        <v>0.3479110433005884</v>
      </c>
      <c r="I23" s="228">
        <v>6936.050000000047</v>
      </c>
      <c r="J23" s="282">
        <v>0.01670595001387467</v>
      </c>
      <c r="K23" s="304">
        <v>-690.94</v>
      </c>
      <c r="L23" s="18">
        <v>0.001145837479270315</v>
      </c>
      <c r="M23" s="228">
        <v>-0.1850642112770962</v>
      </c>
      <c r="N23" s="228">
        <v>0.0</v>
      </c>
      <c r="O23" s="305">
        <v>495.0710774913111</v>
      </c>
      <c r="P23" s="228">
        <v>-247.18671722251503</v>
      </c>
      <c r="Q23" s="282">
        <v>0.018465884730786884</v>
      </c>
    </row>
    <row r="24">
      <c r="A24" s="189">
        <v>43983.0</v>
      </c>
      <c r="B24" s="228">
        <v>404969.08999999997</v>
      </c>
      <c r="C24" s="228">
        <v>415184.41</v>
      </c>
      <c r="D24" s="228">
        <v>606000.0</v>
      </c>
      <c r="E24" s="228">
        <v>602470.5700000002</v>
      </c>
      <c r="F24" s="282">
        <v>0.9941758580858089</v>
      </c>
      <c r="G24" s="228">
        <v>1017654.9800000002</v>
      </c>
      <c r="H24" s="282">
        <v>0.4065714340468633</v>
      </c>
      <c r="I24" s="228">
        <v>-2758.5</v>
      </c>
      <c r="J24" s="282">
        <v>-0.00659387295460559</v>
      </c>
      <c r="K24" s="304">
        <v>-631.25</v>
      </c>
      <c r="L24" s="18">
        <v>0.0010416666666666667</v>
      </c>
      <c r="M24" s="228">
        <v>-3.6764895833331424</v>
      </c>
      <c r="N24" s="228">
        <v>3433.24</v>
      </c>
      <c r="O24" s="305">
        <v>742.2577947138261</v>
      </c>
      <c r="P24" s="228">
        <v>-32.07354377580566</v>
      </c>
      <c r="Q24" s="282">
        <v>0.021453342953233513</v>
      </c>
    </row>
    <row r="25">
      <c r="A25" s="189">
        <v>43952.0</v>
      </c>
      <c r="B25" s="228">
        <v>407827.58999999997</v>
      </c>
      <c r="C25" s="228">
        <v>418342.91</v>
      </c>
      <c r="D25" s="228">
        <v>506000.0</v>
      </c>
      <c r="E25" s="228">
        <v>504872.56</v>
      </c>
      <c r="F25" s="282">
        <v>0.9977718577075099</v>
      </c>
      <c r="G25" s="228">
        <v>923215.47</v>
      </c>
      <c r="H25" s="282">
        <v>0.4525841064762427</v>
      </c>
      <c r="I25" s="228">
        <v>61341.109999999986</v>
      </c>
      <c r="J25" s="282">
        <v>0.17167870410952307</v>
      </c>
      <c r="K25" s="304">
        <v>-544.65</v>
      </c>
      <c r="L25" s="18">
        <v>0.0010763833992094862</v>
      </c>
      <c r="M25" s="228">
        <v>-1.2135576996047501</v>
      </c>
      <c r="N25" s="228">
        <v>793.6</v>
      </c>
      <c r="O25" s="305">
        <v>774.3313384896318</v>
      </c>
      <c r="P25" s="228">
        <v>25.868890928136125</v>
      </c>
      <c r="Q25" s="282">
        <v>0.022211386496010132</v>
      </c>
    </row>
    <row r="26">
      <c r="A26" s="189">
        <v>43922.0</v>
      </c>
      <c r="B26" s="228">
        <v>346486.48</v>
      </c>
      <c r="C26" s="228">
        <v>357301.8</v>
      </c>
      <c r="D26" s="228">
        <v>676000.0</v>
      </c>
      <c r="E26" s="230">
        <v>504721.50999999995</v>
      </c>
      <c r="F26" s="279">
        <v>0.7466294526627218</v>
      </c>
      <c r="G26" s="230">
        <v>862023.3099999999</v>
      </c>
      <c r="H26" s="279">
        <v>0.3457864875489426</v>
      </c>
      <c r="I26" s="230">
        <v>-35545.100000000035</v>
      </c>
      <c r="J26" s="279">
        <v>-0.09031985768405248</v>
      </c>
      <c r="K26" s="306">
        <v>-704.17</v>
      </c>
      <c r="L26" s="181">
        <v>0.001041671597633136</v>
      </c>
      <c r="M26" s="230">
        <v>-178.41593831849116</v>
      </c>
      <c r="N26" s="230">
        <v>2940.04</v>
      </c>
      <c r="O26" s="307">
        <v>748.4624475614957</v>
      </c>
      <c r="P26" s="230">
        <v>80.86954384236776</v>
      </c>
      <c r="Q26" s="279">
        <v>0.025137151200296075</v>
      </c>
    </row>
    <row r="27">
      <c r="A27" s="189">
        <v>43891.0</v>
      </c>
      <c r="B27" s="228">
        <v>382431.58</v>
      </c>
      <c r="C27" s="228">
        <v>393546.9</v>
      </c>
      <c r="D27" s="228">
        <v>606000.0</v>
      </c>
      <c r="E27" s="230">
        <v>677862.3600000005</v>
      </c>
      <c r="F27" s="279">
        <v>1.1185847524752484</v>
      </c>
      <c r="G27" s="230">
        <v>1071409.2600000005</v>
      </c>
      <c r="H27" s="279">
        <v>0.39372529693203995</v>
      </c>
      <c r="I27" s="230">
        <v>-275.38000000000466</v>
      </c>
      <c r="J27" s="279">
        <v>-6.988944889106389E-4</v>
      </c>
      <c r="K27" s="306">
        <v>-806.35</v>
      </c>
      <c r="L27" s="181">
        <v>0.0013306105610561057</v>
      </c>
      <c r="M27" s="230">
        <v>-95.62081515841652</v>
      </c>
      <c r="N27" s="230">
        <v>0.0</v>
      </c>
      <c r="O27" s="307">
        <v>667.5929037191279</v>
      </c>
      <c r="P27" s="230">
        <v>-43.43102254714279</v>
      </c>
      <c r="Q27" s="279">
        <v>0.020356188410147646</v>
      </c>
    </row>
    <row r="28">
      <c r="A28" s="189">
        <v>43862.0</v>
      </c>
      <c r="B28" s="228">
        <v>383006.96</v>
      </c>
      <c r="C28" s="228">
        <v>394022.28</v>
      </c>
      <c r="D28" s="228">
        <v>395000.0</v>
      </c>
      <c r="E28" s="230">
        <v>605265.6500000004</v>
      </c>
      <c r="F28" s="279">
        <v>1.5323181012658238</v>
      </c>
      <c r="G28" s="230">
        <v>999287.9300000004</v>
      </c>
      <c r="H28" s="279">
        <v>0.49938042307246383</v>
      </c>
      <c r="I28" s="230">
        <v>-5440.299999999988</v>
      </c>
      <c r="J28" s="279">
        <v>-0.013571483773815925</v>
      </c>
      <c r="K28" s="306">
        <v>-453.97</v>
      </c>
      <c r="L28" s="181">
        <v>0.0011492911392405065</v>
      </c>
      <c r="M28" s="230">
        <v>-241.65644843164606</v>
      </c>
      <c r="N28" s="230">
        <v>0.0</v>
      </c>
      <c r="O28" s="307">
        <v>711.0239262662707</v>
      </c>
      <c r="P28" s="230">
        <v>-32.51042652237925</v>
      </c>
      <c r="Q28" s="279">
        <v>0.021654326540101354</v>
      </c>
    </row>
    <row r="29">
      <c r="A29" s="189">
        <v>43831.0</v>
      </c>
      <c r="B29" s="228">
        <v>388412.58</v>
      </c>
      <c r="C29" s="228">
        <v>400862.58</v>
      </c>
      <c r="D29" s="228">
        <v>322000.0</v>
      </c>
      <c r="E29" s="230">
        <v>304943.3000000002</v>
      </c>
      <c r="F29" s="279">
        <v>0.9470288819875783</v>
      </c>
      <c r="G29" s="230">
        <v>705805.8800000002</v>
      </c>
      <c r="H29" s="279">
        <v>0.5545488051131378</v>
      </c>
      <c r="I29" s="230">
        <v>24230.42000000002</v>
      </c>
      <c r="J29" s="279">
        <v>0.06953970791992178</v>
      </c>
      <c r="K29" s="306">
        <v>-342.44</v>
      </c>
      <c r="L29" s="181">
        <v>0.0010634782608695652</v>
      </c>
      <c r="M29" s="230">
        <v>-18.139429652173693</v>
      </c>
      <c r="N29" s="230">
        <v>0.0</v>
      </c>
      <c r="O29" s="307">
        <v>743.5343527886499</v>
      </c>
      <c r="P29" s="230">
        <v>-5.921042519023558</v>
      </c>
      <c r="Q29" s="279">
        <v>0.022258032250013954</v>
      </c>
    </row>
    <row r="30">
      <c r="A30" s="189">
        <v>43800.0</v>
      </c>
      <c r="B30" s="228">
        <v>335290.06</v>
      </c>
      <c r="C30" s="228">
        <v>348440.06</v>
      </c>
      <c r="D30" s="228">
        <v>335000.0</v>
      </c>
      <c r="E30" s="230">
        <v>291229.59000000026</v>
      </c>
      <c r="F30" s="279">
        <v>0.8693420597014934</v>
      </c>
      <c r="G30" s="230">
        <v>639669.6500000003</v>
      </c>
      <c r="H30" s="279">
        <v>0.5098326545271578</v>
      </c>
      <c r="I30" s="230">
        <v>9741.995500000136</v>
      </c>
      <c r="J30" s="279">
        <v>0.02764486097227171</v>
      </c>
      <c r="K30" s="306">
        <v>-348.96</v>
      </c>
      <c r="L30" s="181">
        <v>0.0010416716417910447</v>
      </c>
      <c r="M30" s="230">
        <v>-45.59439484656687</v>
      </c>
      <c r="N30" s="230">
        <v>3781.68</v>
      </c>
      <c r="O30" s="307">
        <v>749.4553953076735</v>
      </c>
      <c r="P30" s="230">
        <v>-59.18372828237921</v>
      </c>
      <c r="Q30" s="279">
        <v>0.025810650886961974</v>
      </c>
    </row>
    <row r="31">
      <c r="A31" s="189">
        <v>43770.0</v>
      </c>
      <c r="B31" s="228">
        <v>338948.06449999986</v>
      </c>
      <c r="C31" s="228">
        <v>352398.06449999986</v>
      </c>
      <c r="D31" s="228">
        <v>355000.0</v>
      </c>
      <c r="E31" s="230">
        <v>334133.37000000017</v>
      </c>
      <c r="F31" s="279">
        <v>0.9412207605633808</v>
      </c>
      <c r="G31" s="230">
        <v>686531.4345</v>
      </c>
      <c r="H31" s="279">
        <v>0.4981609113520552</v>
      </c>
      <c r="I31" s="230">
        <v>-11369.827499999665</v>
      </c>
      <c r="J31" s="279">
        <v>-0.031204251937763165</v>
      </c>
      <c r="K31" s="306">
        <v>-382.12</v>
      </c>
      <c r="L31" s="181">
        <v>0.001076394366197183</v>
      </c>
      <c r="M31" s="230">
        <v>-22.460722973520937</v>
      </c>
      <c r="N31" s="230">
        <v>1218.13</v>
      </c>
      <c r="O31" s="307">
        <v>808.6391235900527</v>
      </c>
      <c r="P31" s="230">
        <v>-62.24789711138885</v>
      </c>
      <c r="Q31" s="279">
        <v>0.027536103232714083</v>
      </c>
    </row>
    <row r="32">
      <c r="A32" s="189">
        <v>43739.0</v>
      </c>
      <c r="B32" s="228">
        <v>350767.8919999995</v>
      </c>
      <c r="C32" s="228">
        <v>364367.8919999995</v>
      </c>
      <c r="D32" s="228">
        <v>343000.0</v>
      </c>
      <c r="E32" s="230">
        <v>340820.69000000035</v>
      </c>
      <c r="F32" s="279">
        <v>0.9936463265306132</v>
      </c>
      <c r="G32" s="230">
        <v>705188.5819999999</v>
      </c>
      <c r="H32" s="279">
        <v>0.5151038040047198</v>
      </c>
      <c r="I32" s="230">
        <v>-642.4810000001453</v>
      </c>
      <c r="J32" s="279">
        <v>-0.0017577640676155197</v>
      </c>
      <c r="K32" s="306">
        <v>-369.69</v>
      </c>
      <c r="L32" s="181">
        <v>0.0010778134110787172</v>
      </c>
      <c r="M32" s="230">
        <v>-2.34888954489759</v>
      </c>
      <c r="N32" s="230">
        <v>821.64</v>
      </c>
      <c r="O32" s="307">
        <v>870.8870207014415</v>
      </c>
      <c r="P32" s="230">
        <v>-23.10377528510469</v>
      </c>
      <c r="Q32" s="279">
        <v>0.028681572876946337</v>
      </c>
    </row>
    <row r="33">
      <c r="A33" s="189">
        <v>43709.0</v>
      </c>
      <c r="B33" s="228">
        <v>351910.3729999997</v>
      </c>
      <c r="C33" s="228">
        <v>365510.3729999997</v>
      </c>
      <c r="D33" s="228">
        <v>366000.0</v>
      </c>
      <c r="E33" s="230">
        <v>343109.5900000004</v>
      </c>
      <c r="F33" s="279">
        <v>0.9374578961748644</v>
      </c>
      <c r="G33" s="230">
        <v>708619.963</v>
      </c>
      <c r="H33" s="279">
        <v>0.49966533147165615</v>
      </c>
      <c r="I33" s="230">
        <v>32333.065999999584</v>
      </c>
      <c r="J33" s="279">
        <v>0.09663855056374034</v>
      </c>
      <c r="K33" s="306">
        <v>-369.3</v>
      </c>
      <c r="L33" s="181">
        <v>0.001009016393442623</v>
      </c>
      <c r="M33" s="230">
        <v>-23.096798942622573</v>
      </c>
      <c r="N33" s="230">
        <v>-10.37</v>
      </c>
      <c r="O33" s="307">
        <v>893.9907959865462</v>
      </c>
      <c r="P33" s="230">
        <v>58.84312693317543</v>
      </c>
      <c r="Q33" s="279">
        <v>0.029350438029397775</v>
      </c>
    </row>
    <row r="34">
      <c r="A34" s="189">
        <v>43678.0</v>
      </c>
      <c r="B34" s="228">
        <v>319977.3070000001</v>
      </c>
      <c r="C34" s="228">
        <v>334577.3070000001</v>
      </c>
      <c r="D34" s="228">
        <v>415000.0</v>
      </c>
      <c r="E34" s="230">
        <v>364782.5900000004</v>
      </c>
      <c r="F34" s="279">
        <v>0.8789941927710853</v>
      </c>
      <c r="G34" s="230">
        <v>699359.8970000005</v>
      </c>
      <c r="H34" s="279">
        <v>0.44635463730761005</v>
      </c>
      <c r="I34" s="230">
        <v>24259.114400000137</v>
      </c>
      <c r="J34" s="279">
        <v>0.07804921004485675</v>
      </c>
      <c r="K34" s="306">
        <v>-461.31</v>
      </c>
      <c r="L34" s="181">
        <v>0.0011115903614457832</v>
      </c>
      <c r="M34" s="230">
        <v>-55.82118893277066</v>
      </c>
      <c r="N34" s="230">
        <v>0.0</v>
      </c>
      <c r="O34" s="307">
        <v>835.1476690533708</v>
      </c>
      <c r="P34" s="230">
        <v>43.04856932537302</v>
      </c>
      <c r="Q34" s="279">
        <v>0.029953531871306643</v>
      </c>
    </row>
    <row r="35">
      <c r="A35" s="189">
        <v>43647.0</v>
      </c>
      <c r="B35" s="228">
        <v>296318.19259999995</v>
      </c>
      <c r="C35" s="228">
        <v>310818.19259999995</v>
      </c>
      <c r="D35" s="228">
        <v>418000.0</v>
      </c>
      <c r="E35" s="230">
        <v>414031.01999999996</v>
      </c>
      <c r="F35" s="279">
        <v>0.9905048325358851</v>
      </c>
      <c r="G35" s="230">
        <v>724849.2126</v>
      </c>
      <c r="H35" s="279">
        <v>0.42646876238253767</v>
      </c>
      <c r="I35" s="230">
        <v>16301.842850000015</v>
      </c>
      <c r="J35" s="279">
        <v>0.05571063566313939</v>
      </c>
      <c r="K35" s="306">
        <v>-450.16</v>
      </c>
      <c r="L35" s="181">
        <v>0.0010769377990430622</v>
      </c>
      <c r="M35" s="230">
        <v>-4.274344585645982</v>
      </c>
      <c r="N35" s="230">
        <v>851.63</v>
      </c>
      <c r="O35" s="307">
        <v>792.0990997279978</v>
      </c>
      <c r="P35" s="230">
        <v>41.77439475846211</v>
      </c>
      <c r="Q35" s="279">
        <v>0.030581186761382564</v>
      </c>
    </row>
    <row r="36">
      <c r="A36" s="189">
        <v>43617.0</v>
      </c>
      <c r="B36" s="228">
        <v>278116.34974999994</v>
      </c>
      <c r="C36" s="228">
        <v>292616.34974999994</v>
      </c>
      <c r="D36" s="228">
        <v>510000.0</v>
      </c>
      <c r="E36" s="230">
        <v>417979.41</v>
      </c>
      <c r="F36" s="279">
        <v>0.8195674705882352</v>
      </c>
      <c r="G36" s="230">
        <v>710595.75975</v>
      </c>
      <c r="H36" s="279">
        <v>0.36457810738735197</v>
      </c>
      <c r="I36" s="230">
        <v>11292.317166666733</v>
      </c>
      <c r="J36" s="279">
        <v>0.03999771844904346</v>
      </c>
      <c r="K36" s="306">
        <v>-495.83</v>
      </c>
      <c r="L36" s="181">
        <v>9.722156862745098E-4</v>
      </c>
      <c r="M36" s="230">
        <v>-89.46386105823534</v>
      </c>
      <c r="N36" s="230">
        <v>3352.4</v>
      </c>
      <c r="O36" s="307">
        <v>750.3247049695357</v>
      </c>
      <c r="P36" s="230">
        <v>83.03989249363372</v>
      </c>
      <c r="Q36" s="279">
        <v>0.030770312278609886</v>
      </c>
    </row>
    <row r="37">
      <c r="A37" s="189">
        <v>43586.0</v>
      </c>
      <c r="B37" s="228">
        <v>267324.0325833332</v>
      </c>
      <c r="C37" s="228">
        <v>282324.0325833332</v>
      </c>
      <c r="D37" s="228">
        <v>497000.0</v>
      </c>
      <c r="E37" s="230">
        <v>419824.9599999999</v>
      </c>
      <c r="F37" s="279">
        <v>0.8447182293762574</v>
      </c>
      <c r="G37" s="230">
        <v>702148.992583333</v>
      </c>
      <c r="H37" s="279">
        <v>0.36226783825397335</v>
      </c>
      <c r="I37" s="230">
        <v>7229.233333333221</v>
      </c>
      <c r="J37" s="279">
        <v>0.026231385182183264</v>
      </c>
      <c r="K37" s="306">
        <v>-569.48</v>
      </c>
      <c r="L37" s="181">
        <v>0.0011458350100603623</v>
      </c>
      <c r="M37" s="230">
        <v>-88.42986273480894</v>
      </c>
      <c r="N37" s="230">
        <v>1589.9</v>
      </c>
      <c r="O37" s="307">
        <v>667.284812475902</v>
      </c>
      <c r="P37" s="230">
        <v>45.501133096730655</v>
      </c>
      <c r="Q37" s="279">
        <v>0.028362508414324538</v>
      </c>
    </row>
    <row r="38">
      <c r="A38" s="189">
        <v>43556.0</v>
      </c>
      <c r="B38" s="228">
        <v>260594.79924999998</v>
      </c>
      <c r="C38" s="228">
        <v>275594.79925</v>
      </c>
      <c r="D38" s="228">
        <v>526000.0</v>
      </c>
      <c r="E38" s="230">
        <v>451580.36999999994</v>
      </c>
      <c r="F38" s="279">
        <v>0.8585178136882128</v>
      </c>
      <c r="G38" s="230">
        <v>727175.1692499999</v>
      </c>
      <c r="H38" s="279">
        <v>0.3438081179017829</v>
      </c>
      <c r="I38" s="230">
        <v>25572.970819316688</v>
      </c>
      <c r="J38" s="279">
        <v>0.10199738482836891</v>
      </c>
      <c r="K38" s="306">
        <v>-547.92</v>
      </c>
      <c r="L38" s="181">
        <v>0.0010416730038022813</v>
      </c>
      <c r="M38" s="230">
        <v>-77.52091952395445</v>
      </c>
      <c r="N38" s="230">
        <v>973.13</v>
      </c>
      <c r="O38" s="307">
        <v>621.7836793791713</v>
      </c>
      <c r="P38" s="230">
        <v>26.933924188944047</v>
      </c>
      <c r="Q38" s="279">
        <v>0.027073820597686975</v>
      </c>
    </row>
    <row r="39">
      <c r="A39" s="189">
        <v>43525.0</v>
      </c>
      <c r="B39" s="228">
        <v>235721.8284306833</v>
      </c>
      <c r="C39" s="228">
        <v>250721.8284306833</v>
      </c>
      <c r="D39" s="228">
        <v>575000.0</v>
      </c>
      <c r="E39" s="230">
        <v>181420.06999999972</v>
      </c>
      <c r="F39" s="279">
        <v>0.3155131652173908</v>
      </c>
      <c r="G39" s="230">
        <v>432141.898430683</v>
      </c>
      <c r="H39" s="279">
        <v>0.30363957909068473</v>
      </c>
      <c r="I39" s="230">
        <v>8374.029381119384</v>
      </c>
      <c r="J39" s="279">
        <v>0.03449682927674902</v>
      </c>
      <c r="K39" s="306">
        <v>-618.92</v>
      </c>
      <c r="L39" s="181">
        <v>0.0010763826086956521</v>
      </c>
      <c r="M39" s="230">
        <v>-423.64259178365245</v>
      </c>
      <c r="N39" s="230">
        <v>0.0</v>
      </c>
      <c r="O39" s="307">
        <v>594.8497551902273</v>
      </c>
      <c r="P39" s="230">
        <v>-139.0485483165503</v>
      </c>
      <c r="Q39" s="279">
        <v>0.02847058473911941</v>
      </c>
    </row>
    <row r="40">
      <c r="A40" s="189">
        <v>43497.0</v>
      </c>
      <c r="B40" s="228">
        <v>227747.7990495639</v>
      </c>
      <c r="C40" s="228">
        <v>242747.7990495639</v>
      </c>
      <c r="D40" s="228">
        <v>550000.0</v>
      </c>
      <c r="E40" s="230">
        <v>490407.22999999986</v>
      </c>
      <c r="F40" s="279">
        <v>0.8916495090909089</v>
      </c>
      <c r="G40" s="230">
        <v>733155.0290495638</v>
      </c>
      <c r="H40" s="279">
        <v>0.3062106250444309</v>
      </c>
      <c r="I40" s="230">
        <v>9636.051459360955</v>
      </c>
      <c r="J40" s="279">
        <v>0.04107233145116107</v>
      </c>
      <c r="K40" s="306">
        <v>-534.72</v>
      </c>
      <c r="L40" s="181">
        <v>9.722181818181819E-4</v>
      </c>
      <c r="M40" s="230">
        <v>-57.937174498909194</v>
      </c>
      <c r="N40" s="230">
        <v>0.0</v>
      </c>
      <c r="O40" s="307">
        <v>733.8983035067776</v>
      </c>
      <c r="P40" s="230">
        <v>-81.29741182830253</v>
      </c>
      <c r="Q40" s="279">
        <v>0.03627954476441278</v>
      </c>
    </row>
    <row r="41">
      <c r="A41" s="189">
        <v>43466.0</v>
      </c>
      <c r="B41" s="228">
        <v>218611.74759020295</v>
      </c>
      <c r="C41" s="228">
        <v>234611.74759020295</v>
      </c>
      <c r="D41" s="228">
        <v>525000.0</v>
      </c>
      <c r="E41" s="230">
        <v>510286.2900000002</v>
      </c>
      <c r="F41" s="279">
        <v>0.9719738857142861</v>
      </c>
      <c r="G41" s="230">
        <v>744898.0375902031</v>
      </c>
      <c r="H41" s="279">
        <v>0.3088574503152258</v>
      </c>
      <c r="I41" s="230">
        <v>-5884.065558971575</v>
      </c>
      <c r="J41" s="279">
        <v>-0.024314741161841652</v>
      </c>
      <c r="K41" s="306">
        <v>-565.1</v>
      </c>
      <c r="L41" s="181">
        <v>0.0010763809523809524</v>
      </c>
      <c r="M41" s="230">
        <v>-15.83755718285692</v>
      </c>
      <c r="N41" s="230">
        <v>996.28</v>
      </c>
      <c r="O41" s="307">
        <v>815.1957153350801</v>
      </c>
      <c r="P41" s="230">
        <v>-34.18552044410467</v>
      </c>
      <c r="Q41" s="279">
        <v>0.0416959026327523</v>
      </c>
    </row>
    <row r="42">
      <c r="A42" s="189">
        <v>43435.0</v>
      </c>
      <c r="B42" s="228">
        <v>224995.81314917453</v>
      </c>
      <c r="C42" s="228">
        <v>241995.81314917453</v>
      </c>
      <c r="D42" s="228">
        <v>531000.0</v>
      </c>
      <c r="E42" s="230">
        <v>500405.86999999994</v>
      </c>
      <c r="F42" s="279">
        <v>0.942383935969868</v>
      </c>
      <c r="G42" s="230">
        <v>742401.6831491744</v>
      </c>
      <c r="H42" s="279">
        <v>0.31306225600794246</v>
      </c>
      <c r="I42" s="230">
        <v>13537.126941522001</v>
      </c>
      <c r="J42" s="279">
        <v>0.059176449934818486</v>
      </c>
      <c r="K42" s="306">
        <v>-534.69</v>
      </c>
      <c r="L42" s="181">
        <v>0.001006949152542373</v>
      </c>
      <c r="M42" s="230">
        <v>-30.80673327627127</v>
      </c>
      <c r="N42" s="230">
        <v>4248.66</v>
      </c>
      <c r="O42" s="307">
        <v>849.3812357791847</v>
      </c>
      <c r="P42" s="230">
        <v>377.329257568778</v>
      </c>
      <c r="Q42" s="279">
        <v>0.04211880650623969</v>
      </c>
    </row>
    <row r="43">
      <c r="A43" s="189">
        <v>43405.0</v>
      </c>
      <c r="B43" s="228">
        <v>211758.68620765253</v>
      </c>
      <c r="C43" s="228">
        <v>228758.68620765253</v>
      </c>
      <c r="D43" s="228">
        <v>521000.0</v>
      </c>
      <c r="E43" s="230">
        <v>511442.66000000003</v>
      </c>
      <c r="F43" s="279">
        <v>0.9816557773512476</v>
      </c>
      <c r="G43" s="230">
        <v>740201.3462076526</v>
      </c>
      <c r="H43" s="279">
        <v>0.3051097511983952</v>
      </c>
      <c r="I43" s="230">
        <v>-15257.955087552808</v>
      </c>
      <c r="J43" s="279">
        <v>-0.06412073646906129</v>
      </c>
      <c r="K43" s="306">
        <v>-579.07</v>
      </c>
      <c r="L43" s="181">
        <v>0.0011114587332053743</v>
      </c>
      <c r="M43" s="230">
        <v>-10.622589009213025</v>
      </c>
      <c r="N43" s="230">
        <v>1458.27</v>
      </c>
      <c r="O43" s="307">
        <v>472.05197821040673</v>
      </c>
      <c r="P43" s="230">
        <v>80.32360235939382</v>
      </c>
      <c r="Q43" s="279">
        <v>0.024762442171847837</v>
      </c>
    </row>
    <row r="44">
      <c r="A44" s="189">
        <v>43374.0</v>
      </c>
      <c r="B44" s="228">
        <v>227956.64129520534</v>
      </c>
      <c r="C44" s="228">
        <v>237956.64129520534</v>
      </c>
      <c r="D44" s="228">
        <v>515000.0</v>
      </c>
      <c r="E44" s="230">
        <v>490549.2599999999</v>
      </c>
      <c r="F44" s="279">
        <v>0.9525228349514561</v>
      </c>
      <c r="G44" s="230">
        <v>728505.9012952052</v>
      </c>
      <c r="H44" s="279">
        <v>0.31602967321714837</v>
      </c>
      <c r="I44" s="230">
        <v>-7082.410239149991</v>
      </c>
      <c r="J44" s="279">
        <v>-0.028896114427261484</v>
      </c>
      <c r="K44" s="306">
        <v>-555.0</v>
      </c>
      <c r="L44" s="181">
        <v>0.0010776699029126213</v>
      </c>
      <c r="M44" s="230">
        <v>-26.349826601941885</v>
      </c>
      <c r="N44" s="230">
        <v>888.6500000000001</v>
      </c>
      <c r="O44" s="307">
        <v>391.7283758510129</v>
      </c>
      <c r="P44" s="230">
        <v>-85.02477644121836</v>
      </c>
      <c r="Q44" s="279">
        <v>0.019754609430633577</v>
      </c>
    </row>
    <row r="45">
      <c r="A45" s="189">
        <v>43344.0</v>
      </c>
      <c r="B45" s="228">
        <v>235099.05153435533</v>
      </c>
      <c r="C45" s="228">
        <v>245099.05153435533</v>
      </c>
      <c r="D45" s="228">
        <v>515000.0</v>
      </c>
      <c r="E45" s="230">
        <v>510461.7700000002</v>
      </c>
      <c r="F45" s="279">
        <v>0.9911879029126217</v>
      </c>
      <c r="G45" s="230">
        <v>755560.8215343555</v>
      </c>
      <c r="H45" s="279">
        <v>0.3224567259222231</v>
      </c>
      <c r="I45" s="230">
        <v>19959.4749971806</v>
      </c>
      <c r="J45" s="279">
        <v>0.08865378226331043</v>
      </c>
      <c r="K45" s="306">
        <v>-501.62</v>
      </c>
      <c r="L45" s="181">
        <v>9.740194174757282E-4</v>
      </c>
      <c r="M45" s="230">
        <v>-4.420324140970698</v>
      </c>
      <c r="N45" s="230">
        <v>-12.85</v>
      </c>
      <c r="O45" s="307">
        <v>476.7531522922313</v>
      </c>
      <c r="P45" s="230">
        <v>-146.60171188124576</v>
      </c>
      <c r="Q45" s="279">
        <v>0.02334173792877718</v>
      </c>
    </row>
    <row r="46">
      <c r="A46" s="189">
        <v>43313.0</v>
      </c>
      <c r="B46" s="228">
        <v>215139.57653717473</v>
      </c>
      <c r="C46" s="228">
        <v>225139.57653717473</v>
      </c>
      <c r="D46" s="228">
        <v>481000.0</v>
      </c>
      <c r="E46" s="230">
        <v>513501.00000000023</v>
      </c>
      <c r="F46" s="279">
        <v>1.0675696465696471</v>
      </c>
      <c r="G46" s="230">
        <v>738640.576537175</v>
      </c>
      <c r="H46" s="279">
        <v>0.3188315511803384</v>
      </c>
      <c r="I46" s="230">
        <v>-2940.55153253155</v>
      </c>
      <c r="J46" s="279">
        <v>-0.02448824447309521</v>
      </c>
      <c r="K46" s="306">
        <v>-573.99</v>
      </c>
      <c r="L46" s="181">
        <v>0.0011933264033264033</v>
      </c>
      <c r="M46" s="230">
        <v>-38.78430143451177</v>
      </c>
      <c r="N46" s="230">
        <v>0.0</v>
      </c>
      <c r="O46" s="307">
        <v>623.354864173477</v>
      </c>
      <c r="P46" s="230">
        <v>141.43898923363383</v>
      </c>
      <c r="Q46" s="279">
        <v>0.03322498196511707</v>
      </c>
    </row>
    <row r="47">
      <c r="A47" s="189">
        <v>43282.0</v>
      </c>
      <c r="B47" s="228">
        <v>110080.12806970628</v>
      </c>
      <c r="C47" s="228">
        <v>120080.12806970628</v>
      </c>
      <c r="D47" s="228">
        <v>445000.0</v>
      </c>
      <c r="E47" s="230">
        <v>481315.0199999999</v>
      </c>
      <c r="F47" s="279">
        <v>1.0816067865168537</v>
      </c>
      <c r="G47" s="230">
        <v>601395.1480697062</v>
      </c>
      <c r="H47" s="279">
        <v>0.21250106330919077</v>
      </c>
      <c r="I47" s="230">
        <v>1021.3835595501732</v>
      </c>
      <c r="J47" s="279">
        <v>0.010858996309905966</v>
      </c>
      <c r="K47" s="306">
        <v>-467.55</v>
      </c>
      <c r="L47" s="181">
        <v>0.0010506741573033708</v>
      </c>
      <c r="M47" s="230">
        <v>-38.155253035954956</v>
      </c>
      <c r="N47" s="230">
        <v>428.28999999999996</v>
      </c>
      <c r="O47" s="307">
        <v>481.9158749398432</v>
      </c>
      <c r="P47" s="230">
        <v>40.22889174120115</v>
      </c>
      <c r="Q47" s="279">
        <v>0.048159429809411125</v>
      </c>
    </row>
    <row r="48">
      <c r="A48" s="189">
        <v>43252.0</v>
      </c>
      <c r="B48" s="228">
        <v>84058.7445101561</v>
      </c>
      <c r="C48" s="228">
        <v>94058.7445101561</v>
      </c>
      <c r="D48" s="228">
        <v>255000.0</v>
      </c>
      <c r="E48" s="230">
        <v>253749.47</v>
      </c>
      <c r="F48" s="279">
        <v>0.9950959607843137</v>
      </c>
      <c r="G48" s="230">
        <v>347808.2145101561</v>
      </c>
      <c r="H48" s="279">
        <v>0.2694639397793955</v>
      </c>
      <c r="I48" s="230">
        <v>10560.393813984076</v>
      </c>
      <c r="J48" s="279">
        <v>0.12647428034130279</v>
      </c>
      <c r="K48" s="306">
        <v>-276.19</v>
      </c>
      <c r="L48" s="181">
        <v>0.0010830980392156863</v>
      </c>
      <c r="M48" s="230">
        <v>-1.3544465909803918</v>
      </c>
      <c r="N48" s="230">
        <v>2086.06</v>
      </c>
      <c r="O48" s="307">
        <v>441.68698319864205</v>
      </c>
      <c r="P48" s="230">
        <v>228.24982699843218</v>
      </c>
      <c r="Q48" s="279">
        <v>0.056350356641337106</v>
      </c>
    </row>
    <row r="49">
      <c r="A49" s="189">
        <v>43221.0</v>
      </c>
      <c r="B49" s="228">
        <v>73498.35069617203</v>
      </c>
      <c r="C49" s="228">
        <v>83498.35069617203</v>
      </c>
      <c r="D49" s="228">
        <v>150000.0</v>
      </c>
      <c r="E49" s="230">
        <v>149093.2799999999</v>
      </c>
      <c r="F49" s="279">
        <v>0.9939551999999994</v>
      </c>
      <c r="G49" s="230">
        <v>232591.63069617195</v>
      </c>
      <c r="H49" s="279">
        <v>0.3575971755141862</v>
      </c>
      <c r="I49" s="230">
        <v>5941.726766272768</v>
      </c>
      <c r="J49" s="279">
        <v>0.07661146740532812</v>
      </c>
      <c r="K49" s="306">
        <v>-161.46</v>
      </c>
      <c r="L49" s="181">
        <v>0.0010764000000000001</v>
      </c>
      <c r="M49" s="230">
        <v>-0.9759934080001014</v>
      </c>
      <c r="N49" s="230">
        <v>445.59000000000003</v>
      </c>
      <c r="O49" s="307">
        <v>213.43715620020987</v>
      </c>
      <c r="P49" s="230">
        <v>41.315751243332784</v>
      </c>
      <c r="Q49" s="279">
        <v>0.03067420916758226</v>
      </c>
    </row>
    <row r="50">
      <c r="A50" s="189">
        <v>43191.0</v>
      </c>
      <c r="B50" s="228">
        <v>67556.62392989926</v>
      </c>
      <c r="C50" s="228">
        <v>77556.62392989926</v>
      </c>
      <c r="D50" s="228">
        <v>140000.0</v>
      </c>
      <c r="E50" s="230">
        <v>106128.29999999997</v>
      </c>
      <c r="F50" s="279">
        <v>0.7580592857142855</v>
      </c>
      <c r="G50" s="230">
        <v>183684.92392989923</v>
      </c>
      <c r="H50" s="279">
        <v>0.356489370578252</v>
      </c>
      <c r="I50" s="230">
        <v>-3185.019702731166</v>
      </c>
      <c r="J50" s="279">
        <v>-0.0394470506102503</v>
      </c>
      <c r="K50" s="306">
        <v>-140.97</v>
      </c>
      <c r="L50" s="181">
        <v>0.0010069285714285714</v>
      </c>
      <c r="M50" s="230">
        <v>-34.10638249285717</v>
      </c>
      <c r="N50" s="230">
        <v>385.02</v>
      </c>
      <c r="O50" s="307">
        <v>172.1214049568771</v>
      </c>
      <c r="P50" s="230">
        <v>3.952240281242041</v>
      </c>
      <c r="Q50" s="279">
        <v>0.02663159837062299</v>
      </c>
    </row>
    <row r="51">
      <c r="A51" s="189">
        <v>43160.0</v>
      </c>
      <c r="B51" s="228">
        <v>70741.64363263042</v>
      </c>
      <c r="C51" s="228">
        <v>80741.64363263042</v>
      </c>
      <c r="D51" s="228">
        <v>140000.0</v>
      </c>
      <c r="E51" s="230">
        <v>139322.5199999999</v>
      </c>
      <c r="F51" s="279">
        <v>0.9951608571428564</v>
      </c>
      <c r="G51" s="230">
        <v>220064.1636326303</v>
      </c>
      <c r="H51" s="279">
        <v>0.3657744062420991</v>
      </c>
      <c r="I51" s="230">
        <v>-4442.621325927583</v>
      </c>
      <c r="J51" s="279">
        <v>-0.052153074609364886</v>
      </c>
      <c r="K51" s="306">
        <v>-155.56</v>
      </c>
      <c r="L51" s="181">
        <v>0.0011111428571428572</v>
      </c>
      <c r="M51" s="230">
        <v>-0.752777062857258</v>
      </c>
      <c r="N51" s="230">
        <v>507.89</v>
      </c>
      <c r="O51" s="307">
        <v>168.16916467563505</v>
      </c>
      <c r="P51" s="230">
        <v>29.44353063350485</v>
      </c>
      <c r="Q51" s="279">
        <v>0.024993669751008966</v>
      </c>
    </row>
    <row r="52">
      <c r="A52" s="189">
        <v>43132.0</v>
      </c>
      <c r="B52" s="228">
        <v>75184.26495855801</v>
      </c>
      <c r="C52" s="228">
        <v>85184.26495855801</v>
      </c>
      <c r="D52" s="228">
        <v>171000.0</v>
      </c>
      <c r="E52" s="230">
        <v>139674.8799999999</v>
      </c>
      <c r="F52" s="279">
        <v>0.8168121637426894</v>
      </c>
      <c r="G52" s="230">
        <v>224859.1449585579</v>
      </c>
      <c r="H52" s="279">
        <v>0.33251169806364944</v>
      </c>
      <c r="I52" s="230">
        <v>-6018.906101184475</v>
      </c>
      <c r="J52" s="279">
        <v>-0.09834304329279307</v>
      </c>
      <c r="K52" s="306">
        <v>-166.36</v>
      </c>
      <c r="L52" s="181">
        <v>9.728654970760235E-4</v>
      </c>
      <c r="M52" s="230">
        <v>-30.475128439766195</v>
      </c>
      <c r="N52" s="230">
        <v>37.550000000000004</v>
      </c>
      <c r="O52" s="307">
        <v>138.7256340421302</v>
      </c>
      <c r="P52" s="230">
        <v>18.889475502555214</v>
      </c>
      <c r="Q52" s="279">
        <v>0.019542430862265932</v>
      </c>
    </row>
    <row r="53">
      <c r="A53" s="189">
        <v>43101.0</v>
      </c>
      <c r="B53" s="228">
        <v>51203.17105974248</v>
      </c>
      <c r="C53" s="228">
        <v>61203.17105974248</v>
      </c>
      <c r="D53" s="228">
        <v>180000.0</v>
      </c>
      <c r="E53" s="230">
        <v>171150.3999999999</v>
      </c>
      <c r="F53" s="279">
        <v>0.950835555555555</v>
      </c>
      <c r="G53" s="230">
        <v>232353.5710597424</v>
      </c>
      <c r="H53" s="279">
        <v>0.25374115435896716</v>
      </c>
      <c r="I53" s="230">
        <v>528.0081696281486</v>
      </c>
      <c r="J53" s="279">
        <v>0.008702212643160052</v>
      </c>
      <c r="K53" s="306">
        <v>-193.75</v>
      </c>
      <c r="L53" s="181">
        <v>0.0010763888888888889</v>
      </c>
      <c r="M53" s="230">
        <v>-9.525611111111221</v>
      </c>
      <c r="N53" s="230">
        <v>85.16999999999999</v>
      </c>
      <c r="O53" s="307">
        <v>119.83615853957498</v>
      </c>
      <c r="P53" s="230">
        <v>-38.44068191638077</v>
      </c>
      <c r="Q53" s="279">
        <v>0.0234960685463697</v>
      </c>
    </row>
    <row r="54">
      <c r="A54" s="189">
        <v>43070.0</v>
      </c>
      <c r="B54" s="228">
        <v>50675.162890114334</v>
      </c>
      <c r="C54" s="228">
        <v>60675.162890114334</v>
      </c>
      <c r="D54" s="228">
        <v>118000.0</v>
      </c>
      <c r="E54" s="230">
        <v>117273.77000000005</v>
      </c>
      <c r="F54" s="279">
        <v>0.9938455084745766</v>
      </c>
      <c r="G54" s="230">
        <v>177948.93289011437</v>
      </c>
      <c r="H54" s="279">
        <v>0.33958364390818946</v>
      </c>
      <c r="I54" s="230">
        <v>-3542.3274643067707</v>
      </c>
      <c r="J54" s="279">
        <v>-0.06656321898525017</v>
      </c>
      <c r="K54" s="306">
        <v>-127.19</v>
      </c>
      <c r="L54" s="181">
        <v>0.0010778813559322034</v>
      </c>
      <c r="M54" s="230">
        <v>-0.7827897771185965</v>
      </c>
      <c r="N54" s="230">
        <v>890.63</v>
      </c>
      <c r="O54" s="307">
        <v>158.27684045595575</v>
      </c>
      <c r="P54" s="230">
        <v>77.12411598741933</v>
      </c>
      <c r="Q54" s="279">
        <v>0.03130312297490216</v>
      </c>
    </row>
    <row r="55">
      <c r="A55" s="189">
        <v>43040.0</v>
      </c>
      <c r="B55" s="228">
        <v>53217.490354421105</v>
      </c>
      <c r="C55" s="228">
        <v>53217.490354421105</v>
      </c>
      <c r="D55" s="228">
        <v>98000.0</v>
      </c>
      <c r="E55" s="230">
        <v>88088.05999999998</v>
      </c>
      <c r="F55" s="279">
        <v>0.8988577551020407</v>
      </c>
      <c r="G55" s="230">
        <v>141305.55035442108</v>
      </c>
      <c r="H55" s="279">
        <v>0.3519268189790137</v>
      </c>
      <c r="I55" s="230">
        <v>7583.641849856773</v>
      </c>
      <c r="J55" s="279">
        <v>0.15920699435255792</v>
      </c>
      <c r="K55" s="306">
        <v>-102.08</v>
      </c>
      <c r="L55" s="181">
        <v>0.0010416326530612245</v>
      </c>
      <c r="M55" s="230">
        <v>-10.324600359183686</v>
      </c>
      <c r="N55" s="230">
        <v>24.61</v>
      </c>
      <c r="O55" s="307">
        <v>81.15272446853642</v>
      </c>
      <c r="P55" s="230">
        <v>0.6087805962586827</v>
      </c>
      <c r="Q55" s="279">
        <v>0.018299109693765084</v>
      </c>
    </row>
    <row r="56">
      <c r="A56" s="189">
        <v>43009.0</v>
      </c>
      <c r="B56" s="228">
        <v>47633.84850456433</v>
      </c>
      <c r="C56" s="228">
        <v>47633.84850456433</v>
      </c>
      <c r="D56" s="228">
        <v>90000.0</v>
      </c>
      <c r="E56" s="230">
        <v>89894.67999999998</v>
      </c>
      <c r="F56" s="279">
        <v>0.9988297777777775</v>
      </c>
      <c r="G56" s="230">
        <v>137528.5285045643</v>
      </c>
      <c r="H56" s="279">
        <v>0.34609108894448054</v>
      </c>
      <c r="I56" s="230">
        <v>-589.9169544161705</v>
      </c>
      <c r="J56" s="279">
        <v>-0.014839272396092139</v>
      </c>
      <c r="K56" s="306">
        <v>-93.75</v>
      </c>
      <c r="L56" s="181">
        <v>0.0010416666666666667</v>
      </c>
      <c r="M56" s="230">
        <v>-0.10970833333336094</v>
      </c>
      <c r="N56" s="230">
        <v>482.99</v>
      </c>
      <c r="O56" s="307">
        <v>80.54394387227774</v>
      </c>
      <c r="P56" s="230">
        <v>40.90993698486253</v>
      </c>
      <c r="Q56" s="279">
        <v>0.02029076710807272</v>
      </c>
    </row>
    <row r="57">
      <c r="A57" s="189">
        <v>42979.0</v>
      </c>
      <c r="B57" s="228">
        <v>39753.7654589805</v>
      </c>
      <c r="C57" s="228">
        <v>39753.7654589805</v>
      </c>
      <c r="D57" s="228">
        <v>80000.0</v>
      </c>
      <c r="E57" s="230">
        <v>79910.20000000003</v>
      </c>
      <c r="F57" s="279">
        <v>0.9988775000000003</v>
      </c>
      <c r="G57" s="230">
        <v>119663.96545898053</v>
      </c>
      <c r="H57" s="279">
        <v>0.33196255087776294</v>
      </c>
      <c r="I57" s="230">
        <v>5841.229798279121</v>
      </c>
      <c r="J57" s="279">
        <v>0.17224397068745498</v>
      </c>
      <c r="K57" s="306">
        <v>-86.11</v>
      </c>
      <c r="L57" s="181">
        <v>0.001076375</v>
      </c>
      <c r="M57" s="230">
        <v>-0.09665847499997358</v>
      </c>
      <c r="N57" s="230">
        <v>19.49</v>
      </c>
      <c r="O57" s="307">
        <v>39.634006887415204</v>
      </c>
      <c r="P57" s="230">
        <v>-5.074951764482655</v>
      </c>
      <c r="Q57" s="279">
        <v>0.011963849893407798</v>
      </c>
    </row>
    <row r="58">
      <c r="A58" s="189">
        <v>42948.0</v>
      </c>
      <c r="B58" s="228">
        <v>33912.53566070138</v>
      </c>
      <c r="C58" s="228">
        <v>33912.53566070138</v>
      </c>
      <c r="D58" s="228">
        <v>73300.0</v>
      </c>
      <c r="E58" s="230">
        <v>73187.72000000002</v>
      </c>
      <c r="F58" s="279">
        <v>0.9984682128240111</v>
      </c>
      <c r="G58" s="230">
        <v>107100.2556607014</v>
      </c>
      <c r="H58" s="279">
        <v>0.3163112918812532</v>
      </c>
      <c r="I58" s="230">
        <v>-9766.477680093514</v>
      </c>
      <c r="J58" s="279">
        <v>-0.22359657265819957</v>
      </c>
      <c r="K58" s="306">
        <v>-78.9</v>
      </c>
      <c r="L58" s="181">
        <v>0.0010763983628922238</v>
      </c>
      <c r="M58" s="230">
        <v>-0.12085800818552396</v>
      </c>
      <c r="N58" s="230">
        <v>17.77</v>
      </c>
      <c r="O58" s="307">
        <v>44.70895865189786</v>
      </c>
      <c r="P58" s="230">
        <v>-16.671469456679723</v>
      </c>
      <c r="Q58" s="279">
        <v>0.015820329956762608</v>
      </c>
    </row>
    <row r="59">
      <c r="A59" s="189">
        <v>42917.0</v>
      </c>
      <c r="B59" s="228">
        <v>43679.013340794896</v>
      </c>
      <c r="C59" s="228">
        <v>43679.013340794896</v>
      </c>
      <c r="D59" s="228">
        <v>66200.0</v>
      </c>
      <c r="E59" s="230">
        <v>66214.44000000002</v>
      </c>
      <c r="F59" s="279">
        <v>1.0002181268882178</v>
      </c>
      <c r="G59" s="230">
        <v>109893.45334079492</v>
      </c>
      <c r="H59" s="279">
        <v>0.3975191623292284</v>
      </c>
      <c r="I59" s="230">
        <v>-5277.707728255045</v>
      </c>
      <c r="J59" s="279">
        <v>-0.10780353775758833</v>
      </c>
      <c r="K59" s="306">
        <v>-66.68</v>
      </c>
      <c r="L59" s="181">
        <v>0.0010072507552870093</v>
      </c>
      <c r="M59" s="230">
        <v>-0.01454470090636039</v>
      </c>
      <c r="N59" s="230">
        <v>240.32</v>
      </c>
      <c r="O59" s="307">
        <v>61.38042810857758</v>
      </c>
      <c r="P59" s="230">
        <v>7.253762588484456</v>
      </c>
      <c r="Q59" s="279">
        <v>0.016863135885329193</v>
      </c>
    </row>
    <row r="60">
      <c r="A60" s="189">
        <v>42887.0</v>
      </c>
      <c r="B60" s="228">
        <v>48956.72106904994</v>
      </c>
      <c r="C60" s="228">
        <v>48956.72106904994</v>
      </c>
      <c r="D60" s="228">
        <v>49800.0</v>
      </c>
      <c r="E60" s="230">
        <v>49486.679999999935</v>
      </c>
      <c r="F60" s="279">
        <v>0.9937084337349384</v>
      </c>
      <c r="G60" s="230">
        <v>98443.40106904987</v>
      </c>
      <c r="H60" s="279">
        <v>0.4957305238477873</v>
      </c>
      <c r="I60" s="230">
        <v>-2409.528189281533</v>
      </c>
      <c r="J60" s="279">
        <v>-0.04786864783896699</v>
      </c>
      <c r="K60" s="306">
        <v>-55.33</v>
      </c>
      <c r="L60" s="181">
        <v>0.0011110441767068272</v>
      </c>
      <c r="M60" s="230">
        <v>-0.3481123614458558</v>
      </c>
      <c r="N60" s="230">
        <v>121.37</v>
      </c>
      <c r="O60" s="307">
        <v>54.12666552009313</v>
      </c>
      <c r="P60" s="230">
        <v>-3.8594588751474745</v>
      </c>
      <c r="Q60" s="279">
        <v>0.013267228116135805</v>
      </c>
    </row>
    <row r="61">
      <c r="A61" s="189">
        <v>42856.0</v>
      </c>
      <c r="B61" s="228">
        <v>50336.249258331474</v>
      </c>
      <c r="C61" s="228">
        <v>50336.249258331474</v>
      </c>
      <c r="D61" s="228">
        <v>28500.0</v>
      </c>
      <c r="E61" s="230">
        <v>28468.139999999952</v>
      </c>
      <c r="F61" s="279">
        <v>0.9988821052631562</v>
      </c>
      <c r="G61" s="230">
        <v>78804.38925833143</v>
      </c>
      <c r="H61" s="279">
        <v>0.6384911729297155</v>
      </c>
      <c r="I61" s="230">
        <v>3906.8596020119667</v>
      </c>
      <c r="J61" s="279">
        <v>0.0798468901707907</v>
      </c>
      <c r="K61" s="306">
        <v>-30.68</v>
      </c>
      <c r="L61" s="181">
        <v>0.0010764912280701753</v>
      </c>
      <c r="M61" s="230">
        <v>-0.034297010526366585</v>
      </c>
      <c r="N61" s="230">
        <v>0.0</v>
      </c>
      <c r="O61" s="307">
        <v>57.9861243952406</v>
      </c>
      <c r="P61" s="230">
        <v>-1.9031809616698752</v>
      </c>
      <c r="Q61" s="279">
        <v>0.01382370563948436</v>
      </c>
    </row>
    <row r="62">
      <c r="A62" s="189">
        <v>42826.0</v>
      </c>
      <c r="B62" s="228">
        <v>48929.38965631951</v>
      </c>
      <c r="C62" s="228">
        <v>48929.38965631951</v>
      </c>
      <c r="D62" s="228">
        <v>0.0</v>
      </c>
      <c r="E62" s="230">
        <v>0.0</v>
      </c>
      <c r="F62" s="279">
        <v>0.0</v>
      </c>
      <c r="G62" s="230">
        <v>48929.38965631951</v>
      </c>
      <c r="H62" s="279">
        <v>1.0</v>
      </c>
      <c r="I62" s="230">
        <v>-719.2568919399273</v>
      </c>
      <c r="J62" s="279">
        <v>-0.01448693855613558</v>
      </c>
      <c r="K62" s="306">
        <v>0.0</v>
      </c>
      <c r="L62" s="181">
        <v>0.0</v>
      </c>
      <c r="M62" s="230">
        <v>0.0</v>
      </c>
      <c r="N62" s="230">
        <v>91.22</v>
      </c>
      <c r="O62" s="307">
        <v>59.88930535691048</v>
      </c>
      <c r="P62" s="230">
        <v>6.511304666168954</v>
      </c>
      <c r="Q62" s="279">
        <v>0.014687934375042937</v>
      </c>
    </row>
    <row r="63">
      <c r="A63" s="189">
        <v>42795.0</v>
      </c>
      <c r="B63" s="228">
        <v>49648.646548259436</v>
      </c>
      <c r="C63" s="228">
        <v>49648.646548259436</v>
      </c>
      <c r="D63" s="228">
        <v>0.0</v>
      </c>
      <c r="E63" s="230">
        <v>0.0</v>
      </c>
      <c r="F63" s="279">
        <v>0.0</v>
      </c>
      <c r="G63" s="230">
        <v>49648.646548259436</v>
      </c>
      <c r="H63" s="279">
        <v>1.0</v>
      </c>
      <c r="I63" s="230">
        <v>1043.746832957404</v>
      </c>
      <c r="J63" s="279">
        <v>0.021474107323974305</v>
      </c>
      <c r="K63" s="306">
        <v>0.0</v>
      </c>
      <c r="L63" s="181">
        <v>0.0</v>
      </c>
      <c r="M63" s="230">
        <v>0.0</v>
      </c>
      <c r="N63" s="230">
        <v>4.5</v>
      </c>
      <c r="O63" s="307">
        <v>53.37800069074152</v>
      </c>
      <c r="P63" s="230">
        <v>-4.848531320322294</v>
      </c>
      <c r="Q63" s="279">
        <v>0.0129013790469854</v>
      </c>
    </row>
    <row r="64">
      <c r="A64" s="189">
        <v>42767.0</v>
      </c>
      <c r="B64" s="228">
        <v>48604.89971530203</v>
      </c>
      <c r="C64" s="228">
        <v>48604.89971530203</v>
      </c>
      <c r="D64" s="228">
        <v>0.0</v>
      </c>
      <c r="E64" s="230">
        <v>0.0</v>
      </c>
      <c r="F64" s="279">
        <v>0.0</v>
      </c>
      <c r="G64" s="230">
        <v>48604.89971530203</v>
      </c>
      <c r="H64" s="279">
        <v>1.0</v>
      </c>
      <c r="I64" s="230">
        <v>881.3661705323466</v>
      </c>
      <c r="J64" s="279">
        <v>0.018468166647918737</v>
      </c>
      <c r="K64" s="306">
        <v>0.0</v>
      </c>
      <c r="L64" s="181">
        <v>0.0</v>
      </c>
      <c r="M64" s="230">
        <v>0.0</v>
      </c>
      <c r="N64" s="230">
        <v>4.87</v>
      </c>
      <c r="O64" s="307">
        <v>58.22653201106382</v>
      </c>
      <c r="P64" s="230">
        <v>0.6226931846936381</v>
      </c>
      <c r="Q64" s="279">
        <v>0.014375472189541251</v>
      </c>
    </row>
    <row r="65">
      <c r="A65" s="189">
        <v>42736.0</v>
      </c>
      <c r="B65" s="228">
        <v>47723.533544769685</v>
      </c>
      <c r="C65" s="228">
        <v>47723.533544769685</v>
      </c>
      <c r="D65" s="228">
        <v>0.0</v>
      </c>
      <c r="E65" s="230">
        <v>0.0</v>
      </c>
      <c r="F65" s="279">
        <v>0.0</v>
      </c>
      <c r="G65" s="230">
        <v>47723.533544769685</v>
      </c>
      <c r="H65" s="279">
        <v>1.0</v>
      </c>
      <c r="I65" s="230">
        <v>551.4197129031963</v>
      </c>
      <c r="J65" s="279">
        <v>0.011689527309897488</v>
      </c>
      <c r="K65" s="306">
        <v>0.0</v>
      </c>
      <c r="L65" s="181">
        <v>0.0</v>
      </c>
      <c r="M65" s="230">
        <v>0.0</v>
      </c>
      <c r="N65" s="230">
        <v>237.85999999999999</v>
      </c>
      <c r="O65" s="307">
        <v>57.60383882637018</v>
      </c>
      <c r="P65" s="230">
        <v>4.680109779523406</v>
      </c>
      <c r="Q65" s="279">
        <v>0.014484385680871278</v>
      </c>
    </row>
    <row r="66">
      <c r="A66" s="189">
        <v>42705.0</v>
      </c>
      <c r="B66" s="228">
        <v>47172.11383186649</v>
      </c>
      <c r="C66" s="228">
        <v>47172.11383186649</v>
      </c>
      <c r="D66" s="228">
        <v>0.0</v>
      </c>
      <c r="E66" s="230">
        <v>0.0</v>
      </c>
      <c r="F66" s="279">
        <v>0.0</v>
      </c>
      <c r="G66" s="230">
        <v>47172.11383186649</v>
      </c>
      <c r="H66" s="279">
        <v>1.0</v>
      </c>
      <c r="I66" s="230">
        <v>360.89523036795435</v>
      </c>
      <c r="J66" s="279">
        <v>0.007709588452294666</v>
      </c>
      <c r="K66" s="306">
        <v>0.0</v>
      </c>
      <c r="L66" s="181">
        <v>0.0</v>
      </c>
      <c r="M66" s="230">
        <v>0.0</v>
      </c>
      <c r="N66" s="230">
        <v>121.82999999999998</v>
      </c>
      <c r="O66" s="307">
        <v>52.92372904684677</v>
      </c>
      <c r="P66" s="230">
        <v>10.082967073676734</v>
      </c>
      <c r="Q66" s="279">
        <v>0.013463139490118382</v>
      </c>
    </row>
    <row r="67">
      <c r="A67" s="189">
        <v>42675.0</v>
      </c>
      <c r="B67" s="228">
        <v>46811.218601498535</v>
      </c>
      <c r="C67" s="228">
        <v>46811.218601498535</v>
      </c>
      <c r="D67" s="228">
        <v>0.0</v>
      </c>
      <c r="E67" s="230">
        <v>0.0</v>
      </c>
      <c r="F67" s="279">
        <v>0.0</v>
      </c>
      <c r="G67" s="230">
        <v>46811.218601498535</v>
      </c>
      <c r="H67" s="279">
        <v>1.0</v>
      </c>
      <c r="I67" s="230">
        <v>175.90814879977552</v>
      </c>
      <c r="J67" s="279">
        <v>0.0037719948059141916</v>
      </c>
      <c r="K67" s="306">
        <v>0.0</v>
      </c>
      <c r="L67" s="181">
        <v>0.0</v>
      </c>
      <c r="M67" s="230">
        <v>0.0</v>
      </c>
      <c r="N67" s="230">
        <v>4.57</v>
      </c>
      <c r="O67" s="307">
        <v>42.84076197317004</v>
      </c>
      <c r="P67" s="230">
        <v>-0.20102192296957355</v>
      </c>
      <c r="Q67" s="279">
        <v>0.010982178183705376</v>
      </c>
    </row>
    <row r="68">
      <c r="A68" s="189">
        <v>42644.0</v>
      </c>
      <c r="B68" s="228">
        <v>46635.31045269876</v>
      </c>
      <c r="C68" s="228">
        <v>46635.31045269876</v>
      </c>
      <c r="D68" s="228">
        <v>0.0</v>
      </c>
      <c r="E68" s="230">
        <v>0.0</v>
      </c>
      <c r="F68" s="279">
        <v>0.0</v>
      </c>
      <c r="G68" s="230">
        <v>46635.31045269876</v>
      </c>
      <c r="H68" s="279">
        <v>1.0</v>
      </c>
      <c r="I68" s="230">
        <v>184.28472731405054</v>
      </c>
      <c r="J68" s="279">
        <v>0.003967290806526626</v>
      </c>
      <c r="K68" s="306">
        <v>0.0</v>
      </c>
      <c r="L68" s="181">
        <v>0.0</v>
      </c>
      <c r="M68" s="230">
        <v>0.0</v>
      </c>
      <c r="N68" s="230">
        <v>4.4</v>
      </c>
      <c r="O68" s="307">
        <v>43.04178389613961</v>
      </c>
      <c r="P68" s="230">
        <v>-3.4799594667247646</v>
      </c>
      <c r="Q68" s="279">
        <v>0.011075329010140335</v>
      </c>
    </row>
    <row r="69">
      <c r="A69" s="189">
        <v>42614.0</v>
      </c>
      <c r="B69" s="228">
        <v>46451.02572538471</v>
      </c>
      <c r="C69" s="228">
        <v>46451.02572538471</v>
      </c>
      <c r="D69" s="228">
        <v>0.0</v>
      </c>
      <c r="E69" s="230">
        <v>0.0</v>
      </c>
      <c r="F69" s="279">
        <v>0.0</v>
      </c>
      <c r="G69" s="230">
        <v>46451.02572538471</v>
      </c>
      <c r="H69" s="279">
        <v>1.0</v>
      </c>
      <c r="I69" s="230">
        <v>252.709138508435</v>
      </c>
      <c r="J69" s="279">
        <v>0.005470094089537085</v>
      </c>
      <c r="K69" s="306">
        <v>0.0</v>
      </c>
      <c r="L69" s="181">
        <v>0.0</v>
      </c>
      <c r="M69" s="230">
        <v>0.0</v>
      </c>
      <c r="N69" s="230">
        <v>119.66</v>
      </c>
      <c r="O69" s="307">
        <v>46.52174336286438</v>
      </c>
      <c r="P69" s="230">
        <v>7.840756345556976</v>
      </c>
      <c r="Q69" s="279">
        <v>0.012018268953946743</v>
      </c>
    </row>
    <row r="70">
      <c r="A70" s="189">
        <v>42583.0</v>
      </c>
      <c r="B70" s="228">
        <v>46198.31658687627</v>
      </c>
      <c r="C70" s="228">
        <v>46198.31658687627</v>
      </c>
      <c r="D70" s="228">
        <v>0.0</v>
      </c>
      <c r="E70" s="230">
        <v>0.0</v>
      </c>
      <c r="F70" s="279">
        <v>0.0</v>
      </c>
      <c r="G70" s="230">
        <v>46198.31658687627</v>
      </c>
      <c r="H70" s="279">
        <v>1.0</v>
      </c>
      <c r="I70" s="230">
        <v>530.1978571400687</v>
      </c>
      <c r="J70" s="279">
        <v>0.011609802897241686</v>
      </c>
      <c r="K70" s="306">
        <v>0.0</v>
      </c>
      <c r="L70" s="181">
        <v>0.0</v>
      </c>
      <c r="M70" s="230">
        <v>0.0</v>
      </c>
      <c r="N70" s="230">
        <v>4.7</v>
      </c>
      <c r="O70" s="307">
        <v>38.6809870173074</v>
      </c>
      <c r="P70" s="230">
        <v>-3.444326595023618</v>
      </c>
      <c r="Q70" s="279">
        <v>0.010047375716273347</v>
      </c>
    </row>
    <row r="71">
      <c r="A71" s="189">
        <v>42552.0</v>
      </c>
      <c r="B71" s="228">
        <v>45668.118729736205</v>
      </c>
      <c r="C71" s="228">
        <v>45668.118729736205</v>
      </c>
      <c r="D71" s="228">
        <v>0.0</v>
      </c>
      <c r="E71" s="230">
        <v>0.0</v>
      </c>
      <c r="F71" s="279">
        <v>0.0</v>
      </c>
      <c r="G71" s="230">
        <v>45668.118729736205</v>
      </c>
      <c r="H71" s="279">
        <v>1.0</v>
      </c>
      <c r="I71" s="230">
        <v>390.3712469814491</v>
      </c>
      <c r="J71" s="279">
        <v>0.008621702021067467</v>
      </c>
      <c r="K71" s="306">
        <v>0.0</v>
      </c>
      <c r="L71" s="181">
        <v>0.0</v>
      </c>
      <c r="M71" s="230">
        <v>0.0</v>
      </c>
      <c r="N71" s="230">
        <v>4.69</v>
      </c>
      <c r="O71" s="307">
        <v>42.12531361233102</v>
      </c>
      <c r="P71" s="230">
        <v>-4.435544433915922</v>
      </c>
      <c r="Q71" s="279">
        <v>0.011069073511425817</v>
      </c>
    </row>
    <row r="72">
      <c r="A72" s="189">
        <v>42522.0</v>
      </c>
      <c r="B72" s="228">
        <v>45277.747482754756</v>
      </c>
      <c r="C72" s="228">
        <v>45277.747482754756</v>
      </c>
      <c r="D72" s="228">
        <v>0.0</v>
      </c>
      <c r="E72" s="230">
        <v>0.0</v>
      </c>
      <c r="F72" s="279">
        <v>0.0</v>
      </c>
      <c r="G72" s="230">
        <v>45277.747482754756</v>
      </c>
      <c r="H72" s="279">
        <v>1.0</v>
      </c>
      <c r="I72" s="230">
        <v>-416.54669725683925</v>
      </c>
      <c r="J72" s="279">
        <v>-0.009115945540505852</v>
      </c>
      <c r="K72" s="306">
        <v>0.0</v>
      </c>
      <c r="L72" s="181">
        <v>0.0</v>
      </c>
      <c r="M72" s="230">
        <v>0.0</v>
      </c>
      <c r="N72" s="230">
        <v>88.38</v>
      </c>
      <c r="O72" s="307">
        <v>46.56085804624694</v>
      </c>
      <c r="P72" s="230">
        <v>5.772512693317296</v>
      </c>
      <c r="Q72" s="279">
        <v>0.012340063886079375</v>
      </c>
    </row>
    <row r="73">
      <c r="A73" s="189">
        <v>42491.0</v>
      </c>
      <c r="B73" s="228">
        <v>45694.294180011595</v>
      </c>
      <c r="C73" s="228">
        <v>45694.294180011595</v>
      </c>
      <c r="D73" s="228">
        <v>0.0</v>
      </c>
      <c r="E73" s="230">
        <v>0.0</v>
      </c>
      <c r="F73" s="279">
        <v>0.0</v>
      </c>
      <c r="G73" s="230">
        <v>45694.294180011595</v>
      </c>
      <c r="H73" s="279">
        <v>1.0</v>
      </c>
      <c r="I73" s="230">
        <v>-397.61275647243747</v>
      </c>
      <c r="J73" s="279">
        <v>-0.00862651998799614</v>
      </c>
      <c r="K73" s="306">
        <v>0.0</v>
      </c>
      <c r="L73" s="181">
        <v>0.0</v>
      </c>
      <c r="M73" s="230">
        <v>0.0</v>
      </c>
      <c r="N73" s="230">
        <v>4.65</v>
      </c>
      <c r="O73" s="307">
        <v>40.788345352929646</v>
      </c>
      <c r="P73" s="230">
        <v>-6.701071798164918</v>
      </c>
      <c r="Q73" s="279">
        <v>0.010711625007423006</v>
      </c>
    </row>
    <row r="74">
      <c r="A74" s="189">
        <v>42461.0</v>
      </c>
      <c r="B74" s="228">
        <v>46091.90693648403</v>
      </c>
      <c r="C74" s="228">
        <v>46091.90693648403</v>
      </c>
      <c r="D74" s="228">
        <v>0.0</v>
      </c>
      <c r="E74" s="230">
        <v>0.0</v>
      </c>
      <c r="F74" s="279">
        <v>0.0</v>
      </c>
      <c r="G74" s="230">
        <v>46091.90693648403</v>
      </c>
      <c r="H74" s="279">
        <v>1.0</v>
      </c>
      <c r="I74" s="230">
        <v>10.909253803067259</v>
      </c>
      <c r="J74" s="279">
        <v>2.3674083356852712E-4</v>
      </c>
      <c r="K74" s="306">
        <v>0.0</v>
      </c>
      <c r="L74" s="181">
        <v>0.0</v>
      </c>
      <c r="M74" s="230">
        <v>0.0</v>
      </c>
      <c r="N74" s="230">
        <v>4.08</v>
      </c>
      <c r="O74" s="307">
        <v>47.489417151094564</v>
      </c>
      <c r="P74" s="230">
        <v>-9.233375605652391</v>
      </c>
      <c r="Q74" s="279">
        <v>0.012363840936293568</v>
      </c>
    </row>
    <row r="75">
      <c r="A75" s="189">
        <v>42430.0</v>
      </c>
      <c r="B75" s="228">
        <v>46080.997682680965</v>
      </c>
      <c r="C75" s="228">
        <v>46080.997682680965</v>
      </c>
      <c r="D75" s="228">
        <v>0.0</v>
      </c>
      <c r="E75" s="230">
        <v>0.0</v>
      </c>
      <c r="F75" s="279">
        <v>0.0</v>
      </c>
      <c r="G75" s="230">
        <v>46080.997682680965</v>
      </c>
      <c r="H75" s="279">
        <v>1.0</v>
      </c>
      <c r="I75" s="230">
        <v>2462.0413154561465</v>
      </c>
      <c r="J75" s="279">
        <v>0.05644429671192497</v>
      </c>
      <c r="K75" s="306">
        <v>0.0</v>
      </c>
      <c r="L75" s="181">
        <v>0.0</v>
      </c>
      <c r="M75" s="230">
        <v>0.0</v>
      </c>
      <c r="N75" s="230">
        <v>69.26</v>
      </c>
      <c r="O75" s="307">
        <v>56.722792756746955</v>
      </c>
      <c r="P75" s="230">
        <v>6.241793460454836</v>
      </c>
      <c r="Q75" s="279">
        <v>0.014771240800126754</v>
      </c>
    </row>
    <row r="76">
      <c r="A76" s="189">
        <v>42401.0</v>
      </c>
      <c r="B76" s="228">
        <v>43618.95636722482</v>
      </c>
      <c r="C76" s="228">
        <v>43618.95636722482</v>
      </c>
      <c r="D76" s="228">
        <v>0.0</v>
      </c>
      <c r="E76" s="230">
        <v>0.0</v>
      </c>
      <c r="F76" s="279">
        <v>0.0</v>
      </c>
      <c r="G76" s="230">
        <v>43618.95636722482</v>
      </c>
      <c r="H76" s="279">
        <v>1.0</v>
      </c>
      <c r="I76" s="230">
        <v>1048.6278255199431</v>
      </c>
      <c r="J76" s="279">
        <v>0.024632833746928543</v>
      </c>
      <c r="K76" s="306">
        <v>0.0</v>
      </c>
      <c r="L76" s="181">
        <v>0.0</v>
      </c>
      <c r="M76" s="230">
        <v>0.0</v>
      </c>
      <c r="N76" s="230">
        <v>3.92</v>
      </c>
      <c r="O76" s="307">
        <v>50.48099929629212</v>
      </c>
      <c r="P76" s="230">
        <v>-14.43305301522863</v>
      </c>
      <c r="Q76" s="279">
        <v>0.013887814886159934</v>
      </c>
    </row>
    <row r="77">
      <c r="A77" s="189">
        <v>42370.0</v>
      </c>
      <c r="B77" s="228">
        <v>42570.328541704876</v>
      </c>
      <c r="C77" s="228">
        <v>42570.328541704876</v>
      </c>
      <c r="D77" s="228">
        <v>0.0</v>
      </c>
      <c r="E77" s="230">
        <v>0.0</v>
      </c>
      <c r="F77" s="279">
        <v>0.0</v>
      </c>
      <c r="G77" s="230">
        <v>42570.328541704876</v>
      </c>
      <c r="H77" s="279">
        <v>1.0</v>
      </c>
      <c r="I77" s="230">
        <v>180.73710542198387</v>
      </c>
      <c r="J77" s="279">
        <v>0.004263714258573486</v>
      </c>
      <c r="K77" s="306">
        <v>0.0</v>
      </c>
      <c r="L77" s="181">
        <v>0.0</v>
      </c>
      <c r="M77" s="230">
        <v>0.0</v>
      </c>
      <c r="N77" s="230">
        <v>184.98</v>
      </c>
      <c r="O77" s="307">
        <v>64.91405231152075</v>
      </c>
      <c r="P77" s="230">
        <v>60.78645484050163</v>
      </c>
      <c r="Q77" s="279">
        <v>0.01829839360941546</v>
      </c>
    </row>
    <row r="78">
      <c r="A78" s="189">
        <v>42339.0</v>
      </c>
      <c r="B78" s="228">
        <v>42389.59143628289</v>
      </c>
      <c r="C78" s="228">
        <v>42389.59143628289</v>
      </c>
      <c r="D78" s="228">
        <v>0.0</v>
      </c>
      <c r="E78" s="230">
        <v>0.0</v>
      </c>
      <c r="F78" s="279">
        <v>0.0</v>
      </c>
      <c r="G78" s="230">
        <v>42389.59143628289</v>
      </c>
      <c r="H78" s="279">
        <v>1.0</v>
      </c>
      <c r="I78" s="230">
        <v>669.5388724596705</v>
      </c>
      <c r="J78" s="279">
        <v>0.016048370778905703</v>
      </c>
      <c r="K78" s="306">
        <v>0.0</v>
      </c>
      <c r="L78" s="181">
        <v>0.0</v>
      </c>
      <c r="M78" s="230">
        <v>0.0</v>
      </c>
      <c r="N78" s="230">
        <v>4.1</v>
      </c>
      <c r="O78" s="307">
        <v>4.127597471019125</v>
      </c>
      <c r="P78" s="230">
        <v>0.03759747101912492</v>
      </c>
      <c r="Q78" s="279">
        <v>0.0011684748065260626</v>
      </c>
    </row>
    <row r="79">
      <c r="A79" s="189">
        <v>42309.0</v>
      </c>
      <c r="B79" s="228">
        <v>41720.05256382322</v>
      </c>
      <c r="C79" s="228">
        <v>41720.05256382322</v>
      </c>
      <c r="D79" s="228">
        <v>0.0</v>
      </c>
      <c r="E79" s="230">
        <v>0.0</v>
      </c>
      <c r="F79" s="279">
        <v>0.0</v>
      </c>
      <c r="G79" s="230">
        <v>41720.05256382322</v>
      </c>
      <c r="H79" s="279">
        <v>1.0</v>
      </c>
      <c r="I79" s="230">
        <v>-636.4774361767777</v>
      </c>
      <c r="J79" s="279">
        <v>-0.015255911655506577</v>
      </c>
      <c r="K79" s="306">
        <v>0.0</v>
      </c>
      <c r="L79" s="181">
        <v>0.0</v>
      </c>
      <c r="M79" s="230">
        <v>0.0</v>
      </c>
      <c r="N79" s="230">
        <v>4.09</v>
      </c>
      <c r="O79" s="307">
        <v>4.09</v>
      </c>
      <c r="P79" s="230">
        <v>4.09</v>
      </c>
      <c r="Q79" s="279">
        <v>0.0011764127076522148</v>
      </c>
    </row>
  </sheetData>
  <conditionalFormatting sqref="M1:M79">
    <cfRule type="expression" dxfId="14" priority="1">
      <formula>M1=""</formula>
    </cfRule>
  </conditionalFormatting>
  <conditionalFormatting sqref="K1:K79">
    <cfRule type="expression" dxfId="14" priority="2">
      <formula>L1=""</formula>
    </cfRule>
  </conditionalFormatting>
  <conditionalFormatting sqref="B1:E79 G1:G79 N1:O79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44652.0</v>
      </c>
      <c r="B2" s="310">
        <f>SUMIFS(ExpensesHistoric!$C:$C,ExpensesHistoric!$D:$D,"X",ExpensesHistoric!A:A,"&gt;="&amp;EOMONTH(A2,-1)+1,ExpensesHistoric!A:A,"&lt;="&amp;EOMONTH(A2,0))</f>
        <v>0</v>
      </c>
    </row>
    <row r="3" ht="14.25" customHeight="1">
      <c r="A3" s="309">
        <v>44621.0</v>
      </c>
      <c r="B3" s="310">
        <f>SUMIFS(ExpensesHistoric!$C:$C,ExpensesHistoric!$D:$D,"X",ExpensesHistoric!A:A,"&gt;="&amp;EOMONTH(A3,-1)+1,ExpensesHistoric!A:A,"&lt;="&amp;EOMONTH(A3,0))</f>
        <v>-28511.93</v>
      </c>
    </row>
    <row r="4" ht="14.25" customHeight="1">
      <c r="A4" s="309">
        <v>44593.0</v>
      </c>
      <c r="B4" s="310">
        <v>-947.72</v>
      </c>
    </row>
    <row r="5" ht="14.25" customHeight="1">
      <c r="A5" s="309">
        <v>44562.0</v>
      </c>
      <c r="B5" s="310">
        <v>-2344.0400000000004</v>
      </c>
    </row>
    <row r="6" ht="14.25" customHeight="1">
      <c r="A6" s="309">
        <v>44531.0</v>
      </c>
      <c r="B6" s="310">
        <v>-382.6</v>
      </c>
    </row>
    <row r="7" ht="14.25" customHeight="1">
      <c r="A7" s="309">
        <v>44501.0</v>
      </c>
      <c r="B7" s="310">
        <v>-260.6</v>
      </c>
    </row>
    <row r="8" ht="14.25" customHeight="1">
      <c r="A8" s="309">
        <v>44470.0</v>
      </c>
      <c r="B8" s="310">
        <v>-88.1</v>
      </c>
    </row>
    <row r="9" ht="14.25" customHeight="1">
      <c r="A9" s="309">
        <v>44440.0</v>
      </c>
      <c r="B9" s="310">
        <v>-74.03999999999999</v>
      </c>
    </row>
    <row r="10" ht="14.25" customHeight="1">
      <c r="A10" s="309">
        <v>44409.0</v>
      </c>
      <c r="B10" s="310">
        <v>-81.00999999999999</v>
      </c>
    </row>
    <row r="11" ht="14.25" customHeight="1">
      <c r="A11" s="309">
        <v>44378.0</v>
      </c>
      <c r="B11" s="310">
        <v>-193.11</v>
      </c>
    </row>
    <row r="12" ht="14.25" customHeight="1">
      <c r="A12" s="309">
        <v>44348.0</v>
      </c>
      <c r="B12" s="310">
        <v>-862.32</v>
      </c>
    </row>
    <row r="13" ht="14.25" customHeight="1">
      <c r="A13" s="309">
        <v>44317.0</v>
      </c>
      <c r="B13" s="310">
        <v>-1325.75</v>
      </c>
    </row>
    <row r="14" ht="14.25" customHeight="1">
      <c r="A14" s="309">
        <v>44287.0</v>
      </c>
      <c r="B14" s="310">
        <v>-252.73</v>
      </c>
    </row>
    <row r="15" ht="14.25" customHeight="1">
      <c r="A15" s="309">
        <v>44256.0</v>
      </c>
      <c r="B15" s="310">
        <v>-128.71</v>
      </c>
    </row>
    <row r="16" ht="14.25" customHeight="1">
      <c r="A16" s="309">
        <v>44228.0</v>
      </c>
      <c r="B16" s="310">
        <v>-173.87</v>
      </c>
    </row>
    <row r="17" ht="14.25" customHeight="1">
      <c r="A17" s="309">
        <v>44197.0</v>
      </c>
      <c r="B17" s="310">
        <v>-157.95999999999998</v>
      </c>
    </row>
    <row r="18" ht="14.25" customHeight="1">
      <c r="A18" s="309">
        <v>44166.0</v>
      </c>
      <c r="B18" s="310">
        <v>-1287.3000000000002</v>
      </c>
    </row>
    <row r="19" ht="14.25" customHeight="1">
      <c r="A19" s="309">
        <v>44136.0</v>
      </c>
      <c r="B19" s="310">
        <v>-393.66999999999996</v>
      </c>
    </row>
    <row r="20" ht="14.25" customHeight="1">
      <c r="A20" s="309">
        <v>44105.0</v>
      </c>
      <c r="B20" s="310">
        <v>-1170.5</v>
      </c>
    </row>
    <row r="21" ht="14.25" customHeight="1">
      <c r="A21" s="309">
        <v>44075.0</v>
      </c>
      <c r="B21" s="310">
        <v>-5646.9</v>
      </c>
    </row>
    <row r="22" ht="14.25" customHeight="1">
      <c r="A22" s="309">
        <v>44044.0</v>
      </c>
      <c r="B22" s="310">
        <v>-959.86</v>
      </c>
    </row>
    <row r="23" ht="14.25" customHeight="1">
      <c r="A23" s="309">
        <v>44013.0</v>
      </c>
      <c r="B23" s="310">
        <v>-37.760000000000005</v>
      </c>
    </row>
    <row r="24" ht="14.25" customHeight="1">
      <c r="A24" s="309">
        <v>43983.0</v>
      </c>
      <c r="B24" s="310">
        <v>-62.690000000000005</v>
      </c>
    </row>
    <row r="25" ht="14.25" customHeight="1">
      <c r="A25" s="309">
        <v>43952.0</v>
      </c>
      <c r="B25" s="310">
        <v>0.0</v>
      </c>
    </row>
    <row r="26" ht="14.25" customHeight="1">
      <c r="A26" s="309">
        <v>43922.0</v>
      </c>
      <c r="B26" s="310">
        <v>-9.889999999999999</v>
      </c>
    </row>
    <row r="27" ht="14.25" customHeight="1">
      <c r="A27" s="309">
        <v>43891.0</v>
      </c>
      <c r="B27" s="310">
        <v>-74.6</v>
      </c>
    </row>
    <row r="28" ht="14.25" customHeight="1">
      <c r="A28" s="309">
        <v>43862.0</v>
      </c>
      <c r="B28" s="310">
        <v>-271.35</v>
      </c>
    </row>
    <row r="29" ht="14.25" customHeight="1">
      <c r="A29" s="309">
        <v>43831.0</v>
      </c>
      <c r="B29" s="310">
        <v>-481.95000000000005</v>
      </c>
    </row>
    <row r="30" ht="14.25" customHeight="1">
      <c r="A30" s="309">
        <v>43800.0</v>
      </c>
      <c r="B30" s="310">
        <v>-196.32</v>
      </c>
    </row>
    <row r="31" ht="14.25" customHeight="1">
      <c r="A31" s="309">
        <v>43770.0</v>
      </c>
      <c r="B31" s="310">
        <v>-42.16</v>
      </c>
    </row>
    <row r="32" ht="14.25" customHeight="1">
      <c r="A32" s="309">
        <v>43739.0</v>
      </c>
      <c r="B32" s="310">
        <v>-294.39</v>
      </c>
    </row>
    <row r="33" ht="14.25" customHeight="1">
      <c r="A33" s="309">
        <v>43709.0</v>
      </c>
      <c r="B33" s="310">
        <v>-90.1</v>
      </c>
    </row>
    <row r="34" ht="14.25" customHeight="1">
      <c r="A34" s="309">
        <v>43678.0</v>
      </c>
      <c r="B34" s="310">
        <v>-121.03</v>
      </c>
    </row>
    <row r="35" ht="14.25" customHeight="1">
      <c r="A35" s="309">
        <v>43647.0</v>
      </c>
      <c r="B35" s="310">
        <v>-170.76000000000002</v>
      </c>
    </row>
    <row r="36" ht="14.25" customHeight="1">
      <c r="A36" s="309">
        <v>43617.0</v>
      </c>
      <c r="B36" s="310">
        <v>-208.07</v>
      </c>
    </row>
    <row r="37" ht="14.25" customHeight="1">
      <c r="A37" s="309">
        <v>43586.0</v>
      </c>
      <c r="B37" s="310">
        <v>-86.88</v>
      </c>
    </row>
    <row r="38" ht="14.25" customHeight="1">
      <c r="A38" s="309">
        <v>43556.0</v>
      </c>
      <c r="B38" s="310">
        <v>-160.21</v>
      </c>
    </row>
    <row r="39" ht="14.25" customHeight="1">
      <c r="A39" s="309">
        <v>43525.0</v>
      </c>
      <c r="B39" s="310">
        <v>-117.82</v>
      </c>
    </row>
    <row r="40" ht="14.25" customHeight="1">
      <c r="A40" s="309">
        <v>43497.0</v>
      </c>
      <c r="B40" s="310">
        <v>-55.1</v>
      </c>
    </row>
    <row r="41" ht="14.25" customHeight="1">
      <c r="A41" s="309">
        <v>43466.0</v>
      </c>
      <c r="B41" s="310">
        <v>-36.76</v>
      </c>
    </row>
    <row r="42" ht="14.25" customHeight="1">
      <c r="A42" s="309">
        <v>43435.0</v>
      </c>
      <c r="B42" s="310">
        <v>-325.25</v>
      </c>
    </row>
    <row r="43" ht="14.25" customHeight="1">
      <c r="A43" s="309">
        <v>43405.0</v>
      </c>
      <c r="B43" s="310">
        <v>-133.55</v>
      </c>
    </row>
    <row r="44" ht="14.25" customHeight="1">
      <c r="A44" s="309">
        <v>43374.0</v>
      </c>
      <c r="B44" s="310">
        <v>-141.35</v>
      </c>
    </row>
    <row r="45" ht="14.25" customHeight="1">
      <c r="A45" s="309">
        <v>43344.0</v>
      </c>
      <c r="B45" s="310">
        <v>-71.35</v>
      </c>
    </row>
    <row r="46" ht="14.25" customHeight="1">
      <c r="A46" s="309">
        <v>43313.0</v>
      </c>
      <c r="B46" s="310">
        <v>-707.3299999999995</v>
      </c>
    </row>
    <row r="47" ht="14.25" customHeight="1">
      <c r="A47" s="309">
        <v>43282.0</v>
      </c>
      <c r="B47" s="310">
        <v>0.0</v>
      </c>
    </row>
    <row r="48" ht="14.25" customHeight="1">
      <c r="A48" s="309">
        <v>43252.0</v>
      </c>
      <c r="B48" s="310">
        <v>-894.53</v>
      </c>
    </row>
    <row r="49" ht="14.25" customHeight="1">
      <c r="A49" s="309">
        <v>43221.0</v>
      </c>
      <c r="B49" s="310">
        <v>-119.68</v>
      </c>
    </row>
    <row r="50" ht="14.25" customHeight="1">
      <c r="A50" s="309">
        <v>43191.0</v>
      </c>
      <c r="B50" s="310">
        <v>-5.2</v>
      </c>
    </row>
    <row r="51" ht="14.25" customHeight="1">
      <c r="A51" s="309">
        <v>43160.0</v>
      </c>
      <c r="B51" s="310">
        <v>-119.54</v>
      </c>
    </row>
    <row r="52" ht="14.25" customHeight="1">
      <c r="A52" s="309">
        <v>43132.0</v>
      </c>
      <c r="B52" s="310">
        <v>-11.649999999999999</v>
      </c>
    </row>
    <row r="53" ht="14.25" customHeight="1">
      <c r="A53" s="309">
        <v>43102.0</v>
      </c>
      <c r="B53" s="310">
        <v>-110.64999999999999</v>
      </c>
    </row>
    <row r="54" ht="14.25" customHeight="1">
      <c r="A54" s="309">
        <v>43070.0</v>
      </c>
      <c r="B54" s="310">
        <v>-155.72</v>
      </c>
    </row>
    <row r="55" ht="14.25" customHeight="1">
      <c r="A55" s="309">
        <v>43040.0</v>
      </c>
      <c r="B55" s="310">
        <v>-130.35</v>
      </c>
    </row>
    <row r="56" ht="14.25" customHeight="1">
      <c r="A56" s="309">
        <v>43009.0</v>
      </c>
      <c r="B56" s="310">
        <v>-289.12</v>
      </c>
    </row>
    <row r="57" ht="14.25" customHeight="1">
      <c r="A57" s="309">
        <v>42979.0</v>
      </c>
      <c r="B57" s="310">
        <v>-215.58</v>
      </c>
    </row>
    <row r="58" ht="14.25" customHeight="1">
      <c r="A58" s="309">
        <v>42948.0</v>
      </c>
      <c r="B58" s="310">
        <v>-170.27</v>
      </c>
    </row>
    <row r="59" ht="14.25" customHeight="1">
      <c r="A59" s="309">
        <v>42917.0</v>
      </c>
      <c r="B59" s="310">
        <v>-464.82</v>
      </c>
    </row>
    <row r="60" ht="14.25" customHeight="1">
      <c r="A60" s="309">
        <v>42887.0</v>
      </c>
      <c r="B60" s="310">
        <v>-168.35</v>
      </c>
    </row>
    <row r="61" ht="14.25" customHeight="1">
      <c r="A61" s="309">
        <v>42856.0</v>
      </c>
      <c r="B61" s="310">
        <v>-886.75</v>
      </c>
    </row>
    <row r="62" ht="14.25" customHeight="1">
      <c r="A62" s="309">
        <v>42826.0</v>
      </c>
      <c r="B62" s="310">
        <v>-373.54</v>
      </c>
    </row>
    <row r="63" ht="14.25" customHeight="1">
      <c r="A63" s="309">
        <v>42795.0</v>
      </c>
      <c r="B63" s="310">
        <v>-55.23</v>
      </c>
    </row>
    <row r="64" ht="14.25" customHeight="1">
      <c r="A64" s="309">
        <v>42767.0</v>
      </c>
      <c r="B64" s="310">
        <v>-82.39</v>
      </c>
    </row>
    <row r="65" ht="14.25" customHeight="1">
      <c r="A65" s="309">
        <v>42736.0</v>
      </c>
      <c r="B65" s="310">
        <v>-426.11</v>
      </c>
    </row>
    <row r="66" ht="14.25" customHeight="1">
      <c r="A66" s="309">
        <v>42705.0</v>
      </c>
      <c r="B66" s="310">
        <v>-388.92</v>
      </c>
    </row>
    <row r="67" ht="14.25" customHeight="1">
      <c r="A67" s="309">
        <v>42675.0</v>
      </c>
      <c r="B67" s="310">
        <v>-1063.55</v>
      </c>
    </row>
    <row r="68" ht="14.25" customHeight="1">
      <c r="A68" s="309">
        <v>42644.0</v>
      </c>
      <c r="B68" s="310">
        <v>0.0</v>
      </c>
    </row>
    <row r="69" ht="14.25" customHeight="1">
      <c r="A69" s="309">
        <v>42614.0</v>
      </c>
      <c r="B69" s="310">
        <v>-47.18</v>
      </c>
    </row>
    <row r="70" ht="14.25" customHeight="1">
      <c r="A70" s="309">
        <v>42583.0</v>
      </c>
      <c r="B70" s="310">
        <v>-1438.72</v>
      </c>
    </row>
    <row r="71" ht="14.25" customHeight="1">
      <c r="A71" s="309">
        <v>42552.0</v>
      </c>
      <c r="B71" s="310">
        <v>-208.78</v>
      </c>
    </row>
    <row r="72" ht="14.25" customHeight="1">
      <c r="A72" s="309">
        <v>42522.0</v>
      </c>
      <c r="B72" s="310">
        <v>-83.03</v>
      </c>
    </row>
    <row r="73" ht="14.25" customHeight="1">
      <c r="A73" s="309">
        <v>42491.0</v>
      </c>
      <c r="B73" s="310">
        <v>-20.0</v>
      </c>
    </row>
    <row r="74" ht="14.25" customHeight="1">
      <c r="A74" s="309">
        <v>42461.0</v>
      </c>
      <c r="B74" s="310">
        <v>0.0</v>
      </c>
    </row>
    <row r="75" ht="14.25" customHeight="1">
      <c r="A75" s="309">
        <v>42430.0</v>
      </c>
      <c r="B75" s="310">
        <v>0.0</v>
      </c>
    </row>
    <row r="76" ht="14.25" customHeight="1">
      <c r="A76" s="309">
        <v>42401.0</v>
      </c>
      <c r="B76" s="310">
        <v>-138.03</v>
      </c>
    </row>
    <row r="77" ht="14.25" customHeight="1">
      <c r="A77" s="309">
        <v>42370.0</v>
      </c>
      <c r="B77" s="310">
        <v>-101.8</v>
      </c>
    </row>
    <row r="78" ht="14.25" customHeight="1">
      <c r="A78" s="309">
        <v>42339.0</v>
      </c>
      <c r="B78" s="310">
        <v>-265.03</v>
      </c>
    </row>
    <row r="79" ht="14.25" customHeight="1">
      <c r="A79" s="309">
        <v>42309.0</v>
      </c>
      <c r="B79" s="310">
        <v>-28.97</v>
      </c>
    </row>
    <row r="80" ht="14.25" customHeight="1">
      <c r="A80" s="309">
        <v>42278.0</v>
      </c>
      <c r="B80" s="310">
        <v>-160.67</v>
      </c>
    </row>
    <row r="81" ht="14.25" customHeight="1">
      <c r="A81" s="309">
        <v>42248.0</v>
      </c>
      <c r="B81" s="310">
        <v>-1401.46</v>
      </c>
    </row>
    <row r="82" ht="14.25" customHeight="1">
      <c r="A82" s="309">
        <v>42217.0</v>
      </c>
      <c r="B82" s="310">
        <v>-529.05</v>
      </c>
    </row>
    <row r="83" ht="14.25" customHeight="1">
      <c r="A83" s="309">
        <v>42186.0</v>
      </c>
      <c r="B83" s="310">
        <v>-0.12</v>
      </c>
    </row>
    <row r="84" ht="14.25" customHeight="1">
      <c r="A84" s="309">
        <v>42156.0</v>
      </c>
      <c r="B84" s="310">
        <v>-175.55</v>
      </c>
    </row>
    <row r="85" ht="14.25" customHeight="1">
      <c r="A85" s="309">
        <v>42125.0</v>
      </c>
      <c r="B85" s="310">
        <v>0.0</v>
      </c>
    </row>
    <row r="86" ht="14.25" customHeight="1">
      <c r="A86" s="309">
        <v>42095.0</v>
      </c>
      <c r="B86" s="310">
        <v>-10.14</v>
      </c>
    </row>
    <row r="87" ht="14.25" customHeight="1">
      <c r="A87" s="309">
        <v>42064.0</v>
      </c>
      <c r="B87" s="310">
        <v>-10.35</v>
      </c>
    </row>
    <row r="88" ht="14.25" customHeight="1">
      <c r="A88" s="309">
        <v>42036.0</v>
      </c>
      <c r="B88" s="310">
        <v>-751.92</v>
      </c>
    </row>
    <row r="89" ht="14.25" customHeight="1">
      <c r="A89" s="309">
        <v>42005.0</v>
      </c>
      <c r="B89" s="310">
        <v>-104.37</v>
      </c>
    </row>
    <row r="90" ht="14.25" customHeight="1">
      <c r="A90" s="309">
        <v>41974.0</v>
      </c>
      <c r="B90" s="310">
        <v>-206.93</v>
      </c>
    </row>
    <row r="91" ht="14.25" customHeight="1">
      <c r="A91" s="309">
        <v>41944.0</v>
      </c>
      <c r="B91" s="310">
        <v>-54.97</v>
      </c>
    </row>
    <row r="92" ht="14.25" customHeight="1">
      <c r="A92" s="309">
        <v>41913.0</v>
      </c>
      <c r="B92" s="310">
        <v>-294.43</v>
      </c>
    </row>
    <row r="93" ht="14.25" customHeight="1">
      <c r="A93" s="309">
        <v>41883.0</v>
      </c>
      <c r="B93" s="310">
        <v>-139.02</v>
      </c>
    </row>
    <row r="94" ht="14.25" customHeight="1">
      <c r="A94" s="309">
        <v>41852.0</v>
      </c>
      <c r="B94" s="310">
        <v>-355.78</v>
      </c>
    </row>
    <row r="95" ht="14.25" customHeight="1">
      <c r="A95" s="309">
        <v>41821.0</v>
      </c>
      <c r="B95" s="310">
        <v>-790.07</v>
      </c>
    </row>
    <row r="96" ht="14.25" customHeight="1">
      <c r="A96" s="309">
        <v>41791.0</v>
      </c>
      <c r="B96" s="310">
        <v>0.0</v>
      </c>
    </row>
    <row r="97" ht="14.25" customHeight="1">
      <c r="A97" s="309">
        <v>41760.0</v>
      </c>
      <c r="B97" s="310">
        <v>-91.39</v>
      </c>
    </row>
    <row r="98" ht="14.25" customHeight="1">
      <c r="A98" s="309">
        <v>41730.0</v>
      </c>
      <c r="B98" s="310">
        <v>-92.22</v>
      </c>
    </row>
    <row r="99" ht="14.25" customHeight="1">
      <c r="A99" s="309">
        <v>41699.0</v>
      </c>
      <c r="B99" s="310">
        <v>-1004.53</v>
      </c>
    </row>
    <row r="100" ht="14.25" customHeight="1">
      <c r="A100" s="309">
        <v>41671.0</v>
      </c>
      <c r="B100" s="310">
        <v>-319.47</v>
      </c>
    </row>
    <row r="101" ht="14.25" customHeight="1">
      <c r="A101" s="309">
        <v>41640.0</v>
      </c>
      <c r="B101" s="310">
        <v>-391.4</v>
      </c>
    </row>
    <row r="102" ht="14.25" customHeight="1">
      <c r="A102" s="309">
        <v>41609.0</v>
      </c>
      <c r="B102" s="310">
        <v>-779.28</v>
      </c>
    </row>
    <row r="103" ht="14.25" customHeight="1">
      <c r="A103" s="309">
        <v>41579.0</v>
      </c>
      <c r="B103" s="310">
        <v>-1480.97</v>
      </c>
    </row>
    <row r="104" ht="14.25" customHeight="1">
      <c r="A104" s="309">
        <v>41548.0</v>
      </c>
      <c r="B104" s="310">
        <v>-1153.18</v>
      </c>
    </row>
    <row r="105" ht="14.25" customHeight="1">
      <c r="A105" s="309">
        <v>41518.0</v>
      </c>
      <c r="B105" s="310">
        <v>-763.3</v>
      </c>
    </row>
    <row r="106" ht="14.25" customHeight="1">
      <c r="A106" s="309">
        <v>41487.0</v>
      </c>
      <c r="B106" s="310">
        <v>-196.0</v>
      </c>
    </row>
    <row r="107" ht="14.25" customHeight="1">
      <c r="A107" s="309">
        <v>41456.0</v>
      </c>
      <c r="B107" s="310">
        <v>-11.08</v>
      </c>
    </row>
    <row r="108" ht="14.25" customHeight="1">
      <c r="A108" s="309">
        <v>41426.0</v>
      </c>
      <c r="B108" s="310">
        <v>-4.0</v>
      </c>
    </row>
    <row r="109" ht="14.25" customHeight="1">
      <c r="A109" s="309">
        <v>41395.0</v>
      </c>
      <c r="B109" s="310">
        <v>-656.55</v>
      </c>
    </row>
    <row r="110" ht="14.25" customHeight="1">
      <c r="A110" s="309">
        <v>41365.0</v>
      </c>
      <c r="B110" s="310">
        <v>-3.82</v>
      </c>
    </row>
    <row r="111" ht="14.25" customHeight="1">
      <c r="A111" s="309">
        <v>41334.0</v>
      </c>
      <c r="B111" s="310">
        <v>-368.45</v>
      </c>
    </row>
    <row r="112" ht="14.25" customHeight="1">
      <c r="A112" s="309">
        <v>41306.0</v>
      </c>
      <c r="B112" s="310">
        <v>-39.94</v>
      </c>
    </row>
    <row r="113" ht="14.25" customHeight="1">
      <c r="A113" s="309">
        <v>41275.0</v>
      </c>
      <c r="B113" s="310">
        <v>-218.99</v>
      </c>
    </row>
    <row r="114" ht="14.25" customHeight="1">
      <c r="A114" s="309">
        <v>41244.0</v>
      </c>
      <c r="B114" s="310">
        <v>-253.57</v>
      </c>
    </row>
    <row r="115" ht="14.25" customHeight="1">
      <c r="A115" s="309">
        <v>41214.0</v>
      </c>
      <c r="B115" s="310">
        <v>-107.54</v>
      </c>
    </row>
    <row r="116" ht="14.25" customHeight="1">
      <c r="A116" s="309">
        <v>41183.0</v>
      </c>
      <c r="B116" s="310">
        <v>-251.19</v>
      </c>
    </row>
    <row r="117" ht="14.25" customHeight="1">
      <c r="A117" s="309">
        <v>41153.0</v>
      </c>
      <c r="B117" s="310">
        <v>-4682.23</v>
      </c>
    </row>
    <row r="118" ht="14.25" customHeight="1">
      <c r="A118" s="309">
        <v>41122.0</v>
      </c>
      <c r="B118" s="310">
        <v>-1634.47</v>
      </c>
    </row>
    <row r="119" ht="14.25" customHeight="1">
      <c r="A119" s="309">
        <v>41091.0</v>
      </c>
      <c r="B119" s="310">
        <v>-821.51</v>
      </c>
    </row>
    <row r="120" ht="14.25" customHeight="1">
      <c r="A120" s="309">
        <v>41061.0</v>
      </c>
      <c r="B120" s="310">
        <v>-820.3</v>
      </c>
    </row>
    <row r="121" ht="14.25" customHeight="1">
      <c r="A121" s="309">
        <v>41030.0</v>
      </c>
      <c r="B121" s="310">
        <v>-828.56</v>
      </c>
    </row>
    <row r="122" ht="14.25" customHeight="1">
      <c r="A122" s="309">
        <v>41000.0</v>
      </c>
      <c r="B122" s="310">
        <v>-1189.53</v>
      </c>
    </row>
    <row r="123" ht="14.25" customHeight="1">
      <c r="A123" s="309">
        <v>40969.0</v>
      </c>
      <c r="B123" s="310">
        <v>-1202.78</v>
      </c>
    </row>
    <row r="124" ht="14.25" customHeight="1">
      <c r="A124" s="309">
        <v>40940.0</v>
      </c>
      <c r="B124" s="310">
        <v>-394.05</v>
      </c>
    </row>
    <row r="125" ht="14.25" customHeight="1">
      <c r="A125" s="309">
        <v>40909.0</v>
      </c>
      <c r="B125" s="310">
        <v>-711.03</v>
      </c>
    </row>
    <row r="126" ht="14.25" customHeight="1">
      <c r="A126" s="309">
        <v>40878.0</v>
      </c>
      <c r="B126" s="310">
        <v>-689.47</v>
      </c>
    </row>
    <row r="127" ht="14.25" customHeight="1">
      <c r="A127" s="309">
        <v>40848.0</v>
      </c>
      <c r="B127" s="310">
        <v>-727.7</v>
      </c>
    </row>
    <row r="128" ht="14.25" customHeight="1">
      <c r="A128" s="309">
        <v>40817.0</v>
      </c>
      <c r="B128" s="310">
        <v>-702.17</v>
      </c>
    </row>
    <row r="129" ht="14.25" customHeight="1">
      <c r="A129" s="309">
        <v>40787.0</v>
      </c>
      <c r="B129" s="310">
        <v>-1013.39</v>
      </c>
    </row>
    <row r="130" ht="14.25" customHeight="1">
      <c r="A130" s="309">
        <v>40756.0</v>
      </c>
      <c r="B130" s="310">
        <v>-661.63</v>
      </c>
    </row>
    <row r="131" ht="14.25" customHeight="1">
      <c r="A131" s="309">
        <v>40725.0</v>
      </c>
      <c r="B131" s="310">
        <v>-287.66</v>
      </c>
    </row>
    <row r="132" ht="14.25" customHeight="1">
      <c r="A132" s="309">
        <v>40695.0</v>
      </c>
      <c r="B132" s="310">
        <v>-579.82</v>
      </c>
    </row>
    <row r="133" ht="14.25" customHeight="1">
      <c r="A133" s="309">
        <v>40664.0</v>
      </c>
      <c r="B133" s="310">
        <v>-754.81</v>
      </c>
    </row>
    <row r="134" ht="14.25" customHeight="1">
      <c r="A134" s="309">
        <v>40634.0</v>
      </c>
      <c r="B134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1556</v>
      </c>
    </row>
    <row r="2">
      <c r="A2" s="311">
        <v>44655.0</v>
      </c>
      <c r="B2" s="312" t="s">
        <v>1557</v>
      </c>
      <c r="C2" s="313">
        <v>88000.0</v>
      </c>
      <c r="D2" s="228" t="str">
        <f t="shared" ref="D2:D3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44650.0</v>
      </c>
      <c r="B3" s="312" t="s">
        <v>1558</v>
      </c>
      <c r="C3" s="313">
        <v>-25500.0</v>
      </c>
      <c r="D3" s="228" t="str">
        <f t="shared" si="1"/>
        <v>X</v>
      </c>
    </row>
    <row r="4">
      <c r="A4" s="311">
        <v>44645.0</v>
      </c>
      <c r="B4" s="312" t="s">
        <v>1559</v>
      </c>
      <c r="C4" s="313">
        <v>-13.6</v>
      </c>
      <c r="D4" s="228" t="s">
        <v>1560</v>
      </c>
    </row>
    <row r="5">
      <c r="A5" s="311">
        <v>44644.0</v>
      </c>
      <c r="B5" s="312" t="s">
        <v>1561</v>
      </c>
      <c r="C5" s="313">
        <v>-2112.6</v>
      </c>
      <c r="D5" s="228" t="s">
        <v>1560</v>
      </c>
    </row>
    <row r="6">
      <c r="A6" s="314">
        <v>44644.0</v>
      </c>
      <c r="B6" s="315" t="s">
        <v>1562</v>
      </c>
      <c r="C6" s="316">
        <v>-1000.0</v>
      </c>
      <c r="D6" s="228"/>
    </row>
    <row r="7">
      <c r="A7" s="311">
        <v>44643.0</v>
      </c>
      <c r="B7" s="317" t="s">
        <v>1562</v>
      </c>
      <c r="C7" s="313">
        <v>-1000.0</v>
      </c>
      <c r="D7" s="228"/>
    </row>
    <row r="8">
      <c r="A8" s="311">
        <v>44642.0</v>
      </c>
      <c r="B8" s="317" t="s">
        <v>1563</v>
      </c>
      <c r="C8" s="313">
        <v>3000.0</v>
      </c>
      <c r="D8" s="228"/>
    </row>
    <row r="9">
      <c r="A9" s="311">
        <v>44642.0</v>
      </c>
      <c r="B9" s="317" t="s">
        <v>1562</v>
      </c>
      <c r="C9" s="313">
        <v>-1000.0</v>
      </c>
      <c r="D9" s="228"/>
    </row>
    <row r="10">
      <c r="A10" s="311">
        <v>44641.0</v>
      </c>
      <c r="B10" s="317" t="s">
        <v>1563</v>
      </c>
      <c r="C10" s="313">
        <v>3000.0</v>
      </c>
      <c r="D10" s="228"/>
    </row>
    <row r="11">
      <c r="A11" s="311">
        <v>44641.0</v>
      </c>
      <c r="B11" s="317" t="s">
        <v>1564</v>
      </c>
      <c r="C11" s="313">
        <v>-29.0</v>
      </c>
      <c r="D11" s="228" t="s">
        <v>1560</v>
      </c>
    </row>
    <row r="12">
      <c r="A12" s="311">
        <v>44638.0</v>
      </c>
      <c r="B12" s="317" t="s">
        <v>1562</v>
      </c>
      <c r="C12" s="313">
        <v>-1000.0</v>
      </c>
      <c r="D12" s="228"/>
    </row>
    <row r="13">
      <c r="A13" s="311">
        <v>44637.0</v>
      </c>
      <c r="B13" s="317" t="s">
        <v>1562</v>
      </c>
      <c r="C13" s="313">
        <v>-786.79</v>
      </c>
      <c r="D13" s="228"/>
    </row>
    <row r="14">
      <c r="A14" s="311">
        <v>44637.0</v>
      </c>
      <c r="B14" s="317" t="s">
        <v>1563</v>
      </c>
      <c r="C14" s="313">
        <v>500.0</v>
      </c>
      <c r="D14" s="228"/>
    </row>
    <row r="15">
      <c r="A15" s="311">
        <v>44636.0</v>
      </c>
      <c r="B15" s="317" t="s">
        <v>1565</v>
      </c>
      <c r="C15" s="313">
        <v>-70.0</v>
      </c>
      <c r="D15" s="228" t="s">
        <v>1560</v>
      </c>
    </row>
    <row r="16">
      <c r="A16" s="311">
        <v>44636.0</v>
      </c>
      <c r="B16" s="317" t="s">
        <v>1562</v>
      </c>
      <c r="C16" s="313">
        <v>-1000.0</v>
      </c>
      <c r="D16" s="228"/>
    </row>
    <row r="17">
      <c r="A17" s="311">
        <v>44634.0</v>
      </c>
      <c r="B17" s="317" t="s">
        <v>1566</v>
      </c>
      <c r="C17" s="313">
        <v>-1000.0</v>
      </c>
      <c r="D17" s="228"/>
    </row>
    <row r="18">
      <c r="A18" s="311">
        <v>44634.0</v>
      </c>
      <c r="B18" s="317" t="s">
        <v>1562</v>
      </c>
      <c r="C18" s="313">
        <v>-1000.0</v>
      </c>
      <c r="D18" s="228"/>
    </row>
    <row r="19">
      <c r="A19" s="311">
        <v>44634.0</v>
      </c>
      <c r="B19" s="317" t="s">
        <v>1562</v>
      </c>
      <c r="C19" s="313">
        <v>-1000.0</v>
      </c>
      <c r="D19" s="228"/>
    </row>
    <row r="20">
      <c r="A20" s="311">
        <v>44631.0</v>
      </c>
      <c r="B20" s="317" t="s">
        <v>1562</v>
      </c>
      <c r="C20" s="313">
        <v>-1000.0</v>
      </c>
      <c r="D20" s="228"/>
    </row>
    <row r="21">
      <c r="A21" s="311">
        <v>44629.0</v>
      </c>
      <c r="B21" s="312" t="s">
        <v>1567</v>
      </c>
      <c r="C21" s="313">
        <v>10000.0</v>
      </c>
      <c r="D21" s="228"/>
    </row>
    <row r="22">
      <c r="A22" s="311">
        <v>44628.0</v>
      </c>
      <c r="B22" s="312" t="s">
        <v>1568</v>
      </c>
      <c r="C22" s="313">
        <v>100.0</v>
      </c>
      <c r="D22" s="228"/>
    </row>
    <row r="23">
      <c r="A23" s="311">
        <v>44629.0</v>
      </c>
      <c r="B23" s="312" t="s">
        <v>1562</v>
      </c>
      <c r="C23" s="313">
        <v>-1000.0</v>
      </c>
      <c r="D23" s="228"/>
    </row>
    <row r="24">
      <c r="A24" s="311">
        <v>44628.0</v>
      </c>
      <c r="B24" s="312" t="s">
        <v>1569</v>
      </c>
      <c r="C24" s="313">
        <v>-700.0</v>
      </c>
      <c r="D24" s="228" t="s">
        <v>1560</v>
      </c>
    </row>
    <row r="25">
      <c r="A25" s="311">
        <v>44627.0</v>
      </c>
      <c r="B25" s="312" t="s">
        <v>1566</v>
      </c>
      <c r="C25" s="313">
        <v>-1000.0</v>
      </c>
      <c r="D25" s="228"/>
    </row>
    <row r="26">
      <c r="A26" s="311">
        <v>44627.0</v>
      </c>
      <c r="B26" s="312" t="s">
        <v>1562</v>
      </c>
      <c r="C26" s="313">
        <v>-1000.0</v>
      </c>
      <c r="D26" s="228"/>
    </row>
    <row r="27">
      <c r="A27" s="311">
        <v>44627.0</v>
      </c>
      <c r="B27" s="312" t="s">
        <v>1562</v>
      </c>
      <c r="C27" s="313">
        <v>-1000.0</v>
      </c>
      <c r="D27" s="228"/>
    </row>
    <row r="28">
      <c r="A28" s="311">
        <v>44627.0</v>
      </c>
      <c r="B28" s="318" t="s">
        <v>1562</v>
      </c>
      <c r="C28" s="313">
        <v>-1000.0</v>
      </c>
      <c r="D28" s="228"/>
    </row>
    <row r="29">
      <c r="A29" s="311">
        <v>44627.0</v>
      </c>
      <c r="B29" s="318" t="s">
        <v>1570</v>
      </c>
      <c r="C29" s="313">
        <v>-86.73</v>
      </c>
      <c r="D29" s="228" t="s">
        <v>1560</v>
      </c>
    </row>
    <row r="30">
      <c r="A30" s="311">
        <v>44624.0</v>
      </c>
      <c r="B30" s="318" t="s">
        <v>1567</v>
      </c>
      <c r="C30" s="313">
        <v>25000.0</v>
      </c>
      <c r="D30" s="228"/>
    </row>
    <row r="31">
      <c r="A31" s="311">
        <v>44622.0</v>
      </c>
      <c r="B31" s="318" t="s">
        <v>1557</v>
      </c>
      <c r="C31" s="313">
        <v>2100.0</v>
      </c>
      <c r="D31" s="228"/>
    </row>
    <row r="32">
      <c r="A32" s="311">
        <v>44620.0</v>
      </c>
      <c r="B32" s="318" t="s">
        <v>1571</v>
      </c>
      <c r="C32" s="313">
        <v>-6.5</v>
      </c>
      <c r="D32" s="228" t="s">
        <v>1560</v>
      </c>
    </row>
    <row r="33">
      <c r="A33" s="311">
        <v>44614.0</v>
      </c>
      <c r="B33" s="318" t="s">
        <v>1562</v>
      </c>
      <c r="C33" s="313">
        <v>-55.0</v>
      </c>
      <c r="D33" s="228"/>
    </row>
    <row r="34">
      <c r="A34" s="311">
        <v>44613.0</v>
      </c>
      <c r="B34" s="318" t="s">
        <v>1572</v>
      </c>
      <c r="C34" s="313">
        <v>-4.48</v>
      </c>
      <c r="D34" s="228" t="s">
        <v>1560</v>
      </c>
    </row>
    <row r="35">
      <c r="A35" s="311">
        <v>44613.0</v>
      </c>
      <c r="B35" s="318" t="s">
        <v>1573</v>
      </c>
      <c r="C35" s="313">
        <v>-40.0</v>
      </c>
      <c r="D35" s="228"/>
    </row>
    <row r="36">
      <c r="A36" s="311">
        <v>44607.0</v>
      </c>
      <c r="B36" s="318" t="s">
        <v>1564</v>
      </c>
      <c r="C36" s="313">
        <v>-29.0</v>
      </c>
      <c r="D36" s="228" t="s">
        <v>1560</v>
      </c>
    </row>
    <row r="37">
      <c r="A37" s="311">
        <v>44602.0</v>
      </c>
      <c r="B37" s="318" t="s">
        <v>1574</v>
      </c>
      <c r="C37" s="313">
        <v>-100.0</v>
      </c>
      <c r="D37" s="228"/>
    </row>
    <row r="38">
      <c r="A38" s="311">
        <v>44602.0</v>
      </c>
      <c r="B38" s="318" t="s">
        <v>1569</v>
      </c>
      <c r="C38" s="313">
        <v>-700.0</v>
      </c>
      <c r="D38" s="228" t="s">
        <v>1560</v>
      </c>
    </row>
    <row r="39">
      <c r="A39" s="311">
        <v>44601.0</v>
      </c>
      <c r="B39" s="318" t="s">
        <v>1575</v>
      </c>
      <c r="C39" s="313">
        <v>-20.0</v>
      </c>
      <c r="D39" s="228" t="s">
        <v>1560</v>
      </c>
    </row>
    <row r="40">
      <c r="A40" s="311">
        <v>44600.0</v>
      </c>
      <c r="B40" s="318" t="s">
        <v>1568</v>
      </c>
      <c r="C40" s="313">
        <v>100.0</v>
      </c>
      <c r="D40" s="228"/>
    </row>
    <row r="41">
      <c r="A41" s="311">
        <v>44599.0</v>
      </c>
      <c r="B41" s="318" t="s">
        <v>1570</v>
      </c>
      <c r="C41" s="313">
        <v>-103.11</v>
      </c>
      <c r="D41" s="228" t="s">
        <v>1560</v>
      </c>
    </row>
    <row r="42">
      <c r="A42" s="311">
        <v>44596.0</v>
      </c>
      <c r="B42" s="318" t="s">
        <v>1576</v>
      </c>
      <c r="C42" s="313">
        <v>-6.99</v>
      </c>
      <c r="D42" s="228" t="s">
        <v>1560</v>
      </c>
    </row>
    <row r="43">
      <c r="A43" s="311">
        <v>44595.0</v>
      </c>
      <c r="B43" s="318" t="s">
        <v>1577</v>
      </c>
      <c r="C43" s="313">
        <v>-77.64</v>
      </c>
      <c r="D43" s="228" t="s">
        <v>1560</v>
      </c>
    </row>
    <row r="44">
      <c r="A44" s="311">
        <v>44594.0</v>
      </c>
      <c r="B44" s="318" t="s">
        <v>1557</v>
      </c>
      <c r="C44" s="313">
        <v>1000.0</v>
      </c>
      <c r="D44" s="228"/>
    </row>
    <row r="45">
      <c r="A45" s="311">
        <v>44585.0</v>
      </c>
      <c r="B45" s="318" t="s">
        <v>1578</v>
      </c>
      <c r="C45" s="313">
        <v>-7.6</v>
      </c>
      <c r="D45" s="228" t="s">
        <v>1560</v>
      </c>
    </row>
    <row r="46">
      <c r="A46" s="311">
        <v>44579.0</v>
      </c>
      <c r="B46" s="318" t="s">
        <v>1564</v>
      </c>
      <c r="C46" s="313">
        <v>-29.0</v>
      </c>
      <c r="D46" s="228" t="s">
        <v>1560</v>
      </c>
    </row>
    <row r="47">
      <c r="A47" s="311">
        <v>44578.0</v>
      </c>
      <c r="B47" s="318" t="s">
        <v>1574</v>
      </c>
      <c r="C47" s="313">
        <v>-55.55</v>
      </c>
      <c r="D47" s="228"/>
    </row>
    <row r="48">
      <c r="A48" s="311">
        <v>44578.0</v>
      </c>
      <c r="B48" s="318" t="s">
        <v>1579</v>
      </c>
      <c r="C48" s="313">
        <v>-20.0</v>
      </c>
      <c r="D48" s="228" t="s">
        <v>1560</v>
      </c>
    </row>
    <row r="49">
      <c r="A49" s="311">
        <v>44574.0</v>
      </c>
      <c r="B49" s="318" t="s">
        <v>1580</v>
      </c>
      <c r="C49" s="313">
        <v>-200.0</v>
      </c>
      <c r="D49" s="228" t="s">
        <v>1560</v>
      </c>
    </row>
    <row r="50">
      <c r="A50" s="311">
        <v>44573.0</v>
      </c>
      <c r="B50" s="318" t="s">
        <v>1581</v>
      </c>
      <c r="C50" s="313">
        <v>200.0</v>
      </c>
      <c r="D50" s="228"/>
    </row>
    <row r="51">
      <c r="A51" s="311">
        <v>44573.0</v>
      </c>
      <c r="B51" s="318" t="s">
        <v>1582</v>
      </c>
      <c r="C51" s="313">
        <v>-10.0</v>
      </c>
      <c r="D51" s="228" t="s">
        <v>1560</v>
      </c>
    </row>
    <row r="52">
      <c r="A52" s="311">
        <v>44568.0</v>
      </c>
      <c r="B52" s="318" t="s">
        <v>1583</v>
      </c>
      <c r="C52" s="313">
        <v>-0.57</v>
      </c>
      <c r="D52" s="228" t="s">
        <v>1560</v>
      </c>
    </row>
    <row r="53">
      <c r="A53" s="311">
        <v>44567.0</v>
      </c>
      <c r="B53" s="318" t="s">
        <v>1584</v>
      </c>
      <c r="C53" s="313">
        <v>-700.0</v>
      </c>
      <c r="D53" s="228" t="s">
        <v>1560</v>
      </c>
    </row>
    <row r="54">
      <c r="A54" s="311">
        <v>44567.0</v>
      </c>
      <c r="B54" s="318" t="s">
        <v>1568</v>
      </c>
      <c r="C54" s="313">
        <v>100.0</v>
      </c>
      <c r="D54" s="228"/>
    </row>
    <row r="55">
      <c r="A55" s="311">
        <v>44567.0</v>
      </c>
      <c r="B55" s="318" t="s">
        <v>1585</v>
      </c>
      <c r="C55" s="313">
        <v>-73.11</v>
      </c>
      <c r="D55" s="228" t="s">
        <v>1560</v>
      </c>
    </row>
    <row r="56">
      <c r="A56" s="311">
        <v>44567.0</v>
      </c>
      <c r="B56" s="318" t="s">
        <v>1586</v>
      </c>
      <c r="C56" s="313">
        <v>-31.14</v>
      </c>
      <c r="D56" s="228" t="s">
        <v>1560</v>
      </c>
    </row>
    <row r="57">
      <c r="A57" s="311">
        <v>44567.0</v>
      </c>
      <c r="B57" s="318" t="s">
        <v>1587</v>
      </c>
      <c r="C57" s="313">
        <v>-31.14</v>
      </c>
      <c r="D57" s="228" t="s">
        <v>1560</v>
      </c>
    </row>
    <row r="58">
      <c r="A58" s="311">
        <v>44567.0</v>
      </c>
      <c r="B58" s="318" t="s">
        <v>1588</v>
      </c>
      <c r="C58" s="313">
        <v>-736.04</v>
      </c>
      <c r="D58" s="228" t="s">
        <v>1560</v>
      </c>
    </row>
    <row r="59">
      <c r="A59" s="311">
        <v>44567.0</v>
      </c>
      <c r="B59" s="318" t="s">
        <v>1589</v>
      </c>
      <c r="C59" s="313">
        <v>-3.45</v>
      </c>
      <c r="D59" s="228" t="s">
        <v>1560</v>
      </c>
    </row>
    <row r="60">
      <c r="A60" s="311">
        <v>44567.0</v>
      </c>
      <c r="B60" s="318" t="s">
        <v>1590</v>
      </c>
      <c r="C60" s="313">
        <v>-301.61</v>
      </c>
      <c r="D60" s="228" t="s">
        <v>1560</v>
      </c>
    </row>
    <row r="61">
      <c r="A61" s="311">
        <v>44566.0</v>
      </c>
      <c r="B61" s="318" t="s">
        <v>1570</v>
      </c>
      <c r="C61" s="313">
        <v>-200.38</v>
      </c>
      <c r="D61" s="228" t="s">
        <v>1560</v>
      </c>
    </row>
    <row r="62">
      <c r="A62" s="311">
        <v>44566.0</v>
      </c>
      <c r="B62" s="318" t="s">
        <v>1557</v>
      </c>
      <c r="C62" s="313">
        <v>2200.0</v>
      </c>
      <c r="D62" s="228"/>
    </row>
    <row r="63">
      <c r="A63" s="311">
        <v>44558.0</v>
      </c>
      <c r="B63" s="318" t="s">
        <v>1591</v>
      </c>
      <c r="C63" s="313">
        <v>-200.28</v>
      </c>
      <c r="D63" s="228" t="s">
        <v>1560</v>
      </c>
    </row>
    <row r="64">
      <c r="A64" s="311">
        <v>44543.0</v>
      </c>
      <c r="B64" s="318" t="s">
        <v>1564</v>
      </c>
      <c r="C64" s="313">
        <v>-29.0</v>
      </c>
      <c r="D64" s="228" t="s">
        <v>1560</v>
      </c>
    </row>
    <row r="65">
      <c r="A65" s="311">
        <v>44537.0</v>
      </c>
      <c r="B65" s="318" t="s">
        <v>1568</v>
      </c>
      <c r="C65" s="313">
        <v>100.0</v>
      </c>
      <c r="D65" s="228"/>
    </row>
    <row r="66">
      <c r="A66" s="311">
        <v>44537.0</v>
      </c>
      <c r="B66" s="318" t="s">
        <v>1574</v>
      </c>
      <c r="C66" s="313">
        <v>-1700.0</v>
      </c>
      <c r="D66" s="228"/>
    </row>
    <row r="67">
      <c r="A67" s="311">
        <v>44536.0</v>
      </c>
      <c r="B67" s="318" t="s">
        <v>1592</v>
      </c>
      <c r="C67" s="313">
        <v>-42.99</v>
      </c>
      <c r="D67" s="228"/>
    </row>
    <row r="68">
      <c r="A68" s="311">
        <v>44536.0</v>
      </c>
      <c r="B68" s="318" t="s">
        <v>1593</v>
      </c>
      <c r="C68" s="313">
        <v>156.0</v>
      </c>
      <c r="D68" s="228"/>
    </row>
    <row r="69">
      <c r="A69" s="311">
        <v>44533.0</v>
      </c>
      <c r="B69" s="318" t="s">
        <v>1557</v>
      </c>
      <c r="C69" s="313">
        <v>1900.0</v>
      </c>
      <c r="D69" s="228"/>
    </row>
    <row r="70">
      <c r="A70" s="311">
        <v>44536.0</v>
      </c>
      <c r="B70" s="318" t="s">
        <v>1570</v>
      </c>
      <c r="C70" s="313">
        <v>-153.32</v>
      </c>
      <c r="D70" s="228" t="s">
        <v>1560</v>
      </c>
    </row>
    <row r="71">
      <c r="A71" s="311">
        <v>44522.0</v>
      </c>
      <c r="B71" s="318" t="s">
        <v>1594</v>
      </c>
      <c r="C71" s="313">
        <v>-156.0</v>
      </c>
      <c r="D71" s="228" t="s">
        <v>1560</v>
      </c>
    </row>
    <row r="72">
      <c r="A72" s="311">
        <v>44519.0</v>
      </c>
      <c r="B72" s="318" t="s">
        <v>1564</v>
      </c>
      <c r="C72" s="313">
        <v>-29.0</v>
      </c>
      <c r="D72" s="228" t="s">
        <v>1560</v>
      </c>
    </row>
    <row r="73">
      <c r="A73" s="311">
        <v>44517.0</v>
      </c>
      <c r="B73" s="318" t="s">
        <v>1595</v>
      </c>
      <c r="C73" s="313">
        <v>-1000.0</v>
      </c>
      <c r="D73" s="228"/>
    </row>
    <row r="74">
      <c r="A74" s="311">
        <v>44515.0</v>
      </c>
      <c r="B74" s="318" t="s">
        <v>1557</v>
      </c>
      <c r="C74" s="313">
        <v>1000.0</v>
      </c>
      <c r="D74" s="228"/>
    </row>
    <row r="75">
      <c r="A75" s="311">
        <v>44515.0</v>
      </c>
      <c r="B75" s="318" t="s">
        <v>1574</v>
      </c>
      <c r="C75" s="313">
        <v>-970.0</v>
      </c>
      <c r="D75" s="228"/>
    </row>
    <row r="76">
      <c r="A76" s="311">
        <v>44515.0</v>
      </c>
      <c r="B76" s="318" t="s">
        <v>1596</v>
      </c>
      <c r="C76" s="313">
        <v>1000.0</v>
      </c>
      <c r="D76" s="228"/>
    </row>
    <row r="77">
      <c r="A77" s="311">
        <v>44509.0</v>
      </c>
      <c r="B77" s="318" t="s">
        <v>1557</v>
      </c>
      <c r="C77" s="313">
        <v>873.29</v>
      </c>
      <c r="D77" s="228"/>
    </row>
    <row r="78">
      <c r="A78" s="311">
        <v>44508.0</v>
      </c>
      <c r="B78" s="318" t="s">
        <v>1568</v>
      </c>
      <c r="C78" s="313">
        <v>100.0</v>
      </c>
      <c r="D78" s="228"/>
    </row>
    <row r="79">
      <c r="A79" s="311">
        <v>44508.0</v>
      </c>
      <c r="B79" s="318" t="s">
        <v>1574</v>
      </c>
      <c r="C79" s="313">
        <v>-955.0</v>
      </c>
      <c r="D79" s="228"/>
    </row>
    <row r="80">
      <c r="A80" s="311">
        <v>44505.0</v>
      </c>
      <c r="B80" s="318" t="s">
        <v>1570</v>
      </c>
      <c r="C80" s="313">
        <v>-75.6</v>
      </c>
      <c r="D80" s="228" t="s">
        <v>1560</v>
      </c>
    </row>
    <row r="81">
      <c r="A81" s="311">
        <v>44487.0</v>
      </c>
      <c r="B81" s="318" t="s">
        <v>1574</v>
      </c>
      <c r="C81" s="313">
        <v>-100.0</v>
      </c>
      <c r="D81" s="228"/>
    </row>
    <row r="82">
      <c r="A82" s="311">
        <v>44482.0</v>
      </c>
      <c r="B82" s="318" t="s">
        <v>1564</v>
      </c>
      <c r="C82" s="313">
        <v>-29.0</v>
      </c>
      <c r="D82" s="228" t="s">
        <v>1560</v>
      </c>
    </row>
    <row r="83">
      <c r="A83" s="311">
        <v>44481.0</v>
      </c>
      <c r="B83" s="318" t="s">
        <v>1597</v>
      </c>
      <c r="C83" s="313">
        <v>1.01</v>
      </c>
      <c r="D83" s="228"/>
    </row>
    <row r="84">
      <c r="A84" s="311">
        <v>44480.0</v>
      </c>
      <c r="B84" s="318" t="s">
        <v>1598</v>
      </c>
      <c r="C84" s="313">
        <v>-20.0</v>
      </c>
      <c r="D84" s="228" t="s">
        <v>1560</v>
      </c>
    </row>
    <row r="85">
      <c r="A85" s="311">
        <v>44477.0</v>
      </c>
      <c r="B85" s="318" t="s">
        <v>1570</v>
      </c>
      <c r="C85" s="313">
        <v>-39.08</v>
      </c>
      <c r="D85" s="228" t="s">
        <v>1560</v>
      </c>
    </row>
    <row r="86">
      <c r="A86" s="311">
        <v>44476.0</v>
      </c>
      <c r="B86" s="318" t="s">
        <v>1599</v>
      </c>
      <c r="C86" s="313">
        <v>-0.02</v>
      </c>
      <c r="D86" s="228" t="s">
        <v>1560</v>
      </c>
    </row>
    <row r="87">
      <c r="A87" s="311">
        <v>44475.0</v>
      </c>
      <c r="B87" s="318" t="s">
        <v>1568</v>
      </c>
      <c r="C87" s="313">
        <v>100.0</v>
      </c>
      <c r="D87" s="228"/>
    </row>
    <row r="88">
      <c r="A88" s="311">
        <v>44454.0</v>
      </c>
      <c r="B88" s="318" t="s">
        <v>1564</v>
      </c>
      <c r="C88" s="313">
        <v>-29.0</v>
      </c>
      <c r="D88" s="228" t="s">
        <v>1560</v>
      </c>
    </row>
    <row r="89">
      <c r="A89" s="311">
        <v>44446.0</v>
      </c>
      <c r="B89" s="318" t="s">
        <v>1568</v>
      </c>
      <c r="C89" s="313">
        <v>100.0</v>
      </c>
      <c r="D89" s="228"/>
    </row>
    <row r="90">
      <c r="A90" s="311">
        <v>44445.0</v>
      </c>
      <c r="B90" s="318" t="s">
        <v>1574</v>
      </c>
      <c r="C90" s="313">
        <v>-3000.0</v>
      </c>
      <c r="D90" s="228"/>
    </row>
    <row r="91">
      <c r="A91" s="311">
        <v>44445.0</v>
      </c>
      <c r="B91" s="318" t="s">
        <v>1600</v>
      </c>
      <c r="C91" s="313">
        <v>-45.04</v>
      </c>
      <c r="D91" s="228" t="s">
        <v>1560</v>
      </c>
    </row>
    <row r="92">
      <c r="A92" s="311">
        <v>44441.0</v>
      </c>
      <c r="B92" s="318" t="s">
        <v>1557</v>
      </c>
      <c r="C92" s="313">
        <v>3000.0</v>
      </c>
      <c r="D92" s="228"/>
    </row>
    <row r="93">
      <c r="A93" s="311">
        <v>44424.0</v>
      </c>
      <c r="B93" s="318" t="s">
        <v>1601</v>
      </c>
      <c r="C93" s="313">
        <v>2.41</v>
      </c>
      <c r="D93" s="228"/>
    </row>
    <row r="94">
      <c r="A94" s="311">
        <v>44421.0</v>
      </c>
      <c r="B94" s="318" t="s">
        <v>1564</v>
      </c>
      <c r="C94" s="313">
        <v>-29.0</v>
      </c>
      <c r="D94" s="228" t="s">
        <v>1560</v>
      </c>
    </row>
    <row r="95">
      <c r="A95" s="311">
        <v>44418.0</v>
      </c>
      <c r="B95" s="318" t="s">
        <v>1595</v>
      </c>
      <c r="C95" s="313">
        <v>-700.0</v>
      </c>
      <c r="D95" s="228"/>
    </row>
    <row r="96">
      <c r="A96" s="311">
        <v>44414.0</v>
      </c>
      <c r="B96" s="318" t="s">
        <v>1557</v>
      </c>
      <c r="C96" s="313">
        <v>800.0</v>
      </c>
      <c r="D96" s="228"/>
    </row>
    <row r="97">
      <c r="A97" s="311">
        <v>44414.0</v>
      </c>
      <c r="B97" s="318" t="s">
        <v>1568</v>
      </c>
      <c r="C97" s="313">
        <v>100.0</v>
      </c>
      <c r="D97" s="228"/>
    </row>
    <row r="98">
      <c r="A98" s="311">
        <v>44413.0</v>
      </c>
      <c r="B98" s="318" t="s">
        <v>1600</v>
      </c>
      <c r="C98" s="313">
        <v>-52.01</v>
      </c>
      <c r="D98" s="228" t="s">
        <v>1560</v>
      </c>
    </row>
    <row r="99">
      <c r="A99" s="311">
        <v>44396.0</v>
      </c>
      <c r="B99" s="318" t="s">
        <v>1602</v>
      </c>
      <c r="C99" s="313">
        <v>-4.98</v>
      </c>
      <c r="D99" s="228" t="s">
        <v>1560</v>
      </c>
    </row>
    <row r="100">
      <c r="A100" s="311">
        <v>44390.0</v>
      </c>
      <c r="B100" s="318" t="s">
        <v>1564</v>
      </c>
      <c r="C100" s="313">
        <v>-29.0</v>
      </c>
      <c r="D100" s="228" t="s">
        <v>1560</v>
      </c>
    </row>
    <row r="101">
      <c r="A101" s="311">
        <v>44389.0</v>
      </c>
      <c r="B101" s="318" t="s">
        <v>1603</v>
      </c>
      <c r="C101" s="313">
        <v>-100.0</v>
      </c>
      <c r="D101" s="228" t="s">
        <v>1560</v>
      </c>
    </row>
    <row r="102">
      <c r="A102" s="311">
        <v>44389.0</v>
      </c>
      <c r="B102" s="318" t="s">
        <v>1595</v>
      </c>
      <c r="C102" s="313">
        <v>-700.0</v>
      </c>
      <c r="D102" s="228"/>
    </row>
    <row r="103">
      <c r="A103" s="311">
        <v>44383.0</v>
      </c>
      <c r="B103" s="318" t="s">
        <v>1557</v>
      </c>
      <c r="C103" s="313">
        <v>700.0</v>
      </c>
      <c r="D103" s="228"/>
    </row>
    <row r="104">
      <c r="A104" s="311">
        <v>44383.0</v>
      </c>
      <c r="B104" s="318" t="s">
        <v>1568</v>
      </c>
      <c r="C104" s="313">
        <v>100.0</v>
      </c>
      <c r="D104" s="228"/>
    </row>
    <row r="105">
      <c r="A105" s="311">
        <v>44382.0</v>
      </c>
      <c r="B105" s="318" t="s">
        <v>1600</v>
      </c>
      <c r="C105" s="313">
        <v>-59.13</v>
      </c>
      <c r="D105" s="228" t="s">
        <v>1560</v>
      </c>
    </row>
    <row r="106">
      <c r="A106" s="311">
        <v>44371.0</v>
      </c>
      <c r="B106" s="318" t="s">
        <v>1595</v>
      </c>
      <c r="C106" s="313">
        <v>-140.0</v>
      </c>
      <c r="D106" s="228"/>
    </row>
    <row r="107">
      <c r="A107" s="311">
        <v>44368.0</v>
      </c>
      <c r="B107" s="318" t="s">
        <v>1602</v>
      </c>
      <c r="C107" s="313">
        <v>-4.98</v>
      </c>
      <c r="D107" s="228" t="s">
        <v>1560</v>
      </c>
    </row>
    <row r="108">
      <c r="A108" s="311">
        <v>44357.0</v>
      </c>
      <c r="B108" s="318" t="s">
        <v>1595</v>
      </c>
      <c r="C108" s="313">
        <v>-700.0</v>
      </c>
      <c r="D108" s="228"/>
    </row>
    <row r="109">
      <c r="A109" s="311">
        <v>44355.0</v>
      </c>
      <c r="B109" s="318" t="s">
        <v>1568</v>
      </c>
      <c r="C109" s="313">
        <v>100.0</v>
      </c>
      <c r="D109" s="228"/>
    </row>
    <row r="110">
      <c r="A110" s="311">
        <v>44354.0</v>
      </c>
      <c r="B110" s="318" t="s">
        <v>1604</v>
      </c>
      <c r="C110" s="313">
        <v>-815.25</v>
      </c>
      <c r="D110" s="228" t="s">
        <v>1560</v>
      </c>
    </row>
    <row r="111">
      <c r="A111" s="311">
        <v>44354.0</v>
      </c>
      <c r="B111" s="318" t="s">
        <v>1596</v>
      </c>
      <c r="C111" s="313">
        <v>450.0</v>
      </c>
      <c r="D111" s="228"/>
    </row>
    <row r="112">
      <c r="A112" s="311">
        <v>44350.0</v>
      </c>
      <c r="B112" s="318" t="s">
        <v>1602</v>
      </c>
      <c r="C112" s="313">
        <v>-2.73</v>
      </c>
      <c r="D112" s="228" t="s">
        <v>1560</v>
      </c>
    </row>
    <row r="113">
      <c r="A113" s="311">
        <v>44348.0</v>
      </c>
      <c r="B113" s="318" t="s">
        <v>1605</v>
      </c>
      <c r="C113" s="313">
        <v>-39.36</v>
      </c>
      <c r="D113" s="228" t="s">
        <v>1560</v>
      </c>
    </row>
    <row r="114">
      <c r="A114" s="311">
        <v>44343.0</v>
      </c>
      <c r="B114" s="318" t="s">
        <v>1606</v>
      </c>
      <c r="C114" s="313">
        <v>-88.55</v>
      </c>
      <c r="D114" s="228" t="s">
        <v>1560</v>
      </c>
    </row>
    <row r="115">
      <c r="A115" s="311">
        <v>44342.0</v>
      </c>
      <c r="B115" s="318" t="s">
        <v>1607</v>
      </c>
      <c r="C115" s="313">
        <v>-33.99</v>
      </c>
      <c r="D115" s="228" t="s">
        <v>1560</v>
      </c>
    </row>
    <row r="116">
      <c r="A116" s="311">
        <v>44342.0</v>
      </c>
      <c r="B116" s="318" t="s">
        <v>1608</v>
      </c>
      <c r="C116" s="313">
        <v>-27.99</v>
      </c>
      <c r="D116" s="228" t="s">
        <v>1560</v>
      </c>
    </row>
    <row r="117">
      <c r="A117" s="311">
        <v>44341.0</v>
      </c>
      <c r="B117" s="318" t="s">
        <v>1609</v>
      </c>
      <c r="C117" s="313">
        <v>-2.64</v>
      </c>
      <c r="D117" s="228" t="s">
        <v>1560</v>
      </c>
    </row>
    <row r="118">
      <c r="A118" s="311">
        <v>44341.0</v>
      </c>
      <c r="B118" s="318" t="s">
        <v>1610</v>
      </c>
      <c r="C118" s="313">
        <v>-332.98</v>
      </c>
      <c r="D118" s="228" t="s">
        <v>1560</v>
      </c>
    </row>
    <row r="119">
      <c r="A119" s="311">
        <v>44340.0</v>
      </c>
      <c r="B119" s="318" t="s">
        <v>1596</v>
      </c>
      <c r="C119" s="313">
        <v>300.0</v>
      </c>
      <c r="D119" s="228"/>
    </row>
    <row r="120">
      <c r="A120" s="311">
        <v>44335.0</v>
      </c>
      <c r="B120" s="318" t="s">
        <v>1611</v>
      </c>
      <c r="C120" s="313">
        <v>119.0</v>
      </c>
      <c r="D120" s="228"/>
    </row>
    <row r="121">
      <c r="A121" s="311">
        <v>44333.0</v>
      </c>
      <c r="B121" s="318" t="s">
        <v>1612</v>
      </c>
      <c r="C121" s="313">
        <v>-29.6</v>
      </c>
      <c r="D121" s="228" t="s">
        <v>1560</v>
      </c>
    </row>
    <row r="122">
      <c r="A122" s="311">
        <v>44330.0</v>
      </c>
      <c r="B122" s="318" t="s">
        <v>1613</v>
      </c>
      <c r="C122" s="313">
        <v>-450.0</v>
      </c>
      <c r="D122" s="228" t="s">
        <v>1560</v>
      </c>
    </row>
    <row r="123">
      <c r="A123" s="311">
        <v>44328.0</v>
      </c>
      <c r="B123" s="318" t="s">
        <v>1557</v>
      </c>
      <c r="C123" s="313">
        <v>500.0</v>
      </c>
      <c r="D123" s="228"/>
    </row>
    <row r="124">
      <c r="A124" s="311">
        <v>44328.0</v>
      </c>
      <c r="B124" s="319" t="s">
        <v>1614</v>
      </c>
      <c r="C124" s="313">
        <v>100.0</v>
      </c>
      <c r="D124" s="228"/>
    </row>
    <row r="125">
      <c r="A125" s="311">
        <v>44327.0</v>
      </c>
      <c r="B125" s="318" t="s">
        <v>1615</v>
      </c>
      <c r="C125" s="313">
        <v>-10.0</v>
      </c>
      <c r="D125" s="228" t="s">
        <v>1560</v>
      </c>
    </row>
    <row r="126">
      <c r="A126" s="311">
        <v>44326.0</v>
      </c>
      <c r="B126" s="318" t="s">
        <v>1616</v>
      </c>
      <c r="C126" s="313">
        <v>10.0</v>
      </c>
      <c r="D126" s="228"/>
    </row>
    <row r="127">
      <c r="A127" s="311">
        <v>44323.0</v>
      </c>
      <c r="B127" s="318" t="s">
        <v>1617</v>
      </c>
      <c r="C127" s="313">
        <v>-350.0</v>
      </c>
      <c r="D127" s="228" t="s">
        <v>1560</v>
      </c>
    </row>
    <row r="128">
      <c r="A128" s="311">
        <v>44322.0</v>
      </c>
      <c r="B128" s="318" t="s">
        <v>1568</v>
      </c>
      <c r="C128" s="313">
        <v>100.0</v>
      </c>
      <c r="D128" s="228"/>
    </row>
    <row r="129">
      <c r="A129" s="311">
        <v>44322.0</v>
      </c>
      <c r="B129" s="318" t="s">
        <v>1596</v>
      </c>
      <c r="C129" s="313">
        <v>350.0</v>
      </c>
      <c r="D129" s="228"/>
    </row>
    <row r="130">
      <c r="A130" s="311">
        <v>44321.0</v>
      </c>
      <c r="B130" s="318" t="s">
        <v>1595</v>
      </c>
      <c r="C130" s="313">
        <v>-700.0</v>
      </c>
      <c r="D130" s="228"/>
    </row>
    <row r="131">
      <c r="A131" s="311">
        <v>44320.0</v>
      </c>
      <c r="B131" s="318" t="s">
        <v>1557</v>
      </c>
      <c r="C131" s="313">
        <v>500.0</v>
      </c>
      <c r="D131" s="228"/>
    </row>
    <row r="132">
      <c r="A132" s="311">
        <v>44314.0</v>
      </c>
      <c r="B132" s="319" t="s">
        <v>1618</v>
      </c>
      <c r="C132" s="313">
        <v>-12.95</v>
      </c>
      <c r="D132" s="228"/>
    </row>
    <row r="133">
      <c r="A133" s="311">
        <v>44314.0</v>
      </c>
      <c r="B133" s="318" t="s">
        <v>1619</v>
      </c>
      <c r="C133" s="313">
        <v>-10.0</v>
      </c>
      <c r="D133" s="228" t="s">
        <v>1560</v>
      </c>
    </row>
    <row r="134">
      <c r="A134" s="311">
        <v>44313.0</v>
      </c>
      <c r="B134" s="318" t="s">
        <v>1620</v>
      </c>
      <c r="C134" s="313">
        <v>12.95</v>
      </c>
      <c r="D134" s="228"/>
    </row>
    <row r="135">
      <c r="A135" s="311">
        <v>44313.0</v>
      </c>
      <c r="B135" s="318" t="s">
        <v>1620</v>
      </c>
      <c r="C135" s="313">
        <v>12.95</v>
      </c>
      <c r="D135" s="228"/>
    </row>
    <row r="136">
      <c r="A136" s="311">
        <v>44313.0</v>
      </c>
      <c r="B136" s="318" t="s">
        <v>1618</v>
      </c>
      <c r="C136" s="313">
        <v>-12.95</v>
      </c>
      <c r="D136" s="228"/>
    </row>
    <row r="137">
      <c r="A137" s="311">
        <v>44313.0</v>
      </c>
      <c r="B137" s="318" t="s">
        <v>1618</v>
      </c>
      <c r="C137" s="313">
        <v>-12.95</v>
      </c>
      <c r="D137" s="228"/>
    </row>
    <row r="138">
      <c r="A138" s="311">
        <v>44295.0</v>
      </c>
      <c r="B138" s="318" t="s">
        <v>1621</v>
      </c>
      <c r="C138" s="313">
        <v>-0.73</v>
      </c>
      <c r="D138" s="228" t="s">
        <v>1560</v>
      </c>
    </row>
    <row r="139">
      <c r="A139" s="311">
        <v>44294.0</v>
      </c>
      <c r="B139" s="318" t="s">
        <v>1622</v>
      </c>
      <c r="C139" s="313">
        <v>-175.0</v>
      </c>
      <c r="D139" s="228" t="s">
        <v>1560</v>
      </c>
    </row>
    <row r="140">
      <c r="A140" s="311">
        <v>44293.0</v>
      </c>
      <c r="B140" s="318" t="s">
        <v>1614</v>
      </c>
      <c r="C140" s="313">
        <v>63.18</v>
      </c>
      <c r="D140" s="228"/>
    </row>
    <row r="141">
      <c r="A141" s="311">
        <v>44293.0</v>
      </c>
      <c r="B141" s="318" t="s">
        <v>1568</v>
      </c>
      <c r="C141" s="313">
        <v>100.0</v>
      </c>
      <c r="D141" s="228"/>
    </row>
    <row r="142">
      <c r="A142" s="311">
        <v>44292.0</v>
      </c>
      <c r="B142" s="318" t="s">
        <v>1570</v>
      </c>
      <c r="C142" s="313">
        <v>-67.0</v>
      </c>
      <c r="D142" s="228" t="s">
        <v>1560</v>
      </c>
    </row>
    <row r="143">
      <c r="A143" s="311">
        <v>44287.0</v>
      </c>
      <c r="B143" s="318" t="s">
        <v>1595</v>
      </c>
      <c r="C143" s="313">
        <v>-1000.0</v>
      </c>
      <c r="D143" s="228"/>
    </row>
    <row r="144">
      <c r="A144" s="311">
        <v>44287.0</v>
      </c>
      <c r="B144" s="318" t="s">
        <v>1595</v>
      </c>
      <c r="C144" s="313">
        <v>-1700.0</v>
      </c>
      <c r="D144" s="228"/>
    </row>
    <row r="145">
      <c r="A145" s="311">
        <v>44286.0</v>
      </c>
      <c r="B145" s="318" t="s">
        <v>1557</v>
      </c>
      <c r="C145" s="313">
        <v>3000.0</v>
      </c>
      <c r="D145" s="228"/>
    </row>
    <row r="146">
      <c r="A146" s="311">
        <v>44280.0</v>
      </c>
      <c r="B146" s="318" t="s">
        <v>1574</v>
      </c>
      <c r="C146" s="313">
        <v>-40000.0</v>
      </c>
      <c r="D146" s="228"/>
    </row>
    <row r="147">
      <c r="A147" s="311">
        <v>44280.0</v>
      </c>
      <c r="B147" s="318" t="s">
        <v>1623</v>
      </c>
      <c r="C147" s="313">
        <v>40000.0</v>
      </c>
      <c r="D147" s="228"/>
    </row>
    <row r="148">
      <c r="A148" s="311">
        <v>44273.0</v>
      </c>
      <c r="B148" s="318" t="s">
        <v>1591</v>
      </c>
      <c r="C148" s="313">
        <v>-61.71</v>
      </c>
      <c r="D148" s="228" t="s">
        <v>1560</v>
      </c>
    </row>
    <row r="149">
      <c r="A149" s="311">
        <v>44271.0</v>
      </c>
      <c r="B149" s="318" t="s">
        <v>1574</v>
      </c>
      <c r="C149" s="313">
        <v>-5000.0</v>
      </c>
      <c r="D149" s="228"/>
    </row>
    <row r="150">
      <c r="A150" s="311">
        <v>44270.0</v>
      </c>
      <c r="B150" s="318" t="s">
        <v>1624</v>
      </c>
      <c r="C150" s="313">
        <v>5000.0</v>
      </c>
      <c r="D150" s="228"/>
    </row>
    <row r="151">
      <c r="A151" s="311">
        <v>44264.0</v>
      </c>
      <c r="B151" s="318" t="s">
        <v>1618</v>
      </c>
      <c r="C151" s="313">
        <v>-70.0</v>
      </c>
      <c r="D151" s="228"/>
    </row>
    <row r="152">
      <c r="A152" s="311">
        <v>44263.0</v>
      </c>
      <c r="B152" s="318" t="s">
        <v>1568</v>
      </c>
      <c r="C152" s="313">
        <v>100.0</v>
      </c>
      <c r="D152" s="228"/>
    </row>
    <row r="153">
      <c r="A153" s="311">
        <v>44260.0</v>
      </c>
      <c r="B153" s="318" t="s">
        <v>1595</v>
      </c>
      <c r="C153" s="313">
        <v>-1700.0</v>
      </c>
      <c r="D153" s="228"/>
    </row>
    <row r="154">
      <c r="A154" s="311">
        <v>44260.0</v>
      </c>
      <c r="B154" s="318" t="s">
        <v>1570</v>
      </c>
      <c r="C154" s="313">
        <v>-67.0</v>
      </c>
      <c r="D154" s="228" t="s">
        <v>1560</v>
      </c>
    </row>
    <row r="155">
      <c r="A155" s="311">
        <v>44259.0</v>
      </c>
      <c r="B155" s="318" t="s">
        <v>1557</v>
      </c>
      <c r="C155" s="313">
        <v>1800.0</v>
      </c>
      <c r="D155" s="228"/>
    </row>
    <row r="156">
      <c r="A156" s="311">
        <v>44242.0</v>
      </c>
      <c r="B156" s="318" t="s">
        <v>1618</v>
      </c>
      <c r="C156" s="313">
        <v>-30.0</v>
      </c>
      <c r="D156" s="228"/>
    </row>
    <row r="157">
      <c r="A157" s="311">
        <v>44242.0</v>
      </c>
      <c r="B157" s="318" t="s">
        <v>1595</v>
      </c>
      <c r="C157" s="313">
        <v>-1400.0</v>
      </c>
      <c r="D157" s="228"/>
    </row>
    <row r="158">
      <c r="A158" s="311">
        <v>44239.0</v>
      </c>
      <c r="B158" s="318" t="s">
        <v>1557</v>
      </c>
      <c r="C158" s="313">
        <v>1300.0</v>
      </c>
      <c r="D158" s="228"/>
    </row>
    <row r="159">
      <c r="A159" s="311">
        <v>44237.0</v>
      </c>
      <c r="B159" s="318" t="s">
        <v>1595</v>
      </c>
      <c r="C159" s="313">
        <v>-1700.0</v>
      </c>
      <c r="D159" s="228"/>
    </row>
    <row r="160">
      <c r="A160" s="311">
        <v>44235.0</v>
      </c>
      <c r="B160" s="318" t="s">
        <v>1568</v>
      </c>
      <c r="C160" s="313">
        <v>100.0</v>
      </c>
      <c r="D160" s="228"/>
    </row>
    <row r="161">
      <c r="A161" s="311">
        <v>44232.0</v>
      </c>
      <c r="B161" s="318" t="s">
        <v>1570</v>
      </c>
      <c r="C161" s="313">
        <v>-67.0</v>
      </c>
      <c r="D161" s="228" t="s">
        <v>1560</v>
      </c>
    </row>
    <row r="162">
      <c r="A162" s="311">
        <v>44228.0</v>
      </c>
      <c r="B162" s="318" t="s">
        <v>1625</v>
      </c>
      <c r="C162" s="313">
        <v>-100.0</v>
      </c>
      <c r="D162" s="228" t="s">
        <v>1560</v>
      </c>
    </row>
    <row r="163">
      <c r="A163" s="311">
        <v>44228.0</v>
      </c>
      <c r="B163" s="318" t="s">
        <v>1626</v>
      </c>
      <c r="C163" s="313">
        <v>-6.87</v>
      </c>
      <c r="D163" s="228" t="s">
        <v>1560</v>
      </c>
    </row>
    <row r="164">
      <c r="A164" s="311">
        <v>44224.0</v>
      </c>
      <c r="B164" s="318" t="s">
        <v>1627</v>
      </c>
      <c r="C164" s="313">
        <v>-90.0</v>
      </c>
      <c r="D164" s="228" t="s">
        <v>1560</v>
      </c>
    </row>
    <row r="165">
      <c r="A165" s="311">
        <v>44223.0</v>
      </c>
      <c r="B165" s="318" t="s">
        <v>1628</v>
      </c>
      <c r="C165" s="313">
        <v>-25500.0</v>
      </c>
      <c r="D165" s="228"/>
    </row>
    <row r="166">
      <c r="A166" s="311">
        <v>44223.0</v>
      </c>
      <c r="B166" s="318" t="s">
        <v>1596</v>
      </c>
      <c r="C166" s="313">
        <v>27500.0</v>
      </c>
      <c r="D166" s="228"/>
    </row>
    <row r="167">
      <c r="A167" s="311">
        <v>44215.0</v>
      </c>
      <c r="B167" s="318" t="s">
        <v>1629</v>
      </c>
      <c r="C167" s="313">
        <v>200.0</v>
      </c>
      <c r="D167" s="228"/>
    </row>
    <row r="168">
      <c r="A168" s="311">
        <v>44207.0</v>
      </c>
      <c r="B168" s="318" t="s">
        <v>1595</v>
      </c>
      <c r="C168" s="313">
        <v>-1700.0</v>
      </c>
      <c r="D168" s="228"/>
    </row>
    <row r="169">
      <c r="A169" s="311">
        <v>44204.0</v>
      </c>
      <c r="B169" s="318" t="s">
        <v>1630</v>
      </c>
      <c r="C169" s="313">
        <v>-0.96</v>
      </c>
      <c r="D169" s="228" t="s">
        <v>1560</v>
      </c>
    </row>
    <row r="170">
      <c r="A170" s="311">
        <v>44203.0</v>
      </c>
      <c r="B170" s="318" t="s">
        <v>1570</v>
      </c>
      <c r="C170" s="313">
        <v>-67.0</v>
      </c>
      <c r="D170" s="228" t="s">
        <v>1560</v>
      </c>
    </row>
    <row r="171">
      <c r="A171" s="311">
        <v>44202.0</v>
      </c>
      <c r="B171" s="318" t="s">
        <v>1568</v>
      </c>
      <c r="C171" s="313">
        <v>100.0</v>
      </c>
      <c r="D171" s="228"/>
    </row>
    <row r="172">
      <c r="A172" s="311">
        <v>44201.0</v>
      </c>
      <c r="B172" s="318" t="s">
        <v>1557</v>
      </c>
      <c r="C172" s="313">
        <v>2000.0</v>
      </c>
      <c r="D172" s="228"/>
    </row>
    <row r="173">
      <c r="A173" s="311">
        <v>44196.0</v>
      </c>
      <c r="B173" s="318" t="s">
        <v>1631</v>
      </c>
      <c r="C173" s="313">
        <v>-94.9</v>
      </c>
      <c r="D173" s="228" t="s">
        <v>1560</v>
      </c>
    </row>
    <row r="174">
      <c r="A174" s="311">
        <v>44196.0</v>
      </c>
      <c r="B174" s="318" t="s">
        <v>1632</v>
      </c>
      <c r="C174" s="313">
        <v>392.3</v>
      </c>
      <c r="D174" s="228"/>
    </row>
    <row r="175">
      <c r="A175" s="311">
        <v>44193.0</v>
      </c>
      <c r="B175" s="318" t="s">
        <v>1633</v>
      </c>
      <c r="C175" s="313">
        <v>-1016.88</v>
      </c>
      <c r="D175" s="228" t="s">
        <v>1560</v>
      </c>
    </row>
    <row r="176">
      <c r="A176" s="311">
        <v>44187.0</v>
      </c>
      <c r="B176" s="318" t="s">
        <v>1564</v>
      </c>
      <c r="C176" s="313">
        <v>-29.0</v>
      </c>
      <c r="D176" s="228" t="s">
        <v>1560</v>
      </c>
    </row>
    <row r="177">
      <c r="A177" s="311">
        <v>44175.0</v>
      </c>
      <c r="B177" s="318" t="s">
        <v>1595</v>
      </c>
      <c r="C177" s="313">
        <v>-1700.0</v>
      </c>
      <c r="D177" s="228"/>
    </row>
    <row r="178">
      <c r="A178" s="311">
        <v>44173.0</v>
      </c>
      <c r="B178" s="318" t="s">
        <v>1568</v>
      </c>
      <c r="C178" s="313">
        <v>100.0</v>
      </c>
      <c r="D178" s="228"/>
    </row>
    <row r="179">
      <c r="A179" s="311">
        <v>44172.0</v>
      </c>
      <c r="B179" s="318" t="s">
        <v>1634</v>
      </c>
      <c r="C179" s="313">
        <v>-42.99</v>
      </c>
      <c r="D179" s="228"/>
    </row>
    <row r="180">
      <c r="A180" s="311">
        <v>44172.0</v>
      </c>
      <c r="B180" s="318" t="s">
        <v>1595</v>
      </c>
      <c r="C180" s="313">
        <v>-4500.0</v>
      </c>
      <c r="D180" s="228"/>
    </row>
    <row r="181">
      <c r="A181" s="311">
        <v>44172.0</v>
      </c>
      <c r="B181" s="318" t="s">
        <v>1574</v>
      </c>
      <c r="C181" s="313">
        <v>-3500.0</v>
      </c>
      <c r="D181" s="228"/>
    </row>
    <row r="182">
      <c r="A182" s="311">
        <v>44172.0</v>
      </c>
      <c r="B182" s="318" t="s">
        <v>1570</v>
      </c>
      <c r="C182" s="313">
        <v>-67.0</v>
      </c>
      <c r="D182" s="228" t="s">
        <v>1560</v>
      </c>
    </row>
    <row r="183">
      <c r="A183" s="311">
        <v>44169.0</v>
      </c>
      <c r="B183" s="318" t="s">
        <v>1635</v>
      </c>
      <c r="C183" s="313">
        <v>4999.0</v>
      </c>
      <c r="D183" s="228"/>
    </row>
    <row r="184">
      <c r="A184" s="311">
        <v>44169.0</v>
      </c>
      <c r="B184" s="318" t="s">
        <v>1635</v>
      </c>
      <c r="C184" s="313">
        <v>4999.0</v>
      </c>
      <c r="D184" s="228"/>
    </row>
    <row r="185">
      <c r="A185" s="311">
        <v>44168.0</v>
      </c>
      <c r="B185" s="318" t="s">
        <v>1636</v>
      </c>
      <c r="C185" s="313">
        <v>-20.13</v>
      </c>
      <c r="D185" s="228" t="s">
        <v>1560</v>
      </c>
    </row>
    <row r="186">
      <c r="A186" s="311">
        <v>44168.0</v>
      </c>
      <c r="B186" s="318" t="s">
        <v>1637</v>
      </c>
      <c r="C186" s="313">
        <v>-0.39</v>
      </c>
      <c r="D186" s="228" t="s">
        <v>1560</v>
      </c>
    </row>
    <row r="187">
      <c r="A187" s="311">
        <v>44166.0</v>
      </c>
      <c r="B187" s="318" t="s">
        <v>1638</v>
      </c>
      <c r="C187" s="313">
        <v>-59.0</v>
      </c>
      <c r="D187" s="228" t="s">
        <v>1560</v>
      </c>
    </row>
    <row r="188">
      <c r="A188" s="311">
        <v>44165.0</v>
      </c>
      <c r="B188" s="318" t="s">
        <v>1639</v>
      </c>
      <c r="C188" s="313">
        <v>-124.5</v>
      </c>
      <c r="D188" s="228" t="s">
        <v>1560</v>
      </c>
    </row>
    <row r="189">
      <c r="A189" s="311">
        <v>44158.0</v>
      </c>
      <c r="B189" s="318" t="s">
        <v>1640</v>
      </c>
      <c r="C189" s="313">
        <v>-26.59</v>
      </c>
      <c r="D189" s="228" t="s">
        <v>1560</v>
      </c>
    </row>
    <row r="190">
      <c r="A190" s="311">
        <v>44158.0</v>
      </c>
      <c r="B190" s="318" t="s">
        <v>1640</v>
      </c>
      <c r="C190" s="313">
        <v>-36.58</v>
      </c>
      <c r="D190" s="228" t="s">
        <v>1560</v>
      </c>
    </row>
    <row r="191">
      <c r="A191" s="311">
        <v>44158.0</v>
      </c>
      <c r="B191" s="318" t="s">
        <v>1641</v>
      </c>
      <c r="C191" s="313">
        <v>100.0</v>
      </c>
      <c r="D191" s="228"/>
    </row>
    <row r="192">
      <c r="A192" s="311">
        <v>44155.0</v>
      </c>
      <c r="B192" s="318" t="s">
        <v>1642</v>
      </c>
      <c r="C192" s="313">
        <v>-43.98</v>
      </c>
      <c r="D192" s="228" t="s">
        <v>1560</v>
      </c>
    </row>
    <row r="193">
      <c r="A193" s="311">
        <v>44152.0</v>
      </c>
      <c r="B193" s="318" t="s">
        <v>1564</v>
      </c>
      <c r="C193" s="313">
        <v>-29.0</v>
      </c>
      <c r="D193" s="228" t="s">
        <v>1560</v>
      </c>
    </row>
    <row r="194">
      <c r="A194" s="311">
        <v>44147.0</v>
      </c>
      <c r="B194" s="318" t="s">
        <v>1596</v>
      </c>
      <c r="C194" s="313">
        <v>1000.0</v>
      </c>
      <c r="D194" s="228"/>
    </row>
    <row r="195">
      <c r="A195" s="311">
        <v>44145.0</v>
      </c>
      <c r="B195" s="318" t="s">
        <v>1595</v>
      </c>
      <c r="C195" s="313">
        <v>-1000.0</v>
      </c>
      <c r="D195" s="228"/>
    </row>
    <row r="196">
      <c r="A196" s="311">
        <v>44141.0</v>
      </c>
      <c r="B196" s="318" t="s">
        <v>1595</v>
      </c>
      <c r="C196" s="313">
        <v>-1700.0</v>
      </c>
      <c r="D196" s="228"/>
    </row>
    <row r="197">
      <c r="A197" s="311">
        <v>44141.0</v>
      </c>
      <c r="B197" s="318" t="s">
        <v>1557</v>
      </c>
      <c r="C197" s="313">
        <v>1800.0</v>
      </c>
      <c r="D197" s="228"/>
    </row>
    <row r="198">
      <c r="A198" s="311">
        <v>44141.0</v>
      </c>
      <c r="B198" s="318" t="s">
        <v>1568</v>
      </c>
      <c r="C198" s="313">
        <v>100.0</v>
      </c>
      <c r="D198" s="228"/>
    </row>
    <row r="199">
      <c r="A199" s="311">
        <v>44140.0</v>
      </c>
      <c r="B199" s="318" t="s">
        <v>1570</v>
      </c>
      <c r="C199" s="313">
        <v>-67.0</v>
      </c>
      <c r="D199" s="228" t="s">
        <v>1560</v>
      </c>
    </row>
    <row r="200">
      <c r="A200" s="311">
        <v>44139.0</v>
      </c>
      <c r="B200" s="318" t="s">
        <v>1643</v>
      </c>
      <c r="C200" s="313">
        <v>-45.0</v>
      </c>
      <c r="D200" s="228" t="s">
        <v>1560</v>
      </c>
    </row>
    <row r="201">
      <c r="A201" s="311">
        <v>44138.0</v>
      </c>
      <c r="B201" s="318" t="s">
        <v>1644</v>
      </c>
      <c r="C201" s="313">
        <v>-20.62</v>
      </c>
      <c r="D201" s="228" t="s">
        <v>1560</v>
      </c>
    </row>
    <row r="202">
      <c r="A202" s="311">
        <v>44138.0</v>
      </c>
      <c r="B202" s="318" t="s">
        <v>1637</v>
      </c>
      <c r="C202" s="313">
        <v>-0.4</v>
      </c>
      <c r="D202" s="228" t="s">
        <v>1560</v>
      </c>
    </row>
    <row r="203">
      <c r="A203" s="311">
        <v>44131.0</v>
      </c>
      <c r="B203" s="318" t="s">
        <v>1641</v>
      </c>
      <c r="C203" s="313">
        <v>100.0</v>
      </c>
      <c r="D203" s="228"/>
    </row>
    <row r="204">
      <c r="A204" s="311">
        <v>44123.0</v>
      </c>
      <c r="B204" s="318" t="s">
        <v>1645</v>
      </c>
      <c r="C204" s="313">
        <v>-80.99</v>
      </c>
      <c r="D204" s="228" t="s">
        <v>1560</v>
      </c>
    </row>
    <row r="205">
      <c r="A205" s="311">
        <v>44123.0</v>
      </c>
      <c r="B205" s="318" t="s">
        <v>1646</v>
      </c>
      <c r="C205" s="313">
        <v>-36.3</v>
      </c>
      <c r="D205" s="228" t="s">
        <v>1560</v>
      </c>
    </row>
    <row r="206">
      <c r="A206" s="311">
        <v>44119.0</v>
      </c>
      <c r="B206" s="318" t="s">
        <v>1564</v>
      </c>
      <c r="C206" s="313">
        <v>-34.0</v>
      </c>
      <c r="D206" s="228" t="s">
        <v>1560</v>
      </c>
    </row>
    <row r="207">
      <c r="A207" s="311">
        <v>44116.0</v>
      </c>
      <c r="B207" s="318" t="s">
        <v>1641</v>
      </c>
      <c r="C207" s="313">
        <v>100.0</v>
      </c>
      <c r="D207" s="228"/>
    </row>
    <row r="208">
      <c r="A208" s="311">
        <v>44116.0</v>
      </c>
      <c r="B208" s="318" t="s">
        <v>1595</v>
      </c>
      <c r="C208" s="313">
        <v>-1000.0</v>
      </c>
      <c r="D208" s="228"/>
    </row>
    <row r="209">
      <c r="A209" s="311">
        <v>44111.0</v>
      </c>
      <c r="B209" s="318" t="s">
        <v>1647</v>
      </c>
      <c r="C209" s="313">
        <v>-0.33</v>
      </c>
      <c r="D209" s="228" t="s">
        <v>1560</v>
      </c>
    </row>
    <row r="210">
      <c r="A210" s="311">
        <v>44110.0</v>
      </c>
      <c r="B210" s="318" t="s">
        <v>1648</v>
      </c>
      <c r="C210" s="313">
        <v>-20.52</v>
      </c>
      <c r="D210" s="228" t="s">
        <v>1560</v>
      </c>
    </row>
    <row r="211">
      <c r="A211" s="311">
        <v>44110.0</v>
      </c>
      <c r="B211" s="318" t="s">
        <v>1637</v>
      </c>
      <c r="C211" s="313">
        <v>-0.39</v>
      </c>
      <c r="D211" s="228" t="s">
        <v>1560</v>
      </c>
    </row>
    <row r="212">
      <c r="A212" s="311">
        <v>44110.0</v>
      </c>
      <c r="B212" s="318" t="s">
        <v>1557</v>
      </c>
      <c r="C212" s="313">
        <v>1000.0</v>
      </c>
      <c r="D212" s="228"/>
    </row>
    <row r="213">
      <c r="A213" s="311">
        <v>44110.0</v>
      </c>
      <c r="B213" s="318" t="s">
        <v>1568</v>
      </c>
      <c r="C213" s="313">
        <v>100.0</v>
      </c>
      <c r="D213" s="228"/>
    </row>
    <row r="214">
      <c r="A214" s="311">
        <v>44109.0</v>
      </c>
      <c r="B214" s="318" t="s">
        <v>1570</v>
      </c>
      <c r="C214" s="313">
        <v>-67.0</v>
      </c>
      <c r="D214" s="228" t="s">
        <v>1560</v>
      </c>
    </row>
    <row r="215">
      <c r="A215" s="311">
        <v>44106.0</v>
      </c>
      <c r="B215" s="318" t="s">
        <v>1649</v>
      </c>
      <c r="C215" s="313">
        <v>-930.97</v>
      </c>
      <c r="D215" s="228" t="s">
        <v>1560</v>
      </c>
    </row>
    <row r="216">
      <c r="A216" s="311">
        <v>44102.0</v>
      </c>
      <c r="B216" s="318" t="s">
        <v>1650</v>
      </c>
      <c r="C216" s="313">
        <v>-6.36</v>
      </c>
      <c r="D216" s="228" t="s">
        <v>1560</v>
      </c>
    </row>
    <row r="217">
      <c r="A217" s="311">
        <v>44098.0</v>
      </c>
      <c r="B217" s="318" t="s">
        <v>1651</v>
      </c>
      <c r="C217" s="313">
        <v>-31.94</v>
      </c>
      <c r="D217" s="228" t="s">
        <v>1560</v>
      </c>
    </row>
    <row r="218">
      <c r="A218" s="311">
        <v>44095.0</v>
      </c>
      <c r="B218" s="318" t="s">
        <v>1574</v>
      </c>
      <c r="C218" s="313">
        <v>-40000.0</v>
      </c>
      <c r="D218" s="228"/>
    </row>
    <row r="219">
      <c r="A219" s="311">
        <v>44092.0</v>
      </c>
      <c r="B219" s="318" t="s">
        <v>1623</v>
      </c>
      <c r="C219" s="313">
        <v>40000.0</v>
      </c>
      <c r="D219" s="228"/>
    </row>
    <row r="220">
      <c r="A220" s="311">
        <v>44091.0</v>
      </c>
      <c r="B220" s="318" t="s">
        <v>1641</v>
      </c>
      <c r="C220" s="313">
        <v>100.0</v>
      </c>
      <c r="D220" s="228"/>
    </row>
    <row r="221">
      <c r="A221" s="311">
        <v>44091.0</v>
      </c>
      <c r="B221" s="318" t="s">
        <v>1595</v>
      </c>
      <c r="C221" s="313">
        <v>-700.0</v>
      </c>
      <c r="D221" s="228"/>
    </row>
    <row r="222">
      <c r="A222" s="311">
        <v>44091.0</v>
      </c>
      <c r="B222" s="318" t="s">
        <v>1652</v>
      </c>
      <c r="C222" s="313">
        <v>-150.0</v>
      </c>
      <c r="D222" s="228" t="s">
        <v>1560</v>
      </c>
    </row>
    <row r="223">
      <c r="A223" s="311">
        <v>44090.0</v>
      </c>
      <c r="B223" s="318" t="s">
        <v>1653</v>
      </c>
      <c r="C223" s="313">
        <v>-117.79</v>
      </c>
      <c r="D223" s="228" t="s">
        <v>1560</v>
      </c>
    </row>
    <row r="224">
      <c r="A224" s="311">
        <v>44090.0</v>
      </c>
      <c r="B224" s="318" t="s">
        <v>1557</v>
      </c>
      <c r="C224" s="313">
        <v>1500.0</v>
      </c>
      <c r="D224" s="228"/>
    </row>
    <row r="225">
      <c r="A225" s="311">
        <v>44089.0</v>
      </c>
      <c r="B225" s="318" t="s">
        <v>1654</v>
      </c>
      <c r="C225" s="313">
        <v>-27.62</v>
      </c>
      <c r="D225" s="228" t="s">
        <v>1560</v>
      </c>
    </row>
    <row r="226">
      <c r="A226" s="311">
        <v>44088.0</v>
      </c>
      <c r="B226" s="318" t="s">
        <v>1655</v>
      </c>
      <c r="C226" s="313">
        <v>-26.98</v>
      </c>
      <c r="D226" s="228" t="s">
        <v>1560</v>
      </c>
    </row>
    <row r="227">
      <c r="A227" s="311">
        <v>44085.0</v>
      </c>
      <c r="B227" s="318" t="s">
        <v>1557</v>
      </c>
      <c r="C227" s="313">
        <v>1000.0</v>
      </c>
      <c r="D227" s="228"/>
    </row>
    <row r="228">
      <c r="A228" s="311">
        <v>44083.0</v>
      </c>
      <c r="B228" s="318" t="s">
        <v>1656</v>
      </c>
      <c r="C228" s="313">
        <v>-190.05</v>
      </c>
      <c r="D228" s="228" t="s">
        <v>1560</v>
      </c>
    </row>
    <row r="229">
      <c r="A229" s="311">
        <v>44083.0</v>
      </c>
      <c r="B229" s="318" t="s">
        <v>1657</v>
      </c>
      <c r="C229" s="313">
        <v>-32.23</v>
      </c>
      <c r="D229" s="228" t="s">
        <v>1560</v>
      </c>
    </row>
    <row r="230">
      <c r="A230" s="311">
        <v>44082.0</v>
      </c>
      <c r="B230" s="318" t="s">
        <v>1658</v>
      </c>
      <c r="C230" s="313">
        <v>-218.93</v>
      </c>
      <c r="D230" s="228" t="s">
        <v>1560</v>
      </c>
    </row>
    <row r="231">
      <c r="A231" s="311">
        <v>44082.0</v>
      </c>
      <c r="B231" s="318" t="s">
        <v>1568</v>
      </c>
      <c r="C231" s="313">
        <v>100.0</v>
      </c>
      <c r="D231" s="228"/>
    </row>
    <row r="232">
      <c r="A232" s="311">
        <v>44081.0</v>
      </c>
      <c r="B232" s="318" t="s">
        <v>1659</v>
      </c>
      <c r="C232" s="313">
        <v>-56.99</v>
      </c>
      <c r="D232" s="228" t="s">
        <v>1560</v>
      </c>
    </row>
    <row r="233">
      <c r="A233" s="311">
        <v>44081.0</v>
      </c>
      <c r="B233" s="318" t="s">
        <v>1659</v>
      </c>
      <c r="C233" s="313">
        <v>-505.17</v>
      </c>
      <c r="D233" s="228" t="s">
        <v>1560</v>
      </c>
    </row>
    <row r="234">
      <c r="A234" s="311">
        <v>44078.0</v>
      </c>
      <c r="B234" s="318" t="s">
        <v>1660</v>
      </c>
      <c r="C234" s="313">
        <v>-4126.9</v>
      </c>
      <c r="D234" s="228" t="s">
        <v>1560</v>
      </c>
    </row>
    <row r="235">
      <c r="A235" s="311">
        <v>44076.0</v>
      </c>
      <c r="B235" s="318" t="s">
        <v>1661</v>
      </c>
      <c r="C235" s="313">
        <v>-32.33</v>
      </c>
      <c r="D235" s="228" t="s">
        <v>1560</v>
      </c>
    </row>
    <row r="236">
      <c r="A236" s="311">
        <v>44075.0</v>
      </c>
      <c r="B236" s="318" t="s">
        <v>1662</v>
      </c>
      <c r="C236" s="313">
        <v>-123.61</v>
      </c>
      <c r="D236" s="228" t="s">
        <v>1560</v>
      </c>
    </row>
    <row r="237">
      <c r="A237" s="311">
        <v>44075.0</v>
      </c>
      <c r="B237" s="318" t="s">
        <v>1663</v>
      </c>
      <c r="C237" s="313">
        <v>33.78</v>
      </c>
      <c r="D237" s="228"/>
    </row>
    <row r="238">
      <c r="A238" s="311">
        <v>44069.0</v>
      </c>
      <c r="B238" s="318" t="s">
        <v>1664</v>
      </c>
      <c r="C238" s="313">
        <v>-91758.33</v>
      </c>
      <c r="D238" s="228"/>
    </row>
    <row r="239">
      <c r="A239" s="311">
        <v>44069.0</v>
      </c>
      <c r="B239" s="320" t="s">
        <v>1665</v>
      </c>
      <c r="C239" s="313">
        <v>-1.0</v>
      </c>
      <c r="D239" s="228" t="s">
        <v>1560</v>
      </c>
    </row>
    <row r="240">
      <c r="A240" s="311">
        <v>44055.0</v>
      </c>
      <c r="B240" s="320" t="s">
        <v>1666</v>
      </c>
      <c r="C240" s="313">
        <v>99.0</v>
      </c>
      <c r="D240" s="228"/>
    </row>
    <row r="241">
      <c r="A241" s="311">
        <v>44053.0</v>
      </c>
      <c r="B241" s="320" t="s">
        <v>1595</v>
      </c>
      <c r="C241" s="313">
        <v>-1000.0</v>
      </c>
      <c r="D241" s="228"/>
    </row>
    <row r="242">
      <c r="A242" s="311">
        <v>44049.0</v>
      </c>
      <c r="B242" s="320" t="s">
        <v>1568</v>
      </c>
      <c r="C242" s="313">
        <v>100.0</v>
      </c>
      <c r="D242" s="228"/>
    </row>
    <row r="243">
      <c r="A243" s="311">
        <v>44049.0</v>
      </c>
      <c r="B243" s="320" t="s">
        <v>1667</v>
      </c>
      <c r="C243" s="313">
        <v>-11.71</v>
      </c>
      <c r="D243" s="228" t="s">
        <v>1560</v>
      </c>
    </row>
    <row r="244">
      <c r="A244" s="311">
        <v>44049.0</v>
      </c>
      <c r="B244" s="320" t="s">
        <v>1667</v>
      </c>
      <c r="C244" s="313">
        <v>-789.42</v>
      </c>
      <c r="D244" s="228" t="s">
        <v>1560</v>
      </c>
    </row>
    <row r="245">
      <c r="A245" s="311">
        <v>44048.0</v>
      </c>
      <c r="B245" s="320" t="s">
        <v>1595</v>
      </c>
      <c r="C245" s="313">
        <v>-1500.0</v>
      </c>
      <c r="D245" s="228"/>
    </row>
    <row r="246">
      <c r="A246" s="311">
        <v>44047.0</v>
      </c>
      <c r="B246" s="320" t="s">
        <v>1668</v>
      </c>
      <c r="C246" s="313">
        <v>-157.73</v>
      </c>
      <c r="D246" s="228" t="s">
        <v>1560</v>
      </c>
    </row>
    <row r="247">
      <c r="A247" s="311">
        <v>44046.0</v>
      </c>
      <c r="B247" s="320" t="s">
        <v>1595</v>
      </c>
      <c r="C247" s="313">
        <v>-2200.0</v>
      </c>
      <c r="D247" s="228"/>
    </row>
    <row r="248">
      <c r="A248" s="311">
        <v>44039.0</v>
      </c>
      <c r="B248" s="320" t="s">
        <v>1669</v>
      </c>
      <c r="C248" s="313">
        <v>-33.0</v>
      </c>
      <c r="D248" s="228" t="s">
        <v>1560</v>
      </c>
    </row>
    <row r="249">
      <c r="A249" s="311">
        <v>44019.0</v>
      </c>
      <c r="B249" s="320" t="s">
        <v>1670</v>
      </c>
      <c r="C249" s="313">
        <v>-0.03</v>
      </c>
      <c r="D249" s="228" t="s">
        <v>1560</v>
      </c>
    </row>
    <row r="250">
      <c r="A250" s="311">
        <v>44019.0</v>
      </c>
      <c r="B250" s="320" t="s">
        <v>1568</v>
      </c>
      <c r="C250" s="313">
        <v>100.0</v>
      </c>
      <c r="D250" s="228"/>
    </row>
    <row r="251">
      <c r="A251" s="311">
        <v>44018.0</v>
      </c>
      <c r="B251" s="320" t="s">
        <v>1671</v>
      </c>
      <c r="C251" s="313">
        <v>-4.73</v>
      </c>
      <c r="D251" s="228" t="s">
        <v>1560</v>
      </c>
    </row>
    <row r="252">
      <c r="A252" s="311">
        <v>44018.0</v>
      </c>
      <c r="B252" s="320" t="s">
        <v>1672</v>
      </c>
      <c r="C252" s="313">
        <v>207.0</v>
      </c>
      <c r="D252" s="228"/>
    </row>
    <row r="253">
      <c r="A253" s="311">
        <v>44015.0</v>
      </c>
      <c r="B253" s="320" t="s">
        <v>1574</v>
      </c>
      <c r="C253" s="313">
        <v>-5.55</v>
      </c>
      <c r="D253" s="228"/>
    </row>
    <row r="254">
      <c r="A254" s="311">
        <v>44014.0</v>
      </c>
      <c r="B254" s="320" t="s">
        <v>1595</v>
      </c>
      <c r="C254" s="313">
        <v>-300.0</v>
      </c>
      <c r="D254" s="228"/>
    </row>
    <row r="255">
      <c r="A255" s="311">
        <v>44013.0</v>
      </c>
      <c r="B255" s="320" t="s">
        <v>1673</v>
      </c>
      <c r="C255" s="313">
        <v>506.7</v>
      </c>
      <c r="D255" s="228"/>
    </row>
    <row r="256">
      <c r="A256" s="311">
        <v>44012.0</v>
      </c>
      <c r="B256" s="320" t="s">
        <v>1674</v>
      </c>
      <c r="C256" s="313">
        <v>-1.15</v>
      </c>
      <c r="D256" s="228" t="s">
        <v>1560</v>
      </c>
    </row>
    <row r="257">
      <c r="A257" s="311">
        <v>44008.0</v>
      </c>
      <c r="B257" s="320" t="s">
        <v>1596</v>
      </c>
      <c r="C257" s="313">
        <v>3000.0</v>
      </c>
      <c r="D257" s="228"/>
    </row>
    <row r="258">
      <c r="A258" s="311">
        <v>44007.0</v>
      </c>
      <c r="B258" s="320" t="s">
        <v>1675</v>
      </c>
      <c r="C258" s="313">
        <v>400.0</v>
      </c>
      <c r="D258" s="228"/>
    </row>
    <row r="259">
      <c r="A259" s="311">
        <v>43999.0</v>
      </c>
      <c r="B259" s="320" t="s">
        <v>1676</v>
      </c>
      <c r="C259" s="313">
        <v>-7.34</v>
      </c>
      <c r="D259" s="228" t="s">
        <v>1560</v>
      </c>
    </row>
    <row r="260">
      <c r="A260" s="311">
        <v>43997.0</v>
      </c>
      <c r="B260" s="320" t="s">
        <v>1677</v>
      </c>
      <c r="C260" s="313">
        <v>-54.2</v>
      </c>
      <c r="D260" s="228" t="s">
        <v>1560</v>
      </c>
    </row>
    <row r="261">
      <c r="A261" s="311">
        <v>43990.0</v>
      </c>
      <c r="B261" s="320" t="s">
        <v>1597</v>
      </c>
      <c r="C261" s="313">
        <v>100000.0</v>
      </c>
      <c r="D261" s="228"/>
    </row>
    <row r="262">
      <c r="A262" s="311">
        <v>43990.0</v>
      </c>
      <c r="B262" s="320" t="s">
        <v>1568</v>
      </c>
      <c r="C262" s="313">
        <v>100.0</v>
      </c>
      <c r="D262" s="228"/>
    </row>
    <row r="263">
      <c r="A263" s="311">
        <v>43990.0</v>
      </c>
      <c r="B263" s="320" t="s">
        <v>1595</v>
      </c>
      <c r="C263" s="313">
        <v>-300.0</v>
      </c>
      <c r="D263" s="228"/>
    </row>
    <row r="264">
      <c r="A264" s="311">
        <v>43987.0</v>
      </c>
      <c r="B264" s="320" t="s">
        <v>1678</v>
      </c>
      <c r="C264" s="313">
        <v>-913.86</v>
      </c>
      <c r="D264" s="228"/>
    </row>
    <row r="265">
      <c r="A265" s="311">
        <v>43987.0</v>
      </c>
      <c r="B265" s="320" t="s">
        <v>1672</v>
      </c>
      <c r="C265" s="313">
        <v>207.0</v>
      </c>
      <c r="D265" s="228"/>
    </row>
    <row r="266">
      <c r="A266" s="311">
        <v>43986.0</v>
      </c>
      <c r="B266" s="320" t="s">
        <v>1597</v>
      </c>
      <c r="C266" s="313">
        <v>400.0</v>
      </c>
      <c r="D266" s="228"/>
    </row>
    <row r="267">
      <c r="A267" s="311">
        <v>43985.0</v>
      </c>
      <c r="B267" s="320" t="s">
        <v>1673</v>
      </c>
      <c r="C267" s="313">
        <v>523.59</v>
      </c>
      <c r="D267" s="228"/>
    </row>
    <row r="268">
      <c r="A268" s="311">
        <v>43959.0</v>
      </c>
      <c r="B268" s="320" t="s">
        <v>1595</v>
      </c>
      <c r="C268" s="313">
        <v>-300.0</v>
      </c>
      <c r="D268" s="228"/>
    </row>
    <row r="269">
      <c r="A269" s="311">
        <v>43958.0</v>
      </c>
      <c r="B269" s="320" t="s">
        <v>1597</v>
      </c>
      <c r="C269" s="313">
        <v>400.0</v>
      </c>
      <c r="D269" s="228"/>
    </row>
    <row r="270">
      <c r="A270" s="311">
        <v>43956.0</v>
      </c>
      <c r="B270" s="320" t="s">
        <v>1678</v>
      </c>
      <c r="C270" s="313">
        <v>-913.86</v>
      </c>
      <c r="D270" s="228"/>
    </row>
    <row r="271">
      <c r="A271" s="311">
        <v>43957.0</v>
      </c>
      <c r="B271" s="320" t="s">
        <v>1568</v>
      </c>
      <c r="C271" s="313">
        <v>100.0</v>
      </c>
      <c r="D271" s="228"/>
    </row>
    <row r="272">
      <c r="A272" s="311">
        <v>43937.0</v>
      </c>
      <c r="B272" s="320" t="s">
        <v>1679</v>
      </c>
      <c r="C272" s="313">
        <v>-4.78</v>
      </c>
      <c r="D272" s="228" t="s">
        <v>1560</v>
      </c>
    </row>
    <row r="273">
      <c r="A273" s="311">
        <v>43936.0</v>
      </c>
      <c r="B273" s="320" t="s">
        <v>1680</v>
      </c>
      <c r="C273" s="313">
        <v>-4.99</v>
      </c>
      <c r="D273" s="228" t="s">
        <v>1560</v>
      </c>
    </row>
    <row r="274">
      <c r="A274" s="311">
        <v>43936.0</v>
      </c>
      <c r="B274" s="320" t="s">
        <v>1597</v>
      </c>
      <c r="C274" s="313">
        <v>100.0</v>
      </c>
      <c r="D274" s="228"/>
    </row>
    <row r="275">
      <c r="A275" s="311">
        <v>43935.0</v>
      </c>
      <c r="B275" s="320" t="s">
        <v>1595</v>
      </c>
      <c r="C275" s="313">
        <v>-300.0</v>
      </c>
      <c r="D275" s="228"/>
    </row>
    <row r="276">
      <c r="A276" s="311">
        <v>43928.0</v>
      </c>
      <c r="B276" s="320" t="s">
        <v>1681</v>
      </c>
      <c r="C276" s="313">
        <v>-0.12</v>
      </c>
      <c r="D276" s="228" t="s">
        <v>1560</v>
      </c>
    </row>
    <row r="277">
      <c r="A277" s="311">
        <v>43928.0</v>
      </c>
      <c r="B277" s="320" t="s">
        <v>1568</v>
      </c>
      <c r="C277" s="313">
        <v>100.0</v>
      </c>
      <c r="D277" s="228"/>
    </row>
    <row r="278">
      <c r="A278" s="311">
        <v>43927.0</v>
      </c>
      <c r="B278" s="320" t="s">
        <v>1678</v>
      </c>
      <c r="C278" s="313">
        <v>-913.86</v>
      </c>
      <c r="D278" s="228"/>
    </row>
    <row r="279">
      <c r="A279" s="311">
        <v>43924.0</v>
      </c>
      <c r="B279" s="320" t="s">
        <v>1597</v>
      </c>
      <c r="C279" s="313">
        <v>200.0</v>
      </c>
      <c r="D279" s="228"/>
    </row>
    <row r="280">
      <c r="A280" s="311">
        <v>43924.0</v>
      </c>
      <c r="B280" s="320" t="s">
        <v>1672</v>
      </c>
      <c r="C280" s="313">
        <v>207.0</v>
      </c>
      <c r="D280" s="228"/>
    </row>
    <row r="281">
      <c r="A281" s="311">
        <v>43922.0</v>
      </c>
      <c r="B281" s="320" t="s">
        <v>1673</v>
      </c>
      <c r="C281" s="313">
        <v>518.94</v>
      </c>
      <c r="D281" s="228"/>
    </row>
    <row r="282">
      <c r="A282" s="311">
        <v>43907.0</v>
      </c>
      <c r="B282" s="320" t="s">
        <v>1672</v>
      </c>
      <c r="C282" s="313">
        <v>207.0</v>
      </c>
      <c r="D282" s="228"/>
    </row>
    <row r="283">
      <c r="A283" s="311">
        <v>43906.0</v>
      </c>
      <c r="B283" s="320" t="s">
        <v>1682</v>
      </c>
      <c r="C283" s="313">
        <v>-12.5</v>
      </c>
      <c r="D283" s="228" t="s">
        <v>1560</v>
      </c>
    </row>
    <row r="284">
      <c r="A284" s="311">
        <v>43906.0</v>
      </c>
      <c r="B284" s="320" t="s">
        <v>1683</v>
      </c>
      <c r="C284" s="313">
        <v>-22.5</v>
      </c>
      <c r="D284" s="228" t="s">
        <v>1560</v>
      </c>
    </row>
    <row r="285">
      <c r="A285" s="311">
        <v>43900.0</v>
      </c>
      <c r="B285" s="320" t="s">
        <v>1684</v>
      </c>
      <c r="C285" s="313">
        <v>-20.0</v>
      </c>
      <c r="D285" s="228" t="s">
        <v>1560</v>
      </c>
    </row>
    <row r="286">
      <c r="A286" s="311">
        <v>43899.0</v>
      </c>
      <c r="B286" s="320" t="s">
        <v>1574</v>
      </c>
      <c r="C286" s="313">
        <v>16.25</v>
      </c>
      <c r="D286" s="228"/>
    </row>
    <row r="287">
      <c r="A287" s="311">
        <v>43899.0</v>
      </c>
      <c r="B287" s="320" t="s">
        <v>1574</v>
      </c>
      <c r="C287" s="313">
        <v>-16.25</v>
      </c>
      <c r="D287" s="228"/>
    </row>
    <row r="288">
      <c r="A288" s="311">
        <v>43899.0</v>
      </c>
      <c r="B288" s="320" t="s">
        <v>1595</v>
      </c>
      <c r="C288" s="313">
        <v>-300.0</v>
      </c>
      <c r="D288" s="228"/>
    </row>
    <row r="289">
      <c r="A289" s="311">
        <v>43899.0</v>
      </c>
      <c r="B289" s="320" t="s">
        <v>1685</v>
      </c>
      <c r="C289" s="313">
        <v>-4.5</v>
      </c>
      <c r="D289" s="228" t="s">
        <v>1560</v>
      </c>
    </row>
    <row r="290">
      <c r="A290" s="311">
        <v>43899.0</v>
      </c>
      <c r="B290" s="320" t="s">
        <v>1685</v>
      </c>
      <c r="C290" s="313">
        <v>-15.1</v>
      </c>
      <c r="D290" s="228" t="s">
        <v>1560</v>
      </c>
    </row>
    <row r="291">
      <c r="A291" s="311">
        <v>43896.0</v>
      </c>
      <c r="B291" s="320" t="s">
        <v>1597</v>
      </c>
      <c r="C291" s="313">
        <v>300.0</v>
      </c>
      <c r="D291" s="228"/>
    </row>
    <row r="292">
      <c r="A292" s="311">
        <v>43896.0</v>
      </c>
      <c r="B292" s="320" t="s">
        <v>1568</v>
      </c>
      <c r="C292" s="313">
        <v>100.0</v>
      </c>
      <c r="D292" s="228"/>
    </row>
    <row r="293">
      <c r="A293" s="311">
        <v>43895.0</v>
      </c>
      <c r="B293" s="320" t="s">
        <v>1597</v>
      </c>
      <c r="C293" s="313">
        <v>400.0</v>
      </c>
      <c r="D293" s="228"/>
    </row>
    <row r="294">
      <c r="A294" s="311">
        <v>43895.0</v>
      </c>
      <c r="B294" s="320" t="s">
        <v>1678</v>
      </c>
      <c r="C294" s="313">
        <v>-913.86</v>
      </c>
      <c r="D294" s="228"/>
    </row>
    <row r="295">
      <c r="A295" s="311">
        <v>43893.0</v>
      </c>
      <c r="B295" s="320" t="s">
        <v>1673</v>
      </c>
      <c r="C295" s="313">
        <v>485.46</v>
      </c>
      <c r="D295" s="228"/>
    </row>
    <row r="296">
      <c r="A296" s="311">
        <v>43887.0</v>
      </c>
      <c r="B296" s="320" t="s">
        <v>1686</v>
      </c>
      <c r="C296" s="313">
        <v>-100.0</v>
      </c>
      <c r="D296" s="228" t="s">
        <v>1560</v>
      </c>
    </row>
    <row r="297">
      <c r="A297" s="311">
        <v>43883.0</v>
      </c>
      <c r="B297" s="320" t="s">
        <v>1687</v>
      </c>
      <c r="C297" s="313">
        <v>-35.0</v>
      </c>
      <c r="D297" s="228" t="s">
        <v>1560</v>
      </c>
    </row>
    <row r="298">
      <c r="A298" s="311">
        <v>43871.0</v>
      </c>
      <c r="B298" s="320" t="s">
        <v>1641</v>
      </c>
      <c r="C298" s="313">
        <v>100.0</v>
      </c>
      <c r="D298" s="228"/>
    </row>
    <row r="299">
      <c r="A299" s="311">
        <v>43868.0</v>
      </c>
      <c r="B299" s="320" t="s">
        <v>1574</v>
      </c>
      <c r="C299" s="313">
        <v>30.0</v>
      </c>
      <c r="D299" s="228"/>
    </row>
    <row r="300">
      <c r="A300" s="311">
        <v>43868.0</v>
      </c>
      <c r="B300" s="320" t="s">
        <v>1574</v>
      </c>
      <c r="C300" s="313">
        <v>-30.0</v>
      </c>
      <c r="D300" s="228"/>
    </row>
    <row r="301">
      <c r="A301" s="311">
        <v>43867.0</v>
      </c>
      <c r="B301" s="320" t="s">
        <v>1597</v>
      </c>
      <c r="C301" s="313">
        <v>200.0</v>
      </c>
      <c r="D301" s="228"/>
    </row>
    <row r="302">
      <c r="A302" s="311">
        <v>43867.0</v>
      </c>
      <c r="B302" s="320" t="s">
        <v>1568</v>
      </c>
      <c r="C302" s="313">
        <v>100.0</v>
      </c>
      <c r="D302" s="228"/>
    </row>
    <row r="303">
      <c r="A303" s="311">
        <v>43866.0</v>
      </c>
      <c r="B303" s="320" t="s">
        <v>1688</v>
      </c>
      <c r="C303" s="313">
        <v>-83.35</v>
      </c>
      <c r="D303" s="228" t="s">
        <v>1560</v>
      </c>
    </row>
    <row r="304">
      <c r="A304" s="311">
        <v>43866.0</v>
      </c>
      <c r="B304" s="320" t="s">
        <v>1678</v>
      </c>
      <c r="C304" s="313">
        <v>-913.86</v>
      </c>
      <c r="D304" s="228"/>
    </row>
    <row r="305">
      <c r="A305" s="311">
        <v>43866.0</v>
      </c>
      <c r="B305" s="320" t="s">
        <v>1672</v>
      </c>
      <c r="C305" s="313">
        <v>207.0</v>
      </c>
      <c r="D305" s="228"/>
    </row>
    <row r="306">
      <c r="A306" s="311">
        <v>43864.0</v>
      </c>
      <c r="B306" s="320" t="s">
        <v>1689</v>
      </c>
      <c r="C306" s="313">
        <v>-53.0</v>
      </c>
      <c r="D306" s="228" t="s">
        <v>1560</v>
      </c>
    </row>
    <row r="307">
      <c r="A307" s="311">
        <v>43864.0</v>
      </c>
      <c r="B307" s="320" t="s">
        <v>1673</v>
      </c>
      <c r="C307" s="313">
        <v>518.94</v>
      </c>
      <c r="D307" s="228"/>
    </row>
    <row r="308">
      <c r="A308" s="311">
        <v>43854.0</v>
      </c>
      <c r="B308" s="320" t="s">
        <v>1597</v>
      </c>
      <c r="C308" s="313">
        <v>100.0</v>
      </c>
      <c r="D308" s="228"/>
    </row>
    <row r="309">
      <c r="A309" s="311">
        <v>43850.0</v>
      </c>
      <c r="B309" s="320" t="s">
        <v>1690</v>
      </c>
      <c r="C309" s="313">
        <v>-45.5</v>
      </c>
      <c r="D309" s="228" t="s">
        <v>1560</v>
      </c>
    </row>
    <row r="310">
      <c r="A310" s="311">
        <v>43850.0</v>
      </c>
      <c r="B310" s="320" t="s">
        <v>1595</v>
      </c>
      <c r="C310" s="313">
        <v>-1000.0</v>
      </c>
      <c r="D310" s="228"/>
    </row>
    <row r="311">
      <c r="A311" s="311">
        <v>43847.0</v>
      </c>
      <c r="B311" s="320" t="s">
        <v>1597</v>
      </c>
      <c r="C311" s="313">
        <v>1000.0</v>
      </c>
      <c r="D311" s="228"/>
    </row>
    <row r="312">
      <c r="A312" s="311">
        <v>43847.0</v>
      </c>
      <c r="B312" s="320" t="s">
        <v>1574</v>
      </c>
      <c r="C312" s="313">
        <v>-36.0</v>
      </c>
      <c r="D312" s="228"/>
    </row>
    <row r="313">
      <c r="A313" s="311">
        <v>43844.0</v>
      </c>
      <c r="B313" s="320" t="s">
        <v>1691</v>
      </c>
      <c r="C313" s="313">
        <v>-434.68</v>
      </c>
      <c r="D313" s="228" t="s">
        <v>1560</v>
      </c>
    </row>
    <row r="314">
      <c r="A314" s="311">
        <v>43844.0</v>
      </c>
      <c r="B314" s="320" t="s">
        <v>1692</v>
      </c>
      <c r="C314" s="313">
        <v>-1.42</v>
      </c>
      <c r="D314" s="228" t="s">
        <v>1560</v>
      </c>
    </row>
    <row r="315">
      <c r="A315" s="311">
        <v>43843.0</v>
      </c>
      <c r="B315" s="320" t="s">
        <v>1597</v>
      </c>
      <c r="C315" s="313">
        <v>300.0</v>
      </c>
      <c r="D315" s="228"/>
    </row>
    <row r="316">
      <c r="A316" s="311">
        <v>43838.0</v>
      </c>
      <c r="B316" s="320" t="s">
        <v>1693</v>
      </c>
      <c r="C316" s="313">
        <v>-0.35</v>
      </c>
      <c r="D316" s="228" t="s">
        <v>1560</v>
      </c>
    </row>
    <row r="317">
      <c r="A317" s="311">
        <v>43837.0</v>
      </c>
      <c r="B317" s="320" t="s">
        <v>1568</v>
      </c>
      <c r="C317" s="313">
        <v>100.0</v>
      </c>
      <c r="D317" s="228"/>
    </row>
    <row r="318">
      <c r="A318" s="311">
        <v>43836.0</v>
      </c>
      <c r="B318" s="320" t="s">
        <v>1678</v>
      </c>
      <c r="C318" s="313">
        <v>-731.72</v>
      </c>
      <c r="D318" s="228"/>
    </row>
    <row r="319">
      <c r="A319" s="311">
        <v>43836.0</v>
      </c>
      <c r="B319" s="320" t="s">
        <v>1672</v>
      </c>
      <c r="C319" s="313">
        <v>207.0</v>
      </c>
      <c r="D319" s="228"/>
    </row>
    <row r="320">
      <c r="A320" s="311">
        <v>43832.0</v>
      </c>
      <c r="B320" s="320" t="s">
        <v>1673</v>
      </c>
      <c r="C320" s="313">
        <v>518.94</v>
      </c>
      <c r="D320" s="228"/>
    </row>
    <row r="321">
      <c r="A321" s="311">
        <v>43829.0</v>
      </c>
      <c r="B321" s="320" t="s">
        <v>1694</v>
      </c>
      <c r="C321" s="313">
        <v>-29900.0</v>
      </c>
      <c r="D321" s="228"/>
    </row>
    <row r="322">
      <c r="A322" s="311">
        <v>43826.0</v>
      </c>
      <c r="B322" s="320" t="s">
        <v>1695</v>
      </c>
      <c r="C322" s="313">
        <v>30000.0</v>
      </c>
      <c r="D322" s="228"/>
    </row>
    <row r="323">
      <c r="A323" s="311">
        <v>43822.0</v>
      </c>
      <c r="B323" s="320" t="s">
        <v>1696</v>
      </c>
      <c r="C323" s="313">
        <v>-109.99</v>
      </c>
      <c r="D323" s="228" t="s">
        <v>1560</v>
      </c>
    </row>
    <row r="324">
      <c r="A324" s="311">
        <v>43817.0</v>
      </c>
      <c r="B324" s="320" t="s">
        <v>1673</v>
      </c>
      <c r="C324" s="313">
        <v>152.45</v>
      </c>
      <c r="D324" s="228"/>
    </row>
    <row r="325">
      <c r="A325" s="311">
        <v>43815.0</v>
      </c>
      <c r="B325" s="320" t="s">
        <v>1697</v>
      </c>
      <c r="C325" s="313">
        <v>-42.9</v>
      </c>
      <c r="D325" s="228" t="s">
        <v>1560</v>
      </c>
    </row>
    <row r="326">
      <c r="A326" s="311">
        <v>43815.0</v>
      </c>
      <c r="B326" s="321" t="s">
        <v>1597</v>
      </c>
      <c r="C326" s="313">
        <v>100.0</v>
      </c>
      <c r="D326" s="228"/>
    </row>
    <row r="327">
      <c r="A327" s="311">
        <v>43809.0</v>
      </c>
      <c r="B327" s="321" t="s">
        <v>1597</v>
      </c>
      <c r="C327" s="313">
        <v>100.0</v>
      </c>
      <c r="D327" s="228"/>
    </row>
    <row r="328">
      <c r="A328" s="311">
        <v>43808.0</v>
      </c>
      <c r="B328" s="320" t="s">
        <v>1698</v>
      </c>
      <c r="C328" s="313">
        <v>-38.0</v>
      </c>
      <c r="D328" s="228" t="s">
        <v>1560</v>
      </c>
    </row>
    <row r="329">
      <c r="A329" s="311">
        <v>43808.0</v>
      </c>
      <c r="B329" s="320" t="s">
        <v>1699</v>
      </c>
      <c r="C329" s="313">
        <v>-5.43</v>
      </c>
      <c r="D329" s="228" t="s">
        <v>1560</v>
      </c>
    </row>
    <row r="330">
      <c r="A330" s="311">
        <v>43805.0</v>
      </c>
      <c r="B330" s="320" t="s">
        <v>1568</v>
      </c>
      <c r="C330" s="313">
        <v>100.0</v>
      </c>
      <c r="D330" s="228"/>
    </row>
    <row r="331">
      <c r="A331" s="311">
        <v>43804.0</v>
      </c>
      <c r="B331" s="320" t="s">
        <v>1678</v>
      </c>
      <c r="C331" s="313">
        <v>-913.86</v>
      </c>
      <c r="D331" s="228"/>
    </row>
    <row r="332">
      <c r="A332" s="311">
        <v>43804.0</v>
      </c>
      <c r="B332" s="320" t="s">
        <v>1672</v>
      </c>
      <c r="C332" s="313">
        <v>207.0</v>
      </c>
      <c r="D332" s="228"/>
    </row>
    <row r="333">
      <c r="A333" s="311">
        <v>43802.0</v>
      </c>
      <c r="B333" s="320" t="s">
        <v>1673</v>
      </c>
      <c r="C333" s="313">
        <v>502.2</v>
      </c>
      <c r="D333" s="228"/>
    </row>
    <row r="334">
      <c r="A334" s="311">
        <v>43795.0</v>
      </c>
      <c r="B334" s="320" t="s">
        <v>1700</v>
      </c>
      <c r="C334" s="313">
        <v>-2.16</v>
      </c>
      <c r="D334" s="228" t="s">
        <v>1560</v>
      </c>
    </row>
    <row r="335">
      <c r="A335" s="311">
        <v>43794.0</v>
      </c>
      <c r="B335" s="320" t="s">
        <v>1701</v>
      </c>
      <c r="C335" s="313">
        <v>40.0</v>
      </c>
      <c r="D335" s="228"/>
    </row>
    <row r="336">
      <c r="A336" s="311">
        <v>43775.0</v>
      </c>
      <c r="B336" s="320" t="s">
        <v>1702</v>
      </c>
      <c r="C336" s="313">
        <v>-40.0</v>
      </c>
      <c r="D336" s="228" t="s">
        <v>1560</v>
      </c>
    </row>
    <row r="337">
      <c r="A337" s="311">
        <v>43775.0</v>
      </c>
      <c r="B337" s="320" t="s">
        <v>1568</v>
      </c>
      <c r="C337" s="313">
        <v>100.0</v>
      </c>
      <c r="D337" s="228"/>
    </row>
    <row r="338">
      <c r="A338" s="311">
        <v>43775.0</v>
      </c>
      <c r="B338" s="320" t="s">
        <v>1595</v>
      </c>
      <c r="C338" s="313">
        <v>-13600.0</v>
      </c>
      <c r="D338" s="228"/>
    </row>
    <row r="339">
      <c r="A339" s="311">
        <v>43774.0</v>
      </c>
      <c r="B339" s="320" t="s">
        <v>1597</v>
      </c>
      <c r="C339" s="313">
        <v>13700.0</v>
      </c>
      <c r="D339" s="228"/>
    </row>
    <row r="340">
      <c r="A340" s="311">
        <v>43774.0</v>
      </c>
      <c r="B340" s="320" t="s">
        <v>1678</v>
      </c>
      <c r="C340" s="313">
        <v>-918.56</v>
      </c>
      <c r="D340" s="228"/>
    </row>
    <row r="341">
      <c r="A341" s="311">
        <v>43774.0</v>
      </c>
      <c r="B341" s="320" t="s">
        <v>1672</v>
      </c>
      <c r="C341" s="313">
        <v>207.0</v>
      </c>
      <c r="D341" s="228"/>
    </row>
    <row r="342">
      <c r="A342" s="311">
        <v>43773.0</v>
      </c>
      <c r="B342" s="320" t="s">
        <v>1673</v>
      </c>
      <c r="C342" s="313">
        <v>518.94</v>
      </c>
      <c r="D342" s="228"/>
    </row>
    <row r="343">
      <c r="A343" s="311">
        <v>43759.0</v>
      </c>
      <c r="B343" s="320" t="s">
        <v>1703</v>
      </c>
      <c r="C343" s="313">
        <v>-5.55</v>
      </c>
      <c r="D343" s="228" t="s">
        <v>1560</v>
      </c>
    </row>
    <row r="344">
      <c r="A344" s="311">
        <v>43756.0</v>
      </c>
      <c r="B344" s="320" t="s">
        <v>1595</v>
      </c>
      <c r="C344" s="313">
        <v>-150.0</v>
      </c>
      <c r="D344" s="228"/>
    </row>
    <row r="345">
      <c r="A345" s="311">
        <v>43755.0</v>
      </c>
      <c r="B345" s="320" t="s">
        <v>1597</v>
      </c>
      <c r="C345" s="313">
        <v>200.0</v>
      </c>
      <c r="D345" s="228"/>
    </row>
    <row r="346">
      <c r="A346" s="311">
        <v>43753.0</v>
      </c>
      <c r="B346" s="320" t="s">
        <v>1704</v>
      </c>
      <c r="C346" s="313">
        <v>-50.0</v>
      </c>
      <c r="D346" s="228" t="s">
        <v>1560</v>
      </c>
    </row>
    <row r="347">
      <c r="A347" s="311">
        <v>43748.0</v>
      </c>
      <c r="B347" s="320" t="s">
        <v>1650</v>
      </c>
      <c r="C347" s="313">
        <v>-144.89</v>
      </c>
      <c r="D347" s="228" t="s">
        <v>1560</v>
      </c>
    </row>
    <row r="348">
      <c r="A348" s="311">
        <v>43747.0</v>
      </c>
      <c r="B348" s="320" t="s">
        <v>1673</v>
      </c>
      <c r="C348" s="313">
        <v>502.2</v>
      </c>
      <c r="D348" s="228"/>
    </row>
    <row r="349">
      <c r="A349" s="311">
        <v>43746.0</v>
      </c>
      <c r="B349" s="320" t="s">
        <v>1568</v>
      </c>
      <c r="C349" s="313">
        <v>100.0</v>
      </c>
      <c r="D349" s="228"/>
    </row>
    <row r="350">
      <c r="A350" s="311">
        <v>43745.0</v>
      </c>
      <c r="B350" s="320" t="s">
        <v>1705</v>
      </c>
      <c r="C350" s="313">
        <v>-20.0</v>
      </c>
      <c r="D350" s="228" t="s">
        <v>1560</v>
      </c>
    </row>
    <row r="351">
      <c r="A351" s="311">
        <v>43745.0</v>
      </c>
      <c r="B351" s="320" t="s">
        <v>1706</v>
      </c>
      <c r="C351" s="313">
        <v>-25.0</v>
      </c>
      <c r="D351" s="228" t="s">
        <v>1560</v>
      </c>
    </row>
    <row r="352">
      <c r="A352" s="311">
        <v>43745.0</v>
      </c>
      <c r="B352" s="320" t="s">
        <v>1707</v>
      </c>
      <c r="C352" s="313">
        <v>-23.0</v>
      </c>
      <c r="D352" s="228" t="s">
        <v>1560</v>
      </c>
    </row>
    <row r="353">
      <c r="A353" s="311">
        <v>43745.0</v>
      </c>
      <c r="B353" s="320" t="s">
        <v>1708</v>
      </c>
      <c r="C353" s="313">
        <v>-25.8</v>
      </c>
      <c r="D353" s="228" t="s">
        <v>1560</v>
      </c>
    </row>
    <row r="354">
      <c r="A354" s="311">
        <v>43745.0</v>
      </c>
      <c r="B354" s="320" t="s">
        <v>1597</v>
      </c>
      <c r="C354" s="313">
        <v>400.0</v>
      </c>
      <c r="D354" s="228"/>
    </row>
    <row r="355">
      <c r="A355" s="311">
        <v>43745.0</v>
      </c>
      <c r="B355" s="320" t="s">
        <v>1709</v>
      </c>
      <c r="C355" s="313">
        <v>-0.15</v>
      </c>
      <c r="D355" s="228" t="s">
        <v>1560</v>
      </c>
    </row>
    <row r="356">
      <c r="A356" s="311">
        <v>43745.0</v>
      </c>
      <c r="B356" s="320" t="s">
        <v>1678</v>
      </c>
      <c r="C356" s="313">
        <v>-903.45</v>
      </c>
      <c r="D356" s="228"/>
    </row>
    <row r="357">
      <c r="A357" s="311">
        <v>43742.0</v>
      </c>
      <c r="B357" s="320" t="s">
        <v>1672</v>
      </c>
      <c r="C357" s="313">
        <v>207.0</v>
      </c>
      <c r="D357" s="228"/>
    </row>
    <row r="358">
      <c r="A358" s="311">
        <v>43738.0</v>
      </c>
      <c r="B358" s="320" t="s">
        <v>1710</v>
      </c>
      <c r="C358" s="313">
        <v>-35.0</v>
      </c>
      <c r="D358" s="228" t="s">
        <v>1560</v>
      </c>
    </row>
    <row r="359">
      <c r="A359" s="311">
        <v>43720.0</v>
      </c>
      <c r="B359" s="320" t="s">
        <v>1711</v>
      </c>
      <c r="C359" s="313">
        <v>-55.0</v>
      </c>
      <c r="D359" s="228" t="s">
        <v>1560</v>
      </c>
    </row>
    <row r="360">
      <c r="A360" s="311">
        <v>43719.0</v>
      </c>
      <c r="B360" s="321" t="s">
        <v>1597</v>
      </c>
      <c r="C360" s="313">
        <v>100.0</v>
      </c>
      <c r="D360" s="228"/>
    </row>
    <row r="361">
      <c r="A361" s="311">
        <v>43719.0</v>
      </c>
      <c r="B361" s="320" t="s">
        <v>1597</v>
      </c>
      <c r="C361" s="313">
        <v>300.0</v>
      </c>
      <c r="D361" s="228"/>
    </row>
    <row r="362">
      <c r="A362" s="311">
        <v>43719.0</v>
      </c>
      <c r="B362" s="320" t="s">
        <v>1597</v>
      </c>
      <c r="C362" s="313">
        <v>0.1</v>
      </c>
      <c r="D362" s="228"/>
    </row>
    <row r="363">
      <c r="A363" s="311">
        <v>43718.0</v>
      </c>
      <c r="B363" s="320" t="s">
        <v>1712</v>
      </c>
      <c r="C363" s="313">
        <v>-340.6</v>
      </c>
      <c r="D363" s="228"/>
    </row>
    <row r="364">
      <c r="A364" s="311">
        <v>43717.0</v>
      </c>
      <c r="B364" s="320" t="s">
        <v>1597</v>
      </c>
      <c r="C364" s="313">
        <v>100.0</v>
      </c>
      <c r="D364" s="228"/>
    </row>
    <row r="365">
      <c r="A365" s="311">
        <v>43713.0</v>
      </c>
      <c r="B365" s="320" t="s">
        <v>1678</v>
      </c>
      <c r="C365" s="313">
        <v>-903.45</v>
      </c>
      <c r="D365" s="228"/>
    </row>
    <row r="366">
      <c r="A366" s="311">
        <v>43713.0</v>
      </c>
      <c r="B366" s="320" t="s">
        <v>1672</v>
      </c>
      <c r="C366" s="313">
        <v>207.0</v>
      </c>
      <c r="D366" s="228"/>
    </row>
    <row r="367">
      <c r="A367" s="311">
        <v>43712.0</v>
      </c>
      <c r="B367" s="320" t="s">
        <v>1713</v>
      </c>
      <c r="C367" s="313">
        <v>-0.1</v>
      </c>
      <c r="D367" s="228" t="s">
        <v>1560</v>
      </c>
    </row>
    <row r="368">
      <c r="A368" s="311">
        <v>43710.0</v>
      </c>
      <c r="B368" s="320" t="s">
        <v>1673</v>
      </c>
      <c r="C368" s="313">
        <v>518.94</v>
      </c>
      <c r="D368" s="228"/>
    </row>
    <row r="369">
      <c r="A369" s="311">
        <v>43706.0</v>
      </c>
      <c r="B369" s="320" t="s">
        <v>1595</v>
      </c>
      <c r="C369" s="313">
        <v>-1000.0</v>
      </c>
      <c r="D369" s="228"/>
    </row>
    <row r="370">
      <c r="A370" s="311">
        <v>43705.0</v>
      </c>
      <c r="B370" s="320" t="s">
        <v>1597</v>
      </c>
      <c r="C370" s="313">
        <v>1000.0</v>
      </c>
      <c r="D370" s="228"/>
    </row>
    <row r="371">
      <c r="A371" s="311">
        <v>43691.0</v>
      </c>
      <c r="B371" s="320" t="s">
        <v>1714</v>
      </c>
      <c r="C371" s="313">
        <v>-21.03</v>
      </c>
      <c r="D371" s="228" t="s">
        <v>1560</v>
      </c>
    </row>
    <row r="372">
      <c r="A372" s="311">
        <v>43690.0</v>
      </c>
      <c r="B372" s="320" t="s">
        <v>1715</v>
      </c>
      <c r="C372" s="313">
        <v>25.0</v>
      </c>
      <c r="D372" s="228"/>
    </row>
    <row r="373">
      <c r="A373" s="311">
        <v>43689.0</v>
      </c>
      <c r="B373" s="320" t="s">
        <v>1574</v>
      </c>
      <c r="C373" s="313">
        <v>-25.0</v>
      </c>
      <c r="D373" s="228"/>
    </row>
    <row r="374">
      <c r="A374" s="311">
        <v>43689.0</v>
      </c>
      <c r="B374" s="320" t="s">
        <v>1712</v>
      </c>
      <c r="C374" s="313">
        <v>-340.6</v>
      </c>
      <c r="D374" s="228"/>
    </row>
    <row r="375">
      <c r="A375" s="311">
        <v>43686.0</v>
      </c>
      <c r="B375" s="320" t="s">
        <v>1716</v>
      </c>
      <c r="C375" s="313">
        <v>-100.0</v>
      </c>
      <c r="D375" s="228" t="s">
        <v>1560</v>
      </c>
    </row>
    <row r="376">
      <c r="A376" s="311">
        <v>43684.0</v>
      </c>
      <c r="B376" s="320" t="s">
        <v>1597</v>
      </c>
      <c r="C376" s="313">
        <v>400.0</v>
      </c>
      <c r="D376" s="228"/>
    </row>
    <row r="377">
      <c r="A377" s="311">
        <v>43683.0</v>
      </c>
      <c r="B377" s="320" t="s">
        <v>1568</v>
      </c>
      <c r="C377" s="313">
        <v>100.0</v>
      </c>
      <c r="D377" s="228"/>
    </row>
    <row r="378">
      <c r="A378" s="311">
        <v>43682.0</v>
      </c>
      <c r="B378" s="320" t="s">
        <v>1678</v>
      </c>
      <c r="C378" s="313">
        <v>-903.45</v>
      </c>
      <c r="D378" s="228"/>
    </row>
    <row r="379">
      <c r="A379" s="311">
        <v>43682.0</v>
      </c>
      <c r="B379" s="320" t="s">
        <v>1672</v>
      </c>
      <c r="C379" s="313">
        <v>207.0</v>
      </c>
      <c r="D379" s="228"/>
    </row>
    <row r="380">
      <c r="A380" s="311">
        <v>43678.0</v>
      </c>
      <c r="B380" s="320" t="s">
        <v>1673</v>
      </c>
      <c r="C380" s="313">
        <v>518.94</v>
      </c>
      <c r="D380" s="228"/>
    </row>
    <row r="381">
      <c r="A381" s="311">
        <v>43675.0</v>
      </c>
      <c r="B381" s="320" t="s">
        <v>1717</v>
      </c>
      <c r="C381" s="313">
        <v>-52.87</v>
      </c>
      <c r="D381" s="228" t="s">
        <v>1560</v>
      </c>
    </row>
    <row r="382">
      <c r="A382" s="311">
        <v>43675.0</v>
      </c>
      <c r="B382" s="320" t="s">
        <v>1718</v>
      </c>
      <c r="C382" s="313">
        <v>-4.1</v>
      </c>
      <c r="D382" s="228" t="s">
        <v>1560</v>
      </c>
    </row>
    <row r="383">
      <c r="A383" s="311">
        <v>43675.0</v>
      </c>
      <c r="B383" s="320" t="s">
        <v>1641</v>
      </c>
      <c r="C383" s="313">
        <v>100.0</v>
      </c>
      <c r="D383" s="228"/>
    </row>
    <row r="384">
      <c r="A384" s="311">
        <v>43658.0</v>
      </c>
      <c r="B384" s="320" t="s">
        <v>1719</v>
      </c>
      <c r="C384" s="313">
        <v>-20.0</v>
      </c>
      <c r="D384" s="228" t="s">
        <v>1560</v>
      </c>
    </row>
    <row r="385">
      <c r="A385" s="311">
        <v>43656.0</v>
      </c>
      <c r="B385" s="320" t="s">
        <v>1712</v>
      </c>
      <c r="C385" s="313">
        <v>-340.6</v>
      </c>
      <c r="D385" s="228"/>
    </row>
    <row r="386">
      <c r="A386" s="311">
        <v>43655.0</v>
      </c>
      <c r="B386" s="320" t="s">
        <v>1720</v>
      </c>
      <c r="C386" s="313">
        <v>26.0</v>
      </c>
      <c r="D386" s="228"/>
    </row>
    <row r="387">
      <c r="A387" s="311">
        <v>43654.0</v>
      </c>
      <c r="B387" s="320" t="s">
        <v>1721</v>
      </c>
      <c r="C387" s="313">
        <v>-26.0</v>
      </c>
      <c r="D387" s="228"/>
    </row>
    <row r="388">
      <c r="A388" s="311">
        <v>43654.0</v>
      </c>
      <c r="B388" s="320" t="s">
        <v>1568</v>
      </c>
      <c r="C388" s="313">
        <v>100.0</v>
      </c>
      <c r="D388" s="228"/>
    </row>
    <row r="389">
      <c r="A389" s="311">
        <v>43651.0</v>
      </c>
      <c r="B389" s="320" t="s">
        <v>1722</v>
      </c>
      <c r="C389" s="313">
        <v>-0.23</v>
      </c>
      <c r="D389" s="228" t="s">
        <v>1560</v>
      </c>
    </row>
    <row r="390">
      <c r="A390" s="311">
        <v>43651.0</v>
      </c>
      <c r="B390" s="320" t="s">
        <v>1678</v>
      </c>
      <c r="C390" s="313">
        <v>-903.45</v>
      </c>
      <c r="D390" s="228"/>
    </row>
    <row r="391">
      <c r="A391" s="311">
        <v>43651.0</v>
      </c>
      <c r="B391" s="320" t="s">
        <v>1672</v>
      </c>
      <c r="C391" s="313">
        <v>207.0</v>
      </c>
      <c r="D391" s="228"/>
    </row>
    <row r="392">
      <c r="A392" s="311">
        <v>43648.0</v>
      </c>
      <c r="B392" s="320" t="s">
        <v>1723</v>
      </c>
      <c r="C392" s="313">
        <v>-0.66</v>
      </c>
      <c r="D392" s="228" t="s">
        <v>1560</v>
      </c>
    </row>
    <row r="393">
      <c r="A393" s="311">
        <v>43648.0</v>
      </c>
      <c r="B393" s="320" t="s">
        <v>1724</v>
      </c>
      <c r="C393" s="313">
        <v>-90.0</v>
      </c>
      <c r="D393" s="228" t="s">
        <v>1560</v>
      </c>
    </row>
    <row r="394">
      <c r="A394" s="311">
        <v>43649.0</v>
      </c>
      <c r="B394" s="320" t="s">
        <v>1597</v>
      </c>
      <c r="C394" s="313">
        <v>500.0</v>
      </c>
      <c r="D394" s="228"/>
    </row>
    <row r="395">
      <c r="A395" s="311">
        <v>43647.0</v>
      </c>
      <c r="B395" s="320" t="s">
        <v>1725</v>
      </c>
      <c r="C395" s="313">
        <v>-2.9</v>
      </c>
      <c r="D395" s="228" t="s">
        <v>1560</v>
      </c>
    </row>
    <row r="396">
      <c r="A396" s="311">
        <v>43641.0</v>
      </c>
      <c r="B396" s="320" t="s">
        <v>1726</v>
      </c>
      <c r="C396" s="313">
        <v>-3.9</v>
      </c>
      <c r="D396" s="228" t="s">
        <v>1560</v>
      </c>
    </row>
    <row r="397">
      <c r="A397" s="311">
        <v>43641.0</v>
      </c>
      <c r="B397" s="320" t="s">
        <v>1694</v>
      </c>
      <c r="C397" s="313">
        <v>-2000.0</v>
      </c>
      <c r="D397" s="228"/>
    </row>
    <row r="398">
      <c r="A398" s="311">
        <v>43640.0</v>
      </c>
      <c r="B398" s="320" t="s">
        <v>1675</v>
      </c>
      <c r="C398" s="313">
        <v>2000.0</v>
      </c>
      <c r="D398" s="228"/>
    </row>
    <row r="399">
      <c r="A399" s="311">
        <v>43636.0</v>
      </c>
      <c r="B399" s="320" t="s">
        <v>1727</v>
      </c>
      <c r="C399" s="313">
        <v>-35.0</v>
      </c>
      <c r="D399" s="228" t="s">
        <v>1560</v>
      </c>
    </row>
    <row r="400">
      <c r="A400" s="311">
        <v>43635.0</v>
      </c>
      <c r="B400" s="320" t="s">
        <v>1715</v>
      </c>
      <c r="C400" s="313">
        <v>75.0</v>
      </c>
      <c r="D400" s="228"/>
    </row>
    <row r="401">
      <c r="A401" s="311">
        <v>43634.0</v>
      </c>
      <c r="B401" s="320" t="s">
        <v>1574</v>
      </c>
      <c r="C401" s="313">
        <v>-75.0</v>
      </c>
      <c r="D401" s="228"/>
    </row>
    <row r="402">
      <c r="A402" s="311">
        <v>43630.0</v>
      </c>
      <c r="B402" s="320" t="s">
        <v>1728</v>
      </c>
      <c r="C402" s="313">
        <v>99.42</v>
      </c>
      <c r="D402" s="228"/>
    </row>
    <row r="403">
      <c r="A403" s="311">
        <v>43628.0</v>
      </c>
      <c r="B403" s="320" t="s">
        <v>1729</v>
      </c>
      <c r="C403" s="313">
        <v>-144.17</v>
      </c>
      <c r="D403" s="228" t="s">
        <v>1560</v>
      </c>
    </row>
    <row r="404">
      <c r="A404" s="311">
        <v>43628.0</v>
      </c>
      <c r="B404" s="320" t="s">
        <v>1730</v>
      </c>
      <c r="C404" s="313">
        <v>400.0</v>
      </c>
      <c r="D404" s="228"/>
    </row>
    <row r="405">
      <c r="A405" s="311">
        <v>43626.0</v>
      </c>
      <c r="B405" s="320" t="s">
        <v>1712</v>
      </c>
      <c r="C405" s="313">
        <v>-340.6</v>
      </c>
      <c r="D405" s="228"/>
    </row>
    <row r="406">
      <c r="A406" s="311">
        <v>43623.0</v>
      </c>
      <c r="B406" s="321" t="s">
        <v>1597</v>
      </c>
      <c r="C406" s="313">
        <v>100.0</v>
      </c>
      <c r="D406" s="228"/>
    </row>
    <row r="407">
      <c r="A407" s="311">
        <v>43622.0</v>
      </c>
      <c r="B407" s="320" t="s">
        <v>1568</v>
      </c>
      <c r="C407" s="313">
        <v>100.0</v>
      </c>
      <c r="D407" s="228"/>
    </row>
    <row r="408">
      <c r="A408" s="311">
        <v>43621.0</v>
      </c>
      <c r="B408" s="320" t="s">
        <v>1678</v>
      </c>
      <c r="C408" s="313">
        <v>-903.45</v>
      </c>
      <c r="D408" s="228"/>
    </row>
    <row r="409">
      <c r="A409" s="311">
        <v>43621.0</v>
      </c>
      <c r="B409" s="320" t="s">
        <v>1672</v>
      </c>
      <c r="C409" s="313">
        <v>207.0</v>
      </c>
      <c r="D409" s="228"/>
    </row>
    <row r="410">
      <c r="A410" s="311">
        <v>43619.0</v>
      </c>
      <c r="B410" s="320" t="s">
        <v>1731</v>
      </c>
      <c r="C410" s="313">
        <v>-25.0</v>
      </c>
      <c r="D410" s="228" t="s">
        <v>1560</v>
      </c>
    </row>
    <row r="411">
      <c r="A411" s="311">
        <v>43619.0</v>
      </c>
      <c r="B411" s="320" t="s">
        <v>1673</v>
      </c>
      <c r="C411" s="313">
        <v>518.94</v>
      </c>
      <c r="D411" s="228"/>
    </row>
    <row r="412">
      <c r="A412" s="311">
        <v>43613.0</v>
      </c>
      <c r="B412" s="320" t="s">
        <v>1641</v>
      </c>
      <c r="C412" s="313">
        <v>50.0</v>
      </c>
      <c r="D412" s="228"/>
    </row>
    <row r="413">
      <c r="A413" s="311">
        <v>43612.0</v>
      </c>
      <c r="B413" s="320" t="s">
        <v>1732</v>
      </c>
      <c r="C413" s="313">
        <v>-5.9</v>
      </c>
      <c r="D413" s="228" t="s">
        <v>1560</v>
      </c>
    </row>
    <row r="414">
      <c r="A414" s="311">
        <v>43606.0</v>
      </c>
      <c r="B414" s="320" t="s">
        <v>1728</v>
      </c>
      <c r="C414" s="313">
        <v>19.59</v>
      </c>
      <c r="D414" s="228"/>
    </row>
    <row r="415">
      <c r="A415" s="311">
        <v>43605.0</v>
      </c>
      <c r="B415" s="320" t="s">
        <v>1720</v>
      </c>
      <c r="C415" s="313">
        <v>14.0</v>
      </c>
      <c r="D415" s="228"/>
    </row>
    <row r="416">
      <c r="A416" s="311">
        <v>43602.0</v>
      </c>
      <c r="B416" s="320" t="s">
        <v>1733</v>
      </c>
      <c r="C416" s="313">
        <v>-27.98</v>
      </c>
      <c r="D416" s="228" t="s">
        <v>1560</v>
      </c>
    </row>
    <row r="417">
      <c r="A417" s="311">
        <v>43602.0</v>
      </c>
      <c r="B417" s="320" t="s">
        <v>1721</v>
      </c>
      <c r="C417" s="313">
        <v>-14.0</v>
      </c>
      <c r="D417" s="228"/>
    </row>
    <row r="418">
      <c r="A418" s="311">
        <v>43601.0</v>
      </c>
      <c r="B418" s="320" t="s">
        <v>1734</v>
      </c>
      <c r="C418" s="313">
        <v>-500.0</v>
      </c>
      <c r="D418" s="228"/>
    </row>
    <row r="419">
      <c r="A419" s="311">
        <v>43600.0</v>
      </c>
      <c r="B419" s="321" t="s">
        <v>1597</v>
      </c>
      <c r="C419" s="313">
        <v>500.0</v>
      </c>
      <c r="D419" s="228"/>
    </row>
    <row r="420">
      <c r="A420" s="311">
        <v>43595.0</v>
      </c>
      <c r="B420" s="320" t="s">
        <v>1712</v>
      </c>
      <c r="C420" s="313">
        <v>-340.6</v>
      </c>
      <c r="D420" s="228"/>
    </row>
    <row r="421">
      <c r="A421" s="311">
        <v>43593.0</v>
      </c>
      <c r="B421" s="320" t="s">
        <v>1597</v>
      </c>
      <c r="C421" s="313">
        <v>500.0</v>
      </c>
      <c r="D421" s="228"/>
    </row>
    <row r="422">
      <c r="A422" s="311">
        <v>43592.0</v>
      </c>
      <c r="B422" s="320" t="s">
        <v>1568</v>
      </c>
      <c r="C422" s="313">
        <v>100.0</v>
      </c>
      <c r="D422" s="228"/>
    </row>
    <row r="423">
      <c r="A423" s="311">
        <v>43591.0</v>
      </c>
      <c r="B423" s="320" t="s">
        <v>1735</v>
      </c>
      <c r="C423" s="313">
        <v>-53.0</v>
      </c>
      <c r="D423" s="228" t="s">
        <v>1560</v>
      </c>
    </row>
    <row r="424">
      <c r="A424" s="311">
        <v>43591.0</v>
      </c>
      <c r="B424" s="320" t="s">
        <v>1678</v>
      </c>
      <c r="C424" s="313">
        <v>-903.45</v>
      </c>
      <c r="D424" s="228"/>
    </row>
    <row r="425">
      <c r="A425" s="311">
        <v>43591.0</v>
      </c>
      <c r="B425" s="320" t="s">
        <v>1672</v>
      </c>
      <c r="C425" s="313">
        <v>207.0</v>
      </c>
      <c r="D425" s="228"/>
    </row>
    <row r="426">
      <c r="A426" s="311">
        <v>43587.0</v>
      </c>
      <c r="B426" s="320" t="s">
        <v>1673</v>
      </c>
      <c r="C426" s="313">
        <v>502.2</v>
      </c>
      <c r="D426" s="228"/>
    </row>
    <row r="427">
      <c r="A427" s="311">
        <v>43560.0</v>
      </c>
      <c r="B427" s="320" t="s">
        <v>1736</v>
      </c>
      <c r="C427" s="313">
        <v>-0.15</v>
      </c>
      <c r="D427" s="228" t="s">
        <v>1560</v>
      </c>
    </row>
    <row r="428">
      <c r="A428" s="311">
        <v>43560.0</v>
      </c>
      <c r="B428" s="320" t="s">
        <v>1678</v>
      </c>
      <c r="C428" s="313">
        <v>-903.45</v>
      </c>
      <c r="D428" s="228"/>
    </row>
    <row r="429">
      <c r="A429" s="311">
        <v>43558.0</v>
      </c>
      <c r="B429" s="320" t="s">
        <v>1597</v>
      </c>
      <c r="C429" s="313">
        <v>500.0</v>
      </c>
      <c r="D429" s="228"/>
    </row>
    <row r="430">
      <c r="A430" s="311">
        <v>43557.0</v>
      </c>
      <c r="B430" s="320" t="s">
        <v>1737</v>
      </c>
      <c r="C430" s="313">
        <v>-33.0</v>
      </c>
      <c r="D430" s="228" t="s">
        <v>1560</v>
      </c>
    </row>
    <row r="431">
      <c r="A431" s="311">
        <v>43557.0</v>
      </c>
      <c r="B431" s="320" t="s">
        <v>1738</v>
      </c>
      <c r="C431" s="313">
        <v>-15.0</v>
      </c>
      <c r="D431" s="228" t="s">
        <v>1560</v>
      </c>
    </row>
    <row r="432">
      <c r="A432" s="311">
        <v>43557.0</v>
      </c>
      <c r="B432" s="320" t="s">
        <v>1673</v>
      </c>
      <c r="C432" s="313">
        <v>510.88</v>
      </c>
      <c r="D432" s="228"/>
    </row>
    <row r="433">
      <c r="A433" s="311">
        <v>43556.0</v>
      </c>
      <c r="B433" s="320" t="s">
        <v>1739</v>
      </c>
      <c r="C433" s="313">
        <v>-100.0</v>
      </c>
      <c r="D433" s="228" t="s">
        <v>1560</v>
      </c>
    </row>
    <row r="434">
      <c r="A434" s="311">
        <v>43556.0</v>
      </c>
      <c r="B434" s="320" t="s">
        <v>1740</v>
      </c>
      <c r="C434" s="313">
        <v>-12.06</v>
      </c>
      <c r="D434" s="228" t="s">
        <v>1560</v>
      </c>
    </row>
    <row r="435">
      <c r="A435" s="311">
        <v>43540.0</v>
      </c>
      <c r="B435" s="322" t="s">
        <v>1741</v>
      </c>
      <c r="C435" s="313">
        <v>-12.91</v>
      </c>
      <c r="D435" s="228" t="s">
        <v>1560</v>
      </c>
    </row>
    <row r="436">
      <c r="A436" s="311">
        <v>43539.0</v>
      </c>
      <c r="B436" s="320" t="s">
        <v>1721</v>
      </c>
      <c r="C436" s="313">
        <v>120.0</v>
      </c>
      <c r="D436" s="228"/>
    </row>
    <row r="437">
      <c r="A437" s="311">
        <v>43538.0</v>
      </c>
      <c r="B437" s="320" t="s">
        <v>1742</v>
      </c>
      <c r="C437" s="313">
        <v>-4.91</v>
      </c>
      <c r="D437" s="228" t="s">
        <v>1560</v>
      </c>
    </row>
    <row r="438">
      <c r="A438" s="311">
        <v>43538.0</v>
      </c>
      <c r="B438" s="320" t="s">
        <v>1574</v>
      </c>
      <c r="C438" s="313">
        <v>-120.0</v>
      </c>
      <c r="D438" s="228"/>
    </row>
    <row r="439">
      <c r="A439" s="311">
        <v>43538.0</v>
      </c>
      <c r="B439" s="320" t="s">
        <v>1716</v>
      </c>
      <c r="C439" s="313">
        <v>-100.0</v>
      </c>
      <c r="D439" s="228" t="s">
        <v>1560</v>
      </c>
    </row>
    <row r="440">
      <c r="A440" s="311">
        <v>43535.0</v>
      </c>
      <c r="B440" s="320" t="s">
        <v>1712</v>
      </c>
      <c r="C440" s="313">
        <v>-340.6</v>
      </c>
      <c r="D440" s="228"/>
    </row>
    <row r="441">
      <c r="A441" s="311">
        <v>43531.0</v>
      </c>
      <c r="B441" s="320" t="s">
        <v>1597</v>
      </c>
      <c r="C441" s="313">
        <v>700.0</v>
      </c>
      <c r="D441" s="228"/>
    </row>
    <row r="442">
      <c r="A442" s="311">
        <v>43530.0</v>
      </c>
      <c r="B442" s="320" t="s">
        <v>1568</v>
      </c>
      <c r="C442" s="313">
        <v>100.0</v>
      </c>
      <c r="D442" s="228"/>
    </row>
    <row r="443">
      <c r="A443" s="311">
        <v>43529.0</v>
      </c>
      <c r="B443" s="321" t="s">
        <v>1673</v>
      </c>
      <c r="C443" s="313">
        <v>461.44</v>
      </c>
      <c r="D443" s="228"/>
    </row>
    <row r="444">
      <c r="A444" s="311">
        <v>43529.0</v>
      </c>
      <c r="B444" s="320" t="s">
        <v>1672</v>
      </c>
      <c r="C444" s="313">
        <v>207.0</v>
      </c>
      <c r="D444" s="228"/>
    </row>
    <row r="445">
      <c r="A445" s="311">
        <v>43529.0</v>
      </c>
      <c r="B445" s="321" t="s">
        <v>1678</v>
      </c>
      <c r="C445" s="313">
        <v>-903.45</v>
      </c>
      <c r="D445" s="228"/>
    </row>
    <row r="446">
      <c r="A446" s="311">
        <v>43517.0</v>
      </c>
      <c r="B446" s="320" t="s">
        <v>1574</v>
      </c>
      <c r="C446" s="313">
        <v>-10.0</v>
      </c>
      <c r="D446" s="228"/>
    </row>
    <row r="447">
      <c r="A447" s="311">
        <v>43511.0</v>
      </c>
      <c r="B447" s="320" t="s">
        <v>1743</v>
      </c>
      <c r="C447" s="313">
        <v>-2.39</v>
      </c>
      <c r="D447" s="228"/>
    </row>
    <row r="448">
      <c r="A448" s="311">
        <v>43510.0</v>
      </c>
      <c r="B448" s="320" t="s">
        <v>1744</v>
      </c>
      <c r="C448" s="313">
        <v>-20.1</v>
      </c>
      <c r="D448" s="228" t="s">
        <v>1560</v>
      </c>
    </row>
    <row r="449">
      <c r="A449" s="311">
        <v>43507.0</v>
      </c>
      <c r="B449" s="321" t="s">
        <v>1712</v>
      </c>
      <c r="C449" s="313">
        <v>-340.6</v>
      </c>
      <c r="D449" s="228"/>
    </row>
    <row r="450">
      <c r="A450" s="311">
        <v>43504.0</v>
      </c>
      <c r="B450" s="320" t="s">
        <v>1597</v>
      </c>
      <c r="C450" s="313">
        <v>400.0</v>
      </c>
      <c r="D450" s="228"/>
    </row>
    <row r="451">
      <c r="A451" s="311">
        <v>43502.0</v>
      </c>
      <c r="B451" s="321" t="s">
        <v>1568</v>
      </c>
      <c r="C451" s="313">
        <v>100.0</v>
      </c>
      <c r="D451" s="228"/>
    </row>
    <row r="452">
      <c r="A452" s="311">
        <v>43501.0</v>
      </c>
      <c r="B452" s="320" t="s">
        <v>1745</v>
      </c>
      <c r="C452" s="313">
        <v>-35.0</v>
      </c>
      <c r="D452" s="228" t="s">
        <v>1560</v>
      </c>
    </row>
    <row r="453">
      <c r="A453" s="311">
        <v>43501.0</v>
      </c>
      <c r="B453" s="321" t="s">
        <v>1678</v>
      </c>
      <c r="C453" s="313">
        <v>-903.45</v>
      </c>
      <c r="D453" s="228"/>
    </row>
    <row r="454">
      <c r="A454" s="311">
        <v>43501.0</v>
      </c>
      <c r="B454" s="320" t="s">
        <v>1672</v>
      </c>
      <c r="C454" s="313">
        <v>207.0</v>
      </c>
      <c r="D454" s="228"/>
    </row>
    <row r="455">
      <c r="A455" s="311">
        <v>43479.0</v>
      </c>
      <c r="B455" s="320" t="s">
        <v>1746</v>
      </c>
      <c r="C455" s="313">
        <v>-1.76</v>
      </c>
      <c r="D455" s="228" t="s">
        <v>1560</v>
      </c>
    </row>
    <row r="456">
      <c r="A456" s="311">
        <v>43475.0</v>
      </c>
      <c r="B456" s="320" t="s">
        <v>1712</v>
      </c>
      <c r="C456" s="313">
        <v>-340.6</v>
      </c>
      <c r="D456" s="228"/>
    </row>
    <row r="457">
      <c r="A457" s="311">
        <v>43474.0</v>
      </c>
      <c r="B457" s="321" t="s">
        <v>1747</v>
      </c>
      <c r="C457" s="313">
        <v>-1000.0</v>
      </c>
      <c r="D457" s="228"/>
    </row>
    <row r="458">
      <c r="A458" s="311">
        <v>43473.0</v>
      </c>
      <c r="B458" s="320" t="s">
        <v>1597</v>
      </c>
      <c r="C458" s="313">
        <v>1500.0</v>
      </c>
      <c r="D458" s="228"/>
    </row>
    <row r="459">
      <c r="A459" s="311">
        <v>43473.0</v>
      </c>
      <c r="B459" s="320" t="s">
        <v>1568</v>
      </c>
      <c r="C459" s="313">
        <v>100.0</v>
      </c>
      <c r="D459" s="228"/>
    </row>
    <row r="460">
      <c r="A460" s="311">
        <v>43472.0</v>
      </c>
      <c r="B460" s="320" t="s">
        <v>1678</v>
      </c>
      <c r="C460" s="313">
        <v>-903.45</v>
      </c>
      <c r="D460" s="228"/>
    </row>
    <row r="461">
      <c r="A461" s="311">
        <v>43470.0</v>
      </c>
      <c r="B461" s="320" t="s">
        <v>1748</v>
      </c>
      <c r="C461" s="313">
        <v>-35.0</v>
      </c>
      <c r="D461" s="228" t="s">
        <v>1560</v>
      </c>
    </row>
    <row r="462">
      <c r="A462" s="311">
        <v>43467.0</v>
      </c>
      <c r="B462" s="320" t="s">
        <v>1673</v>
      </c>
      <c r="C462" s="313">
        <v>510.88</v>
      </c>
      <c r="D462" s="228"/>
    </row>
    <row r="463">
      <c r="A463" s="311">
        <v>43454.0</v>
      </c>
      <c r="B463" s="320" t="s">
        <v>1749</v>
      </c>
      <c r="C463" s="313">
        <v>-155.0</v>
      </c>
      <c r="D463" s="228"/>
    </row>
    <row r="464">
      <c r="A464" s="311">
        <v>43453.0</v>
      </c>
      <c r="B464" s="320" t="s">
        <v>1673</v>
      </c>
      <c r="C464" s="313">
        <v>152.45</v>
      </c>
      <c r="D464" s="228"/>
    </row>
    <row r="465">
      <c r="A465" s="311">
        <v>43445.0</v>
      </c>
      <c r="B465" s="320" t="s">
        <v>1721</v>
      </c>
      <c r="C465" s="313">
        <v>55.0</v>
      </c>
      <c r="D465" s="228"/>
    </row>
    <row r="466">
      <c r="A466" s="311">
        <v>43444.0</v>
      </c>
      <c r="B466" s="320" t="s">
        <v>1574</v>
      </c>
      <c r="C466" s="313">
        <v>-55.0</v>
      </c>
      <c r="D466" s="228"/>
    </row>
    <row r="467">
      <c r="A467" s="311">
        <v>43444.0</v>
      </c>
      <c r="B467" s="320" t="s">
        <v>1750</v>
      </c>
      <c r="C467" s="313">
        <v>-1000.0</v>
      </c>
      <c r="D467" s="228"/>
    </row>
    <row r="468">
      <c r="A468" s="311">
        <v>43444.0</v>
      </c>
      <c r="B468" s="320" t="s">
        <v>1712</v>
      </c>
      <c r="C468" s="313">
        <v>-340.6</v>
      </c>
      <c r="D468" s="228"/>
    </row>
    <row r="469">
      <c r="A469" s="311">
        <v>43440.0</v>
      </c>
      <c r="B469" s="320" t="s">
        <v>1751</v>
      </c>
      <c r="C469" s="313">
        <v>-41.85</v>
      </c>
      <c r="D469" s="228" t="s">
        <v>1560</v>
      </c>
    </row>
    <row r="470">
      <c r="A470" s="311">
        <v>43440.0</v>
      </c>
      <c r="B470" s="320" t="s">
        <v>1751</v>
      </c>
      <c r="C470" s="313">
        <v>-101.8</v>
      </c>
      <c r="D470" s="228" t="s">
        <v>1560</v>
      </c>
    </row>
    <row r="471">
      <c r="A471" s="311">
        <v>43440.0</v>
      </c>
      <c r="B471" s="320" t="s">
        <v>1568</v>
      </c>
      <c r="C471" s="313">
        <v>100.0</v>
      </c>
      <c r="D471" s="228"/>
    </row>
    <row r="472">
      <c r="A472" s="311">
        <v>43440.0</v>
      </c>
      <c r="B472" s="320" t="s">
        <v>1752</v>
      </c>
      <c r="C472" s="313">
        <v>140.0</v>
      </c>
      <c r="D472" s="228"/>
    </row>
    <row r="473">
      <c r="A473" s="311">
        <v>43439.0</v>
      </c>
      <c r="B473" s="320" t="s">
        <v>1678</v>
      </c>
      <c r="C473" s="313">
        <v>-903.45</v>
      </c>
      <c r="D473" s="228"/>
    </row>
    <row r="474">
      <c r="A474" s="311">
        <v>43439.0</v>
      </c>
      <c r="B474" s="320" t="s">
        <v>1672</v>
      </c>
      <c r="C474" s="313">
        <v>207.0</v>
      </c>
      <c r="D474" s="228"/>
    </row>
    <row r="475">
      <c r="A475" s="311">
        <v>43438.0</v>
      </c>
      <c r="B475" s="320" t="s">
        <v>1673</v>
      </c>
      <c r="C475" s="313">
        <v>494.4</v>
      </c>
      <c r="D475" s="228"/>
    </row>
    <row r="476">
      <c r="A476" s="311">
        <v>43437.0</v>
      </c>
      <c r="B476" s="320" t="s">
        <v>1753</v>
      </c>
      <c r="C476" s="313">
        <v>-76.0</v>
      </c>
      <c r="D476" s="228" t="s">
        <v>1560</v>
      </c>
    </row>
    <row r="477">
      <c r="A477" s="311">
        <v>43437.0</v>
      </c>
      <c r="B477" s="320" t="s">
        <v>1754</v>
      </c>
      <c r="C477" s="313">
        <v>-23.6</v>
      </c>
      <c r="D477" s="228" t="s">
        <v>1560</v>
      </c>
    </row>
    <row r="478">
      <c r="A478" s="311">
        <v>43437.0</v>
      </c>
      <c r="B478" s="320" t="s">
        <v>1754</v>
      </c>
      <c r="C478" s="313">
        <v>-82.0</v>
      </c>
      <c r="D478" s="228" t="s">
        <v>1560</v>
      </c>
    </row>
    <row r="479">
      <c r="A479" s="311">
        <v>43437.0</v>
      </c>
      <c r="B479" s="320" t="s">
        <v>1755</v>
      </c>
      <c r="C479" s="313">
        <v>185.0</v>
      </c>
      <c r="D479" s="228"/>
    </row>
    <row r="480">
      <c r="A480" s="311">
        <v>43430.0</v>
      </c>
      <c r="B480" s="320" t="s">
        <v>1756</v>
      </c>
      <c r="C480" s="313">
        <v>-34.0</v>
      </c>
      <c r="D480" s="228"/>
    </row>
    <row r="481">
      <c r="A481" s="311">
        <v>43430.0</v>
      </c>
      <c r="B481" s="320" t="s">
        <v>1757</v>
      </c>
      <c r="C481" s="313">
        <v>33.12</v>
      </c>
      <c r="D481" s="228"/>
    </row>
    <row r="482">
      <c r="A482" s="311">
        <v>43417.0</v>
      </c>
      <c r="B482" s="320" t="s">
        <v>1758</v>
      </c>
      <c r="C482" s="313">
        <v>-7.45</v>
      </c>
      <c r="D482" s="228" t="s">
        <v>1560</v>
      </c>
    </row>
    <row r="483">
      <c r="A483" s="311">
        <v>43416.0</v>
      </c>
      <c r="B483" s="320" t="s">
        <v>1759</v>
      </c>
      <c r="C483" s="313">
        <v>-16.1</v>
      </c>
      <c r="D483" s="228" t="s">
        <v>1560</v>
      </c>
    </row>
    <row r="484">
      <c r="A484" s="311">
        <v>43416.0</v>
      </c>
      <c r="B484" s="320" t="s">
        <v>1760</v>
      </c>
      <c r="C484" s="313">
        <v>-77.0</v>
      </c>
      <c r="D484" s="228" t="s">
        <v>1560</v>
      </c>
    </row>
    <row r="485">
      <c r="A485" s="311">
        <v>43416.0</v>
      </c>
      <c r="B485" s="320" t="s">
        <v>1761</v>
      </c>
      <c r="C485" s="313">
        <v>-33.0</v>
      </c>
      <c r="D485" s="228" t="s">
        <v>1560</v>
      </c>
    </row>
    <row r="486">
      <c r="A486" s="311">
        <v>43416.0</v>
      </c>
      <c r="B486" s="320" t="s">
        <v>1712</v>
      </c>
      <c r="C486" s="313">
        <v>-340.6</v>
      </c>
      <c r="D486" s="228"/>
    </row>
    <row r="487">
      <c r="A487" s="311">
        <v>43411.0</v>
      </c>
      <c r="B487" s="320" t="s">
        <v>1762</v>
      </c>
      <c r="C487" s="313">
        <v>-45.0</v>
      </c>
      <c r="D487" s="228"/>
    </row>
    <row r="488">
      <c r="A488" s="311">
        <v>43410.0</v>
      </c>
      <c r="B488" s="320" t="s">
        <v>1568</v>
      </c>
      <c r="C488" s="313">
        <v>100.0</v>
      </c>
      <c r="D488" s="228"/>
    </row>
    <row r="489">
      <c r="A489" s="311">
        <v>43410.0</v>
      </c>
      <c r="B489" s="320" t="s">
        <v>1763</v>
      </c>
      <c r="C489" s="313">
        <v>45.0</v>
      </c>
      <c r="D489" s="228"/>
    </row>
    <row r="490">
      <c r="A490" s="311">
        <v>43409.0</v>
      </c>
      <c r="B490" s="320" t="s">
        <v>1678</v>
      </c>
      <c r="C490" s="313">
        <v>-903.45</v>
      </c>
      <c r="D490" s="228"/>
    </row>
    <row r="491">
      <c r="A491" s="311">
        <v>43398.0</v>
      </c>
      <c r="B491" s="320" t="s">
        <v>1723</v>
      </c>
      <c r="C491" s="313">
        <v>-0.66</v>
      </c>
      <c r="D491" s="228" t="s">
        <v>1560</v>
      </c>
    </row>
    <row r="492">
      <c r="A492" s="311">
        <v>43398.0</v>
      </c>
      <c r="B492" s="320" t="s">
        <v>1764</v>
      </c>
      <c r="C492" s="313">
        <v>-922.0</v>
      </c>
      <c r="D492" s="228"/>
    </row>
    <row r="493">
      <c r="A493" s="311">
        <v>43397.0</v>
      </c>
      <c r="B493" s="320" t="s">
        <v>1694</v>
      </c>
      <c r="C493" s="313">
        <v>-6060.0</v>
      </c>
      <c r="D493" s="228"/>
    </row>
    <row r="494">
      <c r="A494" s="311">
        <v>43397.0</v>
      </c>
      <c r="B494" s="320" t="s">
        <v>1728</v>
      </c>
      <c r="C494" s="313">
        <v>6.5</v>
      </c>
      <c r="D494" s="228"/>
    </row>
    <row r="495">
      <c r="A495" s="311">
        <v>43396.0</v>
      </c>
      <c r="B495" s="320" t="s">
        <v>1746</v>
      </c>
      <c r="C495" s="313">
        <v>-0.8</v>
      </c>
      <c r="D495" s="228" t="s">
        <v>1560</v>
      </c>
    </row>
    <row r="496">
      <c r="A496" s="311">
        <v>43395.0</v>
      </c>
      <c r="B496" s="320" t="s">
        <v>1721</v>
      </c>
      <c r="C496" s="313">
        <v>9.2</v>
      </c>
      <c r="D496" s="228"/>
    </row>
    <row r="497">
      <c r="A497" s="311">
        <v>43395.0</v>
      </c>
      <c r="B497" s="320" t="s">
        <v>1765</v>
      </c>
      <c r="C497" s="313">
        <v>7000.0</v>
      </c>
      <c r="D497" s="228"/>
    </row>
    <row r="498">
      <c r="A498" s="311">
        <v>43383.0</v>
      </c>
      <c r="B498" s="320" t="s">
        <v>1650</v>
      </c>
      <c r="C498" s="313">
        <v>-134.17</v>
      </c>
      <c r="D498" s="228" t="s">
        <v>1560</v>
      </c>
    </row>
    <row r="499">
      <c r="A499" s="311">
        <v>43383.0</v>
      </c>
      <c r="B499" s="320" t="s">
        <v>1712</v>
      </c>
      <c r="C499" s="313">
        <v>-340.6</v>
      </c>
      <c r="D499" s="228"/>
    </row>
    <row r="500">
      <c r="A500" s="311">
        <v>43381.0</v>
      </c>
      <c r="B500" s="320" t="s">
        <v>1568</v>
      </c>
      <c r="C500" s="313">
        <v>100.0</v>
      </c>
      <c r="D500" s="228"/>
    </row>
    <row r="501">
      <c r="A501" s="311">
        <v>43378.0</v>
      </c>
      <c r="B501" s="320" t="s">
        <v>1766</v>
      </c>
      <c r="C501" s="313">
        <v>-0.72</v>
      </c>
      <c r="D501" s="228" t="s">
        <v>1560</v>
      </c>
    </row>
    <row r="502">
      <c r="A502" s="311">
        <v>43378.0</v>
      </c>
      <c r="B502" s="320" t="s">
        <v>1767</v>
      </c>
      <c r="C502" s="313">
        <v>-890.0</v>
      </c>
      <c r="D502" s="228"/>
    </row>
    <row r="503">
      <c r="A503" s="311">
        <v>43378.0</v>
      </c>
      <c r="B503" s="320" t="s">
        <v>1768</v>
      </c>
      <c r="C503" s="313">
        <v>800.0</v>
      </c>
      <c r="D503" s="228"/>
    </row>
    <row r="504">
      <c r="A504" s="311">
        <v>43377.0</v>
      </c>
      <c r="B504" s="320" t="s">
        <v>1769</v>
      </c>
      <c r="C504" s="313">
        <v>-1.0</v>
      </c>
      <c r="D504" s="228"/>
    </row>
    <row r="505">
      <c r="A505" s="311">
        <v>43377.0</v>
      </c>
      <c r="B505" s="320" t="s">
        <v>1770</v>
      </c>
      <c r="C505" s="313">
        <v>-5.0</v>
      </c>
      <c r="D505" s="228" t="s">
        <v>1560</v>
      </c>
    </row>
    <row r="506">
      <c r="A506" s="311">
        <v>43377.0</v>
      </c>
      <c r="B506" s="320" t="s">
        <v>1769</v>
      </c>
      <c r="C506" s="313">
        <v>1.0</v>
      </c>
      <c r="D506" s="228"/>
    </row>
    <row r="507">
      <c r="A507" s="311">
        <v>43375.0</v>
      </c>
      <c r="B507" s="320" t="s">
        <v>1673</v>
      </c>
      <c r="C507" s="313">
        <v>494.4</v>
      </c>
      <c r="D507" s="228"/>
    </row>
    <row r="508">
      <c r="A508" s="311">
        <v>43356.0</v>
      </c>
      <c r="B508" s="320" t="s">
        <v>1694</v>
      </c>
      <c r="C508" s="313">
        <v>-440.0</v>
      </c>
      <c r="D508" s="228"/>
    </row>
    <row r="509">
      <c r="A509" s="311">
        <v>43355.0</v>
      </c>
      <c r="B509" s="320" t="s">
        <v>1597</v>
      </c>
      <c r="C509" s="313">
        <v>500.0</v>
      </c>
      <c r="D509" s="228"/>
    </row>
    <row r="510">
      <c r="A510" s="311">
        <v>43354.0</v>
      </c>
      <c r="B510" s="320" t="s">
        <v>1720</v>
      </c>
      <c r="C510" s="313">
        <v>350.0</v>
      </c>
      <c r="D510" s="228"/>
    </row>
    <row r="511">
      <c r="A511" s="311">
        <v>43354.0</v>
      </c>
      <c r="B511" s="320" t="s">
        <v>1721</v>
      </c>
      <c r="C511" s="313">
        <v>-350.0</v>
      </c>
      <c r="D511" s="228"/>
    </row>
    <row r="512">
      <c r="A512" s="311">
        <v>43353.0</v>
      </c>
      <c r="B512" s="320" t="s">
        <v>1712</v>
      </c>
      <c r="C512" s="313">
        <v>-340.6</v>
      </c>
      <c r="D512" s="228"/>
    </row>
    <row r="513">
      <c r="A513" s="311">
        <v>43351.0</v>
      </c>
      <c r="B513" s="320" t="s">
        <v>1771</v>
      </c>
      <c r="C513" s="313">
        <v>2.01</v>
      </c>
      <c r="D513" s="228"/>
    </row>
    <row r="514">
      <c r="A514" s="311">
        <v>43351.0</v>
      </c>
      <c r="B514" s="320" t="s">
        <v>1771</v>
      </c>
      <c r="C514" s="313">
        <v>3.05</v>
      </c>
      <c r="D514" s="228"/>
    </row>
    <row r="515">
      <c r="A515" s="311">
        <v>43349.0</v>
      </c>
      <c r="B515" s="320" t="s">
        <v>1568</v>
      </c>
      <c r="C515" s="313">
        <v>100.0</v>
      </c>
      <c r="D515" s="228"/>
    </row>
    <row r="516">
      <c r="A516" s="311">
        <v>43348.0</v>
      </c>
      <c r="B516" s="320" t="s">
        <v>1767</v>
      </c>
      <c r="C516" s="313">
        <v>-890.0</v>
      </c>
      <c r="D516" s="228"/>
    </row>
    <row r="517">
      <c r="A517" s="311">
        <v>43348.0</v>
      </c>
      <c r="B517" s="320" t="s">
        <v>1672</v>
      </c>
      <c r="C517" s="313">
        <v>207.0</v>
      </c>
      <c r="D517" s="228"/>
    </row>
    <row r="518">
      <c r="A518" s="311">
        <v>43347.0</v>
      </c>
      <c r="B518" s="320" t="s">
        <v>1771</v>
      </c>
      <c r="C518" s="313">
        <v>-2.02</v>
      </c>
      <c r="D518" s="228" t="s">
        <v>1560</v>
      </c>
    </row>
    <row r="519">
      <c r="A519" s="311">
        <v>43347.0</v>
      </c>
      <c r="B519" s="320" t="s">
        <v>1771</v>
      </c>
      <c r="C519" s="313">
        <v>-3.07</v>
      </c>
      <c r="D519" s="228" t="s">
        <v>1560</v>
      </c>
    </row>
    <row r="520">
      <c r="A520" s="311">
        <v>43347.0</v>
      </c>
      <c r="B520" s="320" t="s">
        <v>1772</v>
      </c>
      <c r="C520" s="313">
        <v>0.91</v>
      </c>
      <c r="D520" s="228"/>
    </row>
    <row r="521">
      <c r="A521" s="311">
        <v>43347.0</v>
      </c>
      <c r="B521" s="320" t="s">
        <v>1771</v>
      </c>
      <c r="C521" s="313">
        <v>2.03</v>
      </c>
      <c r="D521" s="228"/>
    </row>
    <row r="522">
      <c r="A522" s="311">
        <v>43347.0</v>
      </c>
      <c r="B522" s="320" t="s">
        <v>1773</v>
      </c>
      <c r="C522" s="313">
        <v>8.1</v>
      </c>
      <c r="D522" s="228"/>
    </row>
    <row r="523">
      <c r="A523" s="311">
        <v>43346.0</v>
      </c>
      <c r="B523" s="320" t="s">
        <v>1673</v>
      </c>
      <c r="C523" s="313">
        <v>510.88</v>
      </c>
      <c r="D523" s="228"/>
    </row>
    <row r="524">
      <c r="A524" s="311">
        <v>43346.0</v>
      </c>
      <c r="B524" s="320" t="s">
        <v>1774</v>
      </c>
      <c r="C524" s="313">
        <v>-26.34</v>
      </c>
      <c r="D524" s="228" t="s">
        <v>1560</v>
      </c>
    </row>
    <row r="525">
      <c r="A525" s="311">
        <v>43346.0</v>
      </c>
      <c r="B525" s="320" t="s">
        <v>1775</v>
      </c>
      <c r="C525" s="313">
        <v>-1.67</v>
      </c>
      <c r="D525" s="228" t="s">
        <v>1560</v>
      </c>
    </row>
    <row r="526">
      <c r="A526" s="311">
        <v>43346.0</v>
      </c>
      <c r="B526" s="320" t="s">
        <v>1776</v>
      </c>
      <c r="C526" s="313">
        <v>-38.25</v>
      </c>
      <c r="D526" s="228" t="s">
        <v>1560</v>
      </c>
    </row>
    <row r="527">
      <c r="A527" s="311">
        <v>43346.0</v>
      </c>
      <c r="B527" s="320" t="s">
        <v>1777</v>
      </c>
      <c r="C527" s="313">
        <v>30.53</v>
      </c>
      <c r="D527" s="228"/>
    </row>
    <row r="528">
      <c r="A528" s="311">
        <v>43346.0</v>
      </c>
      <c r="B528" s="320" t="s">
        <v>1778</v>
      </c>
      <c r="C528" s="313">
        <v>13.53</v>
      </c>
      <c r="D528" s="228"/>
    </row>
    <row r="529">
      <c r="A529" s="311">
        <v>43346.0</v>
      </c>
      <c r="B529" s="320" t="s">
        <v>1773</v>
      </c>
      <c r="C529" s="313">
        <v>1.01</v>
      </c>
      <c r="D529" s="228"/>
    </row>
    <row r="530">
      <c r="A530" s="311">
        <v>43346.0</v>
      </c>
      <c r="B530" s="320" t="s">
        <v>1773</v>
      </c>
      <c r="C530" s="313">
        <v>5.32</v>
      </c>
      <c r="D530" s="228"/>
    </row>
    <row r="531">
      <c r="A531" s="311">
        <v>43342.0</v>
      </c>
      <c r="B531" s="320" t="s">
        <v>1779</v>
      </c>
      <c r="C531" s="313">
        <v>25.15</v>
      </c>
      <c r="D531" s="228"/>
    </row>
    <row r="532">
      <c r="A532" s="311">
        <v>43341.0</v>
      </c>
      <c r="B532" s="321" t="s">
        <v>1772</v>
      </c>
      <c r="C532" s="313">
        <v>1.02</v>
      </c>
      <c r="D532" s="228"/>
    </row>
    <row r="533">
      <c r="A533" s="311">
        <v>43341.0</v>
      </c>
      <c r="B533" s="320" t="s">
        <v>1771</v>
      </c>
      <c r="C533" s="313">
        <v>9.03</v>
      </c>
      <c r="D533" s="228"/>
    </row>
    <row r="534">
      <c r="A534" s="311">
        <v>43341.0</v>
      </c>
      <c r="B534" s="320" t="s">
        <v>1773</v>
      </c>
      <c r="C534" s="313">
        <v>7.53</v>
      </c>
      <c r="D534" s="228"/>
    </row>
    <row r="535">
      <c r="A535" s="311">
        <v>43341.0</v>
      </c>
      <c r="B535" s="320" t="s">
        <v>1773</v>
      </c>
      <c r="C535" s="313">
        <v>8.56</v>
      </c>
      <c r="D535" s="228"/>
    </row>
    <row r="536">
      <c r="A536" s="311">
        <v>43341.0</v>
      </c>
      <c r="B536" s="320" t="s">
        <v>1771</v>
      </c>
      <c r="C536" s="313">
        <v>-2.01</v>
      </c>
      <c r="D536" s="228" t="s">
        <v>1560</v>
      </c>
    </row>
    <row r="537">
      <c r="A537" s="311">
        <v>43341.0</v>
      </c>
      <c r="B537" s="320" t="s">
        <v>1771</v>
      </c>
      <c r="C537" s="313">
        <v>-3.05</v>
      </c>
      <c r="D537" s="228" t="s">
        <v>1560</v>
      </c>
    </row>
    <row r="538">
      <c r="A538" s="311">
        <v>43341.0</v>
      </c>
      <c r="B538" s="320" t="s">
        <v>1771</v>
      </c>
      <c r="C538" s="313">
        <v>-2.02</v>
      </c>
      <c r="D538" s="228" t="s">
        <v>1560</v>
      </c>
    </row>
    <row r="539">
      <c r="A539" s="311">
        <v>43341.0</v>
      </c>
      <c r="B539" s="320" t="s">
        <v>1773</v>
      </c>
      <c r="C539" s="313">
        <v>-8.07</v>
      </c>
      <c r="D539" s="228" t="s">
        <v>1560</v>
      </c>
    </row>
    <row r="540">
      <c r="A540" s="311">
        <v>43340.0</v>
      </c>
      <c r="B540" s="320" t="s">
        <v>1771</v>
      </c>
      <c r="C540" s="313">
        <v>1.02</v>
      </c>
      <c r="D540" s="228"/>
    </row>
    <row r="541">
      <c r="A541" s="311">
        <v>43340.0</v>
      </c>
      <c r="B541" s="320" t="s">
        <v>1771</v>
      </c>
      <c r="C541" s="313">
        <v>4.41</v>
      </c>
      <c r="D541" s="228"/>
    </row>
    <row r="542">
      <c r="A542" s="311">
        <v>43340.0</v>
      </c>
      <c r="B542" s="320" t="s">
        <v>1771</v>
      </c>
      <c r="C542" s="313">
        <v>4.62</v>
      </c>
      <c r="D542" s="228"/>
    </row>
    <row r="543">
      <c r="A543" s="311">
        <v>43339.0</v>
      </c>
      <c r="B543" s="320" t="s">
        <v>1780</v>
      </c>
      <c r="C543" s="313">
        <v>-1.35</v>
      </c>
      <c r="D543" s="228" t="s">
        <v>1560</v>
      </c>
    </row>
    <row r="544">
      <c r="A544" s="311">
        <v>43339.0</v>
      </c>
      <c r="B544" s="320">
        <v>630380.0</v>
      </c>
      <c r="C544" s="313">
        <v>-79.57</v>
      </c>
      <c r="D544" s="228" t="s">
        <v>1560</v>
      </c>
    </row>
    <row r="545">
      <c r="A545" s="311">
        <v>43339.0</v>
      </c>
      <c r="B545" s="320" t="s">
        <v>1777</v>
      </c>
      <c r="C545" s="313">
        <v>-30.14</v>
      </c>
      <c r="D545" s="228" t="s">
        <v>1560</v>
      </c>
    </row>
    <row r="546">
      <c r="A546" s="311">
        <v>43339.0</v>
      </c>
      <c r="B546" s="320" t="s">
        <v>1772</v>
      </c>
      <c r="C546" s="313">
        <v>-0.91</v>
      </c>
      <c r="D546" s="228" t="s">
        <v>1560</v>
      </c>
    </row>
    <row r="547">
      <c r="A547" s="311">
        <v>43339.0</v>
      </c>
      <c r="B547" s="320" t="s">
        <v>1775</v>
      </c>
      <c r="C547" s="313">
        <v>-1.67</v>
      </c>
      <c r="D547" s="228" t="s">
        <v>1560</v>
      </c>
    </row>
    <row r="548">
      <c r="A548" s="311">
        <v>43339.0</v>
      </c>
      <c r="B548" s="320" t="s">
        <v>1773</v>
      </c>
      <c r="C548" s="313">
        <v>-1.0</v>
      </c>
      <c r="D548" s="228" t="s">
        <v>1560</v>
      </c>
    </row>
    <row r="549">
      <c r="A549" s="311">
        <v>43339.0</v>
      </c>
      <c r="B549" s="320" t="s">
        <v>1773</v>
      </c>
      <c r="C549" s="313">
        <v>-5.25</v>
      </c>
      <c r="D549" s="228" t="s">
        <v>1560</v>
      </c>
    </row>
    <row r="550">
      <c r="A550" s="311">
        <v>43339.0</v>
      </c>
      <c r="B550" s="320" t="s">
        <v>1781</v>
      </c>
      <c r="C550" s="313">
        <v>-13.47</v>
      </c>
      <c r="D550" s="228" t="s">
        <v>1560</v>
      </c>
    </row>
    <row r="551">
      <c r="A551" s="311">
        <v>43338.0</v>
      </c>
      <c r="B551" s="320" t="s">
        <v>1782</v>
      </c>
      <c r="C551" s="313">
        <v>-79.21</v>
      </c>
      <c r="D551" s="228" t="s">
        <v>1560</v>
      </c>
    </row>
    <row r="552">
      <c r="A552" s="311">
        <v>43337.0</v>
      </c>
      <c r="B552" s="320" t="s">
        <v>1772</v>
      </c>
      <c r="C552" s="313">
        <v>5.29</v>
      </c>
      <c r="D552" s="228"/>
    </row>
    <row r="553">
      <c r="A553" s="311">
        <v>43337.0</v>
      </c>
      <c r="B553" s="320" t="s">
        <v>1771</v>
      </c>
      <c r="C553" s="313">
        <v>3.94</v>
      </c>
      <c r="D553" s="228"/>
    </row>
    <row r="554">
      <c r="A554" s="311">
        <v>43337.0</v>
      </c>
      <c r="B554" s="320" t="s">
        <v>1771</v>
      </c>
      <c r="C554" s="313">
        <v>6.04</v>
      </c>
      <c r="D554" s="228"/>
    </row>
    <row r="555">
      <c r="A555" s="311">
        <v>43335.0</v>
      </c>
      <c r="B555" s="320" t="s">
        <v>1779</v>
      </c>
      <c r="C555" s="313">
        <v>-25.11</v>
      </c>
      <c r="D555" s="228" t="s">
        <v>1560</v>
      </c>
    </row>
    <row r="556">
      <c r="A556" s="311">
        <v>43335.0</v>
      </c>
      <c r="B556" s="320" t="s">
        <v>1777</v>
      </c>
      <c r="C556" s="313">
        <v>-30.53</v>
      </c>
      <c r="D556" s="228" t="s">
        <v>1560</v>
      </c>
    </row>
    <row r="557">
      <c r="A557" s="311">
        <v>43335.0</v>
      </c>
      <c r="B557" s="320" t="s">
        <v>1773</v>
      </c>
      <c r="C557" s="313">
        <v>-7.52</v>
      </c>
      <c r="D557" s="228" t="s">
        <v>1560</v>
      </c>
    </row>
    <row r="558">
      <c r="A558" s="311">
        <v>43335.0</v>
      </c>
      <c r="B558" s="320" t="s">
        <v>1773</v>
      </c>
      <c r="C558" s="313">
        <v>-8.55</v>
      </c>
      <c r="D558" s="228" t="s">
        <v>1560</v>
      </c>
    </row>
    <row r="559">
      <c r="A559" s="311">
        <v>43335.0</v>
      </c>
      <c r="B559" s="320" t="s">
        <v>1772</v>
      </c>
      <c r="C559" s="313">
        <v>8.93</v>
      </c>
      <c r="D559" s="228"/>
    </row>
    <row r="560">
      <c r="A560" s="311">
        <v>43334.0</v>
      </c>
      <c r="B560" s="320" t="s">
        <v>1771</v>
      </c>
      <c r="C560" s="313">
        <v>12.61</v>
      </c>
      <c r="D560" s="228"/>
    </row>
    <row r="561">
      <c r="A561" s="311">
        <v>43334.0</v>
      </c>
      <c r="B561" s="320" t="s">
        <v>1771</v>
      </c>
      <c r="C561" s="313">
        <v>9.17</v>
      </c>
      <c r="D561" s="228"/>
    </row>
    <row r="562">
      <c r="A562" s="311">
        <v>43334.0</v>
      </c>
      <c r="B562" s="320" t="s">
        <v>1772</v>
      </c>
      <c r="C562" s="313">
        <v>-1.02</v>
      </c>
      <c r="D562" s="228" t="s">
        <v>1560</v>
      </c>
    </row>
    <row r="563">
      <c r="A563" s="311">
        <v>43334.0</v>
      </c>
      <c r="B563" s="320" t="s">
        <v>1771</v>
      </c>
      <c r="C563" s="313">
        <v>-9.03</v>
      </c>
      <c r="D563" s="228" t="s">
        <v>1560</v>
      </c>
    </row>
    <row r="564">
      <c r="A564" s="311">
        <v>43334.0</v>
      </c>
      <c r="B564" s="320" t="s">
        <v>1773</v>
      </c>
      <c r="C564" s="313">
        <v>-5.32</v>
      </c>
      <c r="D564" s="228" t="s">
        <v>1560</v>
      </c>
    </row>
    <row r="565">
      <c r="A565" s="311">
        <v>43334.0</v>
      </c>
      <c r="B565" s="320" t="s">
        <v>1776</v>
      </c>
      <c r="C565" s="313">
        <v>-60.28</v>
      </c>
      <c r="D565" s="228" t="s">
        <v>1560</v>
      </c>
    </row>
    <row r="566">
      <c r="A566" s="311">
        <v>43333.0</v>
      </c>
      <c r="B566" s="320" t="s">
        <v>1780</v>
      </c>
      <c r="C566" s="313">
        <v>-1.38</v>
      </c>
      <c r="D566" s="228" t="s">
        <v>1560</v>
      </c>
    </row>
    <row r="567">
      <c r="A567" s="311">
        <v>43333.0</v>
      </c>
      <c r="B567" s="320">
        <v>530090.0</v>
      </c>
      <c r="C567" s="313">
        <v>-81.33</v>
      </c>
      <c r="D567" s="228" t="s">
        <v>1560</v>
      </c>
    </row>
    <row r="568">
      <c r="A568" s="311">
        <v>43333.0</v>
      </c>
      <c r="B568" s="320" t="s">
        <v>1771</v>
      </c>
      <c r="C568" s="313">
        <v>-1.03</v>
      </c>
      <c r="D568" s="228" t="s">
        <v>1560</v>
      </c>
    </row>
    <row r="569">
      <c r="A569" s="311">
        <v>43333.0</v>
      </c>
      <c r="B569" s="320" t="s">
        <v>1771</v>
      </c>
      <c r="C569" s="313">
        <v>-4.43</v>
      </c>
      <c r="D569" s="228" t="s">
        <v>1560</v>
      </c>
    </row>
    <row r="570">
      <c r="A570" s="311">
        <v>43333.0</v>
      </c>
      <c r="B570" s="320" t="s">
        <v>1771</v>
      </c>
      <c r="C570" s="313">
        <v>-4.63</v>
      </c>
      <c r="D570" s="228" t="s">
        <v>1560</v>
      </c>
    </row>
    <row r="571">
      <c r="A571" s="311">
        <v>43333.0</v>
      </c>
      <c r="B571" s="320" t="s">
        <v>1771</v>
      </c>
      <c r="C571" s="313">
        <v>1.17</v>
      </c>
      <c r="D571" s="228"/>
    </row>
    <row r="572">
      <c r="A572" s="311">
        <v>43333.0</v>
      </c>
      <c r="B572" s="320" t="s">
        <v>1771</v>
      </c>
      <c r="C572" s="313">
        <v>2.72</v>
      </c>
      <c r="D572" s="228"/>
    </row>
    <row r="573">
      <c r="A573" s="311">
        <v>43333.0</v>
      </c>
      <c r="B573" s="320" t="s">
        <v>1771</v>
      </c>
      <c r="C573" s="313">
        <v>3.5</v>
      </c>
      <c r="D573" s="228"/>
    </row>
    <row r="574">
      <c r="A574" s="311">
        <v>43332.0</v>
      </c>
      <c r="B574" s="320" t="s">
        <v>1779</v>
      </c>
      <c r="C574" s="313">
        <v>-25.15</v>
      </c>
      <c r="D574" s="228" t="s">
        <v>1560</v>
      </c>
    </row>
    <row r="575">
      <c r="A575" s="311">
        <v>43331.0</v>
      </c>
      <c r="B575" s="320" t="s">
        <v>1772</v>
      </c>
      <c r="C575" s="313">
        <v>8.99</v>
      </c>
      <c r="D575" s="228"/>
    </row>
    <row r="576">
      <c r="A576" s="311">
        <v>43331.0</v>
      </c>
      <c r="B576" s="320" t="s">
        <v>1772</v>
      </c>
      <c r="C576" s="313">
        <v>-1.02</v>
      </c>
      <c r="D576" s="228" t="s">
        <v>1560</v>
      </c>
    </row>
    <row r="577">
      <c r="A577" s="311">
        <v>43331.0</v>
      </c>
      <c r="B577" s="320" t="s">
        <v>1783</v>
      </c>
      <c r="C577" s="313">
        <v>-81.01</v>
      </c>
      <c r="D577" s="228" t="s">
        <v>1560</v>
      </c>
    </row>
    <row r="578">
      <c r="A578" s="311">
        <v>43331.0</v>
      </c>
      <c r="B578" s="320" t="s">
        <v>1771</v>
      </c>
      <c r="C578" s="313">
        <v>-9.03</v>
      </c>
      <c r="D578" s="228" t="s">
        <v>1560</v>
      </c>
    </row>
    <row r="579">
      <c r="A579" s="311">
        <v>43331.0</v>
      </c>
      <c r="B579" s="320" t="s">
        <v>1773</v>
      </c>
      <c r="C579" s="313">
        <v>-7.53</v>
      </c>
      <c r="D579" s="228" t="s">
        <v>1560</v>
      </c>
    </row>
    <row r="580">
      <c r="A580" s="311">
        <v>43331.0</v>
      </c>
      <c r="B580" s="320" t="s">
        <v>1773</v>
      </c>
      <c r="C580" s="313">
        <v>-8.56</v>
      </c>
      <c r="D580" s="228" t="s">
        <v>1560</v>
      </c>
    </row>
    <row r="581">
      <c r="A581" s="311">
        <v>43329.0</v>
      </c>
      <c r="B581" s="320" t="s">
        <v>1772</v>
      </c>
      <c r="C581" s="313">
        <v>-9.02</v>
      </c>
      <c r="D581" s="228" t="s">
        <v>1560</v>
      </c>
    </row>
    <row r="582">
      <c r="A582" s="311">
        <v>43329.0</v>
      </c>
      <c r="B582" s="320" t="s">
        <v>1771</v>
      </c>
      <c r="C582" s="313">
        <v>-3.45</v>
      </c>
      <c r="D582" s="228" t="s">
        <v>1560</v>
      </c>
    </row>
    <row r="583">
      <c r="A583" s="311">
        <v>43329.0</v>
      </c>
      <c r="B583" s="320" t="s">
        <v>1784</v>
      </c>
      <c r="C583" s="313">
        <v>-18.81</v>
      </c>
      <c r="D583" s="228" t="s">
        <v>1560</v>
      </c>
    </row>
    <row r="584">
      <c r="A584" s="311">
        <v>43327.0</v>
      </c>
      <c r="B584" s="320" t="s">
        <v>1772</v>
      </c>
      <c r="C584" s="313">
        <v>-5.29</v>
      </c>
      <c r="D584" s="228" t="s">
        <v>1560</v>
      </c>
    </row>
    <row r="585">
      <c r="A585" s="311">
        <v>43327.0</v>
      </c>
      <c r="B585" s="320" t="s">
        <v>1785</v>
      </c>
      <c r="C585" s="313">
        <v>-3.04</v>
      </c>
      <c r="D585" s="228" t="s">
        <v>1560</v>
      </c>
    </row>
    <row r="586">
      <c r="A586" s="311">
        <v>43327.0</v>
      </c>
      <c r="B586" s="320" t="s">
        <v>1771</v>
      </c>
      <c r="C586" s="313">
        <v>-1.21</v>
      </c>
      <c r="D586" s="228" t="s">
        <v>1560</v>
      </c>
    </row>
    <row r="587">
      <c r="A587" s="311">
        <v>43327.0</v>
      </c>
      <c r="B587" s="320" t="s">
        <v>1771</v>
      </c>
      <c r="C587" s="313">
        <v>-12.81</v>
      </c>
      <c r="D587" s="228" t="s">
        <v>1560</v>
      </c>
    </row>
    <row r="588">
      <c r="A588" s="311">
        <v>43327.0</v>
      </c>
      <c r="B588" s="320" t="s">
        <v>1771</v>
      </c>
      <c r="C588" s="313">
        <v>-2.8</v>
      </c>
      <c r="D588" s="228" t="s">
        <v>1560</v>
      </c>
    </row>
    <row r="589">
      <c r="A589" s="311">
        <v>43327.0</v>
      </c>
      <c r="B589" s="320" t="s">
        <v>1771</v>
      </c>
      <c r="C589" s="313">
        <v>-3.59</v>
      </c>
      <c r="D589" s="228" t="s">
        <v>1560</v>
      </c>
    </row>
    <row r="590">
      <c r="A590" s="311">
        <v>43327.0</v>
      </c>
      <c r="B590" s="320" t="s">
        <v>1771</v>
      </c>
      <c r="C590" s="313">
        <v>-3.94</v>
      </c>
      <c r="D590" s="228" t="s">
        <v>1560</v>
      </c>
    </row>
    <row r="591">
      <c r="A591" s="311">
        <v>43327.0</v>
      </c>
      <c r="B591" s="320" t="s">
        <v>1771</v>
      </c>
      <c r="C591" s="313">
        <v>-6.04</v>
      </c>
      <c r="D591" s="228" t="s">
        <v>1560</v>
      </c>
    </row>
    <row r="592">
      <c r="A592" s="311">
        <v>43327.0</v>
      </c>
      <c r="B592" s="320" t="s">
        <v>1771</v>
      </c>
      <c r="C592" s="313">
        <v>-9.31</v>
      </c>
      <c r="D592" s="228" t="s">
        <v>1560</v>
      </c>
    </row>
    <row r="593">
      <c r="A593" s="311">
        <v>43327.0</v>
      </c>
      <c r="B593" s="320" t="s">
        <v>1786</v>
      </c>
      <c r="C593" s="313">
        <v>500.0</v>
      </c>
      <c r="D593" s="228"/>
    </row>
    <row r="594">
      <c r="A594" s="311">
        <v>43325.0</v>
      </c>
      <c r="B594" s="320" t="s">
        <v>1772</v>
      </c>
      <c r="C594" s="313">
        <v>-8.93</v>
      </c>
      <c r="D594" s="228" t="s">
        <v>1560</v>
      </c>
    </row>
    <row r="595">
      <c r="A595" s="311">
        <v>43322.0</v>
      </c>
      <c r="B595" s="320" t="s">
        <v>1772</v>
      </c>
      <c r="C595" s="313">
        <v>-1.93</v>
      </c>
      <c r="D595" s="228" t="s">
        <v>1560</v>
      </c>
    </row>
    <row r="596">
      <c r="A596" s="311">
        <v>43320.0</v>
      </c>
      <c r="B596" s="320" t="s">
        <v>1772</v>
      </c>
      <c r="C596" s="313">
        <v>-8.99</v>
      </c>
      <c r="D596" s="228" t="s">
        <v>1560</v>
      </c>
    </row>
    <row r="597">
      <c r="A597" s="311">
        <v>43320.0</v>
      </c>
      <c r="B597" s="320" t="s">
        <v>1785</v>
      </c>
      <c r="C597" s="313">
        <v>-2.95</v>
      </c>
      <c r="D597" s="228" t="s">
        <v>1560</v>
      </c>
    </row>
    <row r="598">
      <c r="A598" s="311">
        <v>43320.0</v>
      </c>
      <c r="B598" s="320" t="s">
        <v>1773</v>
      </c>
      <c r="C598" s="313">
        <v>-5.04</v>
      </c>
      <c r="D598" s="228" t="s">
        <v>1560</v>
      </c>
    </row>
    <row r="599">
      <c r="A599" s="311">
        <v>43319.0</v>
      </c>
      <c r="B599" s="320" t="s">
        <v>1568</v>
      </c>
      <c r="C599" s="313">
        <v>100.0</v>
      </c>
      <c r="D599" s="228"/>
    </row>
    <row r="600">
      <c r="A600" s="311">
        <v>43291.0</v>
      </c>
      <c r="B600" s="321" t="s">
        <v>1712</v>
      </c>
      <c r="C600" s="313">
        <v>-340.6</v>
      </c>
      <c r="D600" s="228"/>
    </row>
    <row r="601">
      <c r="A601" s="311">
        <v>43290.0</v>
      </c>
      <c r="B601" s="320" t="s">
        <v>1694</v>
      </c>
      <c r="C601" s="313">
        <v>-108000.0</v>
      </c>
      <c r="D601" s="228"/>
    </row>
    <row r="602">
      <c r="A602" s="311">
        <v>43286.0</v>
      </c>
      <c r="B602" s="320" t="s">
        <v>1672</v>
      </c>
      <c r="C602" s="313">
        <v>207.0</v>
      </c>
      <c r="D602" s="228"/>
    </row>
    <row r="603">
      <c r="A603" s="311">
        <v>43286.0</v>
      </c>
      <c r="B603" s="320" t="s">
        <v>1767</v>
      </c>
      <c r="C603" s="313">
        <v>-890.0</v>
      </c>
      <c r="D603" s="228"/>
    </row>
    <row r="604">
      <c r="A604" s="311">
        <v>43284.0</v>
      </c>
      <c r="B604" s="320" t="s">
        <v>1673</v>
      </c>
      <c r="C604" s="313">
        <v>494.4</v>
      </c>
      <c r="D604" s="228"/>
    </row>
    <row r="605">
      <c r="A605" s="311">
        <v>43276.0</v>
      </c>
      <c r="B605" s="321" t="s">
        <v>1746</v>
      </c>
      <c r="C605" s="313">
        <v>-0.8</v>
      </c>
      <c r="D605" s="228" t="s">
        <v>1560</v>
      </c>
    </row>
    <row r="606">
      <c r="A606" s="311">
        <v>43264.0</v>
      </c>
      <c r="B606" s="320" t="s">
        <v>1787</v>
      </c>
      <c r="C606" s="313">
        <v>-866.73</v>
      </c>
      <c r="D606" s="228" t="s">
        <v>1560</v>
      </c>
    </row>
    <row r="607">
      <c r="A607" s="311">
        <v>43262.0</v>
      </c>
      <c r="B607" s="320" t="s">
        <v>1712</v>
      </c>
      <c r="C607" s="313">
        <v>-340.6</v>
      </c>
      <c r="D607" s="228"/>
    </row>
    <row r="608">
      <c r="A608" s="311">
        <v>43262.0</v>
      </c>
      <c r="B608" s="320" t="s">
        <v>1788</v>
      </c>
      <c r="C608" s="313">
        <v>-27.0</v>
      </c>
      <c r="D608" s="228" t="s">
        <v>1560</v>
      </c>
    </row>
    <row r="609">
      <c r="A609" s="311">
        <v>43251.0</v>
      </c>
      <c r="B609" s="320" t="s">
        <v>1789</v>
      </c>
      <c r="C609" s="313">
        <v>230.0</v>
      </c>
      <c r="D609" s="228"/>
    </row>
    <row r="610">
      <c r="A610" s="311">
        <v>43249.0</v>
      </c>
      <c r="B610" s="320" t="s">
        <v>1790</v>
      </c>
      <c r="C610" s="313">
        <v>-20.0</v>
      </c>
      <c r="D610" s="228" t="s">
        <v>1560</v>
      </c>
    </row>
    <row r="611">
      <c r="A611" s="311">
        <v>43249.0</v>
      </c>
      <c r="B611" s="320" t="s">
        <v>1791</v>
      </c>
      <c r="C611" s="313">
        <v>-42.5</v>
      </c>
      <c r="D611" s="228" t="s">
        <v>1560</v>
      </c>
    </row>
    <row r="612">
      <c r="A612" s="311">
        <v>43248.0</v>
      </c>
      <c r="B612" s="320" t="s">
        <v>1792</v>
      </c>
      <c r="C612" s="313">
        <v>-5.2</v>
      </c>
      <c r="D612" s="228" t="s">
        <v>1560</v>
      </c>
    </row>
    <row r="613">
      <c r="A613" s="311">
        <v>43248.0</v>
      </c>
      <c r="B613" s="320" t="s">
        <v>1792</v>
      </c>
      <c r="C613" s="313">
        <v>-0.8</v>
      </c>
      <c r="D613" s="228" t="s">
        <v>1560</v>
      </c>
    </row>
    <row r="614">
      <c r="A614" s="311">
        <v>43246.0</v>
      </c>
      <c r="B614" s="320" t="s">
        <v>1793</v>
      </c>
      <c r="C614" s="313">
        <v>-22.9</v>
      </c>
      <c r="D614" s="228" t="s">
        <v>1560</v>
      </c>
    </row>
    <row r="615">
      <c r="A615" s="311">
        <v>43244.0</v>
      </c>
      <c r="B615" s="320" t="s">
        <v>1794</v>
      </c>
      <c r="C615" s="313">
        <v>-20.84</v>
      </c>
      <c r="D615" s="228" t="s">
        <v>1560</v>
      </c>
    </row>
    <row r="616">
      <c r="A616" s="311">
        <v>43243.0</v>
      </c>
      <c r="B616" s="320" t="s">
        <v>1795</v>
      </c>
      <c r="C616" s="313">
        <v>17.96</v>
      </c>
      <c r="D616" s="228"/>
    </row>
    <row r="617">
      <c r="A617" s="311">
        <v>43243.0</v>
      </c>
      <c r="B617" s="320" t="s">
        <v>1721</v>
      </c>
      <c r="C617" s="313">
        <v>35.89</v>
      </c>
      <c r="D617" s="228"/>
    </row>
    <row r="618">
      <c r="A618" s="311">
        <v>43242.0</v>
      </c>
      <c r="B618" s="320" t="s">
        <v>1796</v>
      </c>
      <c r="C618" s="313">
        <v>-35.89</v>
      </c>
      <c r="D618" s="228"/>
    </row>
    <row r="619">
      <c r="A619" s="311">
        <v>43229.0</v>
      </c>
      <c r="B619" s="320" t="s">
        <v>1568</v>
      </c>
      <c r="C619" s="313">
        <v>100.0</v>
      </c>
      <c r="D619" s="228"/>
    </row>
    <row r="620">
      <c r="A620" s="311">
        <v>43229.0</v>
      </c>
      <c r="B620" s="320" t="s">
        <v>1792</v>
      </c>
      <c r="C620" s="313">
        <v>-2.0</v>
      </c>
      <c r="D620" s="228" t="s">
        <v>1560</v>
      </c>
    </row>
    <row r="621">
      <c r="A621" s="311">
        <v>43227.0</v>
      </c>
      <c r="B621" s="321" t="s">
        <v>1767</v>
      </c>
      <c r="C621" s="313">
        <v>-890.0</v>
      </c>
      <c r="D621" s="228"/>
    </row>
    <row r="622">
      <c r="A622" s="311">
        <v>43227.0</v>
      </c>
      <c r="B622" s="320" t="s">
        <v>1797</v>
      </c>
      <c r="C622" s="313">
        <v>700.0</v>
      </c>
      <c r="D622" s="228"/>
    </row>
    <row r="623">
      <c r="A623" s="311">
        <v>43225.0</v>
      </c>
      <c r="B623" s="320" t="s">
        <v>1798</v>
      </c>
      <c r="C623" s="313">
        <v>-5.44</v>
      </c>
      <c r="D623" s="228" t="s">
        <v>1560</v>
      </c>
    </row>
    <row r="624">
      <c r="A624" s="311">
        <v>43224.0</v>
      </c>
      <c r="B624" s="321" t="s">
        <v>1672</v>
      </c>
      <c r="C624" s="313">
        <v>207.0</v>
      </c>
      <c r="D624" s="228"/>
    </row>
    <row r="625">
      <c r="A625" s="311">
        <v>43207.0</v>
      </c>
      <c r="B625" s="320" t="s">
        <v>1746</v>
      </c>
      <c r="C625" s="313">
        <v>-0.8</v>
      </c>
      <c r="D625" s="228" t="s">
        <v>1560</v>
      </c>
    </row>
    <row r="626">
      <c r="A626" s="311">
        <v>43202.0</v>
      </c>
      <c r="B626" s="320" t="s">
        <v>1792</v>
      </c>
      <c r="C626" s="313">
        <v>-2.6</v>
      </c>
      <c r="D626" s="228" t="s">
        <v>1560</v>
      </c>
    </row>
    <row r="627">
      <c r="A627" s="311">
        <v>43202.0</v>
      </c>
      <c r="B627" s="320" t="s">
        <v>1792</v>
      </c>
      <c r="C627" s="313">
        <v>-1.3</v>
      </c>
      <c r="D627" s="228" t="s">
        <v>1560</v>
      </c>
    </row>
    <row r="628">
      <c r="A628" s="311">
        <v>43200.0</v>
      </c>
      <c r="B628" s="320" t="s">
        <v>1712</v>
      </c>
      <c r="C628" s="313">
        <v>-340.6</v>
      </c>
      <c r="D628" s="228"/>
    </row>
    <row r="629">
      <c r="A629" s="311">
        <v>43199.0</v>
      </c>
      <c r="B629" s="320" t="s">
        <v>1799</v>
      </c>
      <c r="C629" s="313">
        <v>-0.5</v>
      </c>
      <c r="D629" s="228" t="s">
        <v>1560</v>
      </c>
    </row>
    <row r="630">
      <c r="A630" s="311">
        <v>43195.0</v>
      </c>
      <c r="B630" s="320" t="s">
        <v>1767</v>
      </c>
      <c r="C630" s="313">
        <v>-890.0</v>
      </c>
      <c r="D630" s="228"/>
    </row>
    <row r="631">
      <c r="A631" s="311">
        <v>43195.0</v>
      </c>
      <c r="B631" s="320" t="s">
        <v>1672</v>
      </c>
      <c r="C631" s="313">
        <v>207.0</v>
      </c>
      <c r="D631" s="228"/>
    </row>
    <row r="632">
      <c r="A632" s="311">
        <v>43195.0</v>
      </c>
      <c r="B632" s="320" t="s">
        <v>1797</v>
      </c>
      <c r="C632" s="313">
        <v>700.0</v>
      </c>
      <c r="D632" s="228"/>
    </row>
    <row r="633">
      <c r="A633" s="311">
        <v>43193.0</v>
      </c>
      <c r="B633" s="323" t="s">
        <v>1673</v>
      </c>
      <c r="C633" s="313">
        <v>494.4</v>
      </c>
      <c r="D633" s="267"/>
    </row>
    <row r="634">
      <c r="A634" s="311">
        <v>43193.0</v>
      </c>
      <c r="B634" s="320" t="s">
        <v>1673</v>
      </c>
      <c r="C634" s="313">
        <v>505.92</v>
      </c>
      <c r="D634" s="228"/>
    </row>
    <row r="635">
      <c r="A635" s="311">
        <v>43186.0</v>
      </c>
      <c r="B635" s="320" t="s">
        <v>1746</v>
      </c>
      <c r="C635" s="313">
        <v>-1.6</v>
      </c>
      <c r="D635" s="228" t="s">
        <v>1560</v>
      </c>
    </row>
    <row r="636">
      <c r="A636" s="311">
        <v>43186.0</v>
      </c>
      <c r="B636" s="321" t="s">
        <v>1792</v>
      </c>
      <c r="C636" s="313">
        <v>-0.8</v>
      </c>
      <c r="D636" s="228" t="s">
        <v>1560</v>
      </c>
    </row>
    <row r="637">
      <c r="A637" s="311">
        <v>43179.0</v>
      </c>
      <c r="B637" s="320" t="s">
        <v>1800</v>
      </c>
      <c r="C637" s="313">
        <v>-3.0</v>
      </c>
      <c r="D637" s="228" t="s">
        <v>1560</v>
      </c>
    </row>
    <row r="638">
      <c r="A638" s="311">
        <v>43178.0</v>
      </c>
      <c r="B638" s="320" t="s">
        <v>1794</v>
      </c>
      <c r="C638" s="313">
        <v>-21.34</v>
      </c>
      <c r="D638" s="228" t="s">
        <v>1560</v>
      </c>
    </row>
    <row r="639">
      <c r="A639" s="311">
        <v>43173.0</v>
      </c>
      <c r="B639" s="320" t="s">
        <v>1792</v>
      </c>
      <c r="C639" s="313">
        <v>-0.8</v>
      </c>
      <c r="D639" s="228" t="s">
        <v>1560</v>
      </c>
    </row>
    <row r="640">
      <c r="A640" s="311">
        <v>43171.0</v>
      </c>
      <c r="B640" s="320" t="s">
        <v>1801</v>
      </c>
      <c r="C640" s="313">
        <v>100.0</v>
      </c>
      <c r="D640" s="228"/>
    </row>
    <row r="641">
      <c r="A641" s="311">
        <v>43171.0</v>
      </c>
      <c r="B641" s="320" t="s">
        <v>1712</v>
      </c>
      <c r="C641" s="313">
        <v>-340.6</v>
      </c>
      <c r="D641" s="228"/>
    </row>
    <row r="642">
      <c r="A642" s="311">
        <v>43164.0</v>
      </c>
      <c r="B642" s="320" t="s">
        <v>1802</v>
      </c>
      <c r="C642" s="313">
        <v>-90.0</v>
      </c>
      <c r="D642" s="228" t="s">
        <v>1560</v>
      </c>
    </row>
    <row r="643">
      <c r="A643" s="311">
        <v>43164.0</v>
      </c>
      <c r="B643" s="320" t="s">
        <v>1672</v>
      </c>
      <c r="C643" s="313">
        <v>207.0</v>
      </c>
      <c r="D643" s="228"/>
    </row>
    <row r="644">
      <c r="A644" s="311">
        <v>43164.0</v>
      </c>
      <c r="B644" s="321" t="s">
        <v>1803</v>
      </c>
      <c r="C644" s="313">
        <v>-285.0</v>
      </c>
      <c r="D644" s="228"/>
    </row>
    <row r="645">
      <c r="A645" s="311">
        <v>43164.0</v>
      </c>
      <c r="B645" s="321" t="s">
        <v>1767</v>
      </c>
      <c r="C645" s="313">
        <v>-890.0</v>
      </c>
      <c r="D645" s="228"/>
    </row>
    <row r="646">
      <c r="A646" s="311">
        <v>43164.0</v>
      </c>
      <c r="B646" s="321" t="s">
        <v>1797</v>
      </c>
      <c r="C646" s="313">
        <v>700.0</v>
      </c>
      <c r="D646" s="228"/>
    </row>
    <row r="647">
      <c r="A647" s="311">
        <v>43160.0</v>
      </c>
      <c r="B647" s="321" t="s">
        <v>1792</v>
      </c>
      <c r="C647" s="313">
        <v>-2.0</v>
      </c>
      <c r="D647" s="228" t="s">
        <v>1560</v>
      </c>
    </row>
    <row r="648">
      <c r="A648" s="311">
        <v>43160.0</v>
      </c>
      <c r="B648" s="321" t="s">
        <v>1673</v>
      </c>
      <c r="C648" s="313">
        <v>456.96</v>
      </c>
      <c r="D648" s="228"/>
    </row>
    <row r="649">
      <c r="A649" s="311">
        <v>43158.0</v>
      </c>
      <c r="B649" s="320" t="s">
        <v>1746</v>
      </c>
      <c r="C649" s="313">
        <v>-3.6</v>
      </c>
      <c r="D649" s="228" t="s">
        <v>1560</v>
      </c>
    </row>
    <row r="650">
      <c r="A650" s="311">
        <v>43151.0</v>
      </c>
      <c r="B650" s="320" t="s">
        <v>1804</v>
      </c>
      <c r="C650" s="313">
        <v>-1.0</v>
      </c>
      <c r="D650" s="228" t="s">
        <v>1560</v>
      </c>
    </row>
    <row r="651">
      <c r="A651" s="311">
        <v>43145.0</v>
      </c>
      <c r="B651" s="320" t="s">
        <v>1792</v>
      </c>
      <c r="C651" s="313">
        <v>-0.8</v>
      </c>
      <c r="D651" s="228" t="s">
        <v>1560</v>
      </c>
    </row>
    <row r="652">
      <c r="A652" s="311">
        <v>43143.0</v>
      </c>
      <c r="B652" s="320" t="s">
        <v>1712</v>
      </c>
      <c r="C652" s="313">
        <v>-340.6</v>
      </c>
      <c r="D652" s="228"/>
    </row>
    <row r="653">
      <c r="A653" s="311">
        <v>43138.0</v>
      </c>
      <c r="B653" s="320" t="s">
        <v>1805</v>
      </c>
      <c r="C653" s="313">
        <v>1.32</v>
      </c>
      <c r="D653" s="228"/>
    </row>
    <row r="654">
      <c r="A654" s="311">
        <v>43136.0</v>
      </c>
      <c r="B654" s="320" t="s">
        <v>1767</v>
      </c>
      <c r="C654" s="313">
        <v>-890.0</v>
      </c>
      <c r="D654" s="228"/>
    </row>
    <row r="655">
      <c r="A655" s="311">
        <v>43136.0</v>
      </c>
      <c r="B655" s="320" t="s">
        <v>1672</v>
      </c>
      <c r="C655" s="313">
        <v>207.0</v>
      </c>
      <c r="D655" s="228"/>
    </row>
    <row r="656">
      <c r="A656" s="311">
        <v>43136.0</v>
      </c>
      <c r="B656" s="320" t="s">
        <v>1797</v>
      </c>
      <c r="C656" s="313">
        <v>700.0</v>
      </c>
      <c r="D656" s="228"/>
    </row>
    <row r="657">
      <c r="A657" s="311">
        <v>43134.0</v>
      </c>
      <c r="B657" s="320" t="s">
        <v>1806</v>
      </c>
      <c r="C657" s="313">
        <v>1.13</v>
      </c>
      <c r="D657" s="228"/>
    </row>
    <row r="658">
      <c r="A658" s="311">
        <v>43133.0</v>
      </c>
      <c r="B658" s="320" t="s">
        <v>1794</v>
      </c>
      <c r="C658" s="313" t="s">
        <v>1807</v>
      </c>
      <c r="D658" s="228"/>
    </row>
    <row r="659">
      <c r="A659" s="311">
        <v>43132.0</v>
      </c>
      <c r="B659" s="320" t="s">
        <v>1673</v>
      </c>
      <c r="C659" s="313">
        <v>505.92</v>
      </c>
      <c r="D659" s="228"/>
    </row>
    <row r="660">
      <c r="A660" s="311">
        <v>43132.0</v>
      </c>
      <c r="B660" s="320" t="s">
        <v>1808</v>
      </c>
      <c r="C660" s="313">
        <v>-6.25</v>
      </c>
      <c r="D660" s="228" t="s">
        <v>1560</v>
      </c>
    </row>
    <row r="661">
      <c r="A661" s="311">
        <v>43127.0</v>
      </c>
      <c r="B661" s="322" t="s">
        <v>1809</v>
      </c>
      <c r="C661" s="313">
        <v>-3.41</v>
      </c>
      <c r="D661" s="228" t="s">
        <v>1560</v>
      </c>
    </row>
    <row r="662">
      <c r="A662" s="311">
        <v>43126.0</v>
      </c>
      <c r="B662" s="320" t="s">
        <v>1810</v>
      </c>
      <c r="C662" s="313">
        <v>100.0</v>
      </c>
      <c r="D662" s="228"/>
    </row>
    <row r="663">
      <c r="A663" s="311">
        <v>43124.0</v>
      </c>
      <c r="B663" s="320" t="s">
        <v>1720</v>
      </c>
      <c r="C663" s="313">
        <v>20.0</v>
      </c>
      <c r="D663" s="228"/>
    </row>
    <row r="664">
      <c r="A664" s="311">
        <v>43124.0</v>
      </c>
      <c r="B664" s="320" t="s">
        <v>1811</v>
      </c>
      <c r="C664" s="313">
        <v>-20.0</v>
      </c>
      <c r="D664" s="228"/>
    </row>
    <row r="665">
      <c r="A665" s="311">
        <v>43116.0</v>
      </c>
      <c r="B665" s="320" t="s">
        <v>1812</v>
      </c>
      <c r="C665" s="313">
        <v>-2.9</v>
      </c>
      <c r="D665" s="228" t="s">
        <v>1560</v>
      </c>
    </row>
    <row r="666">
      <c r="A666" s="311">
        <v>43116.0</v>
      </c>
      <c r="B666" s="320" t="s">
        <v>1812</v>
      </c>
      <c r="C666" s="313">
        <v>-2.74</v>
      </c>
      <c r="D666" s="228" t="s">
        <v>1560</v>
      </c>
    </row>
    <row r="667">
      <c r="A667" s="311">
        <v>43115.0</v>
      </c>
      <c r="B667" s="320" t="s">
        <v>1813</v>
      </c>
      <c r="C667" s="313">
        <v>-74.82</v>
      </c>
      <c r="D667" s="228" t="s">
        <v>1560</v>
      </c>
    </row>
    <row r="668">
      <c r="A668" s="311">
        <v>43112.0</v>
      </c>
      <c r="B668" s="320" t="s">
        <v>1767</v>
      </c>
      <c r="C668" s="313" t="s">
        <v>1814</v>
      </c>
      <c r="D668" s="228"/>
    </row>
    <row r="669">
      <c r="A669" s="311">
        <v>43111.0</v>
      </c>
      <c r="B669" s="320" t="s">
        <v>1720</v>
      </c>
      <c r="C669" s="313">
        <v>400.0</v>
      </c>
      <c r="D669" s="228"/>
    </row>
    <row r="670">
      <c r="A670" s="311">
        <v>43111.0</v>
      </c>
      <c r="B670" s="320" t="s">
        <v>1815</v>
      </c>
      <c r="C670" s="313">
        <v>-2.01</v>
      </c>
      <c r="D670" s="228" t="s">
        <v>1560</v>
      </c>
    </row>
    <row r="671">
      <c r="A671" s="311">
        <v>43111.0</v>
      </c>
      <c r="B671" s="320" t="s">
        <v>1816</v>
      </c>
      <c r="C671" s="313">
        <v>-2.39</v>
      </c>
      <c r="D671" s="228" t="s">
        <v>1560</v>
      </c>
    </row>
    <row r="672">
      <c r="A672" s="311">
        <v>43110.0</v>
      </c>
      <c r="B672" s="320" t="s">
        <v>1817</v>
      </c>
      <c r="C672" s="313">
        <v>-400.0</v>
      </c>
      <c r="D672" s="228"/>
    </row>
    <row r="673">
      <c r="A673" s="311">
        <v>43110.0</v>
      </c>
      <c r="B673" s="320" t="s">
        <v>1712</v>
      </c>
      <c r="C673" s="313">
        <v>-340.6</v>
      </c>
      <c r="D673" s="228"/>
    </row>
    <row r="674">
      <c r="A674" s="311">
        <v>43109.0</v>
      </c>
      <c r="B674" s="320" t="s">
        <v>1818</v>
      </c>
      <c r="C674" s="313">
        <v>-3.19</v>
      </c>
      <c r="D674" s="228" t="s">
        <v>1560</v>
      </c>
    </row>
    <row r="675">
      <c r="A675" s="311">
        <v>43109.0</v>
      </c>
      <c r="B675" s="320" t="s">
        <v>1818</v>
      </c>
      <c r="C675" s="313">
        <v>-2.94</v>
      </c>
      <c r="D675" s="228" t="s">
        <v>1560</v>
      </c>
    </row>
    <row r="676">
      <c r="A676" s="311">
        <v>43109.0</v>
      </c>
      <c r="B676" s="320" t="s">
        <v>1818</v>
      </c>
      <c r="C676" s="313">
        <v>-1.13</v>
      </c>
      <c r="D676" s="228" t="s">
        <v>1560</v>
      </c>
    </row>
    <row r="677">
      <c r="A677" s="311">
        <v>43108.0</v>
      </c>
      <c r="B677" s="320" t="s">
        <v>1819</v>
      </c>
      <c r="C677" s="313">
        <v>-3.95</v>
      </c>
      <c r="D677" s="228" t="s">
        <v>1560</v>
      </c>
    </row>
    <row r="678">
      <c r="A678" s="311">
        <v>43107.0</v>
      </c>
      <c r="B678" s="320" t="s">
        <v>1820</v>
      </c>
      <c r="C678" s="313">
        <v>-7.37</v>
      </c>
      <c r="D678" s="228" t="s">
        <v>1560</v>
      </c>
    </row>
    <row r="679">
      <c r="A679" s="311">
        <v>43105.0</v>
      </c>
      <c r="B679" s="251" t="s">
        <v>1672</v>
      </c>
      <c r="C679" s="313">
        <v>207.0</v>
      </c>
      <c r="D679" s="230"/>
    </row>
    <row r="680">
      <c r="A680" s="311">
        <v>43105.0</v>
      </c>
      <c r="B680" s="239" t="s">
        <v>1821</v>
      </c>
      <c r="C680" s="313">
        <v>40.0</v>
      </c>
      <c r="D680" s="230"/>
    </row>
    <row r="681">
      <c r="A681" s="311">
        <v>43105.0</v>
      </c>
      <c r="B681" s="239" t="s">
        <v>1767</v>
      </c>
      <c r="C681" s="313">
        <v>890.0</v>
      </c>
      <c r="D681" s="230"/>
    </row>
    <row r="682">
      <c r="A682" s="311">
        <v>43105.0</v>
      </c>
      <c r="B682" s="239" t="s">
        <v>1797</v>
      </c>
      <c r="C682" s="313">
        <v>700.0</v>
      </c>
      <c r="D682" s="230"/>
    </row>
    <row r="683">
      <c r="A683" s="311">
        <v>43104.0</v>
      </c>
      <c r="B683" s="322" t="s">
        <v>1809</v>
      </c>
      <c r="C683" s="313">
        <v>-3.8</v>
      </c>
      <c r="D683" s="228" t="s">
        <v>1560</v>
      </c>
    </row>
    <row r="684">
      <c r="A684" s="311">
        <v>43104.0</v>
      </c>
      <c r="B684" s="312" t="s">
        <v>1694</v>
      </c>
      <c r="C684" s="313">
        <v>-30000.0</v>
      </c>
      <c r="D684" s="228"/>
    </row>
    <row r="685">
      <c r="A685" s="311">
        <v>43103.0</v>
      </c>
      <c r="B685" s="312" t="s">
        <v>1822</v>
      </c>
      <c r="C685" s="313">
        <v>5000.0</v>
      </c>
      <c r="D685" s="228"/>
    </row>
    <row r="686">
      <c r="A686" s="311">
        <v>43103.0</v>
      </c>
      <c r="B686" s="312" t="s">
        <v>1823</v>
      </c>
      <c r="C686" s="313">
        <v>505.92</v>
      </c>
      <c r="D686" s="228"/>
    </row>
    <row r="687">
      <c r="A687" s="311">
        <v>43102.0</v>
      </c>
      <c r="B687" s="312" t="s">
        <v>1824</v>
      </c>
      <c r="C687" s="313">
        <v>400.0</v>
      </c>
      <c r="D687" s="228"/>
    </row>
    <row r="688">
      <c r="A688" s="311">
        <v>43102.0</v>
      </c>
      <c r="B688" s="312" t="s">
        <v>1822</v>
      </c>
      <c r="C688" s="313">
        <v>25000.0</v>
      </c>
      <c r="D688" s="228"/>
    </row>
    <row r="689">
      <c r="A689" s="311">
        <v>43096.0</v>
      </c>
      <c r="B689" s="312" t="s">
        <v>1756</v>
      </c>
      <c r="C689" s="313">
        <v>-259.0</v>
      </c>
      <c r="D689" s="228"/>
    </row>
    <row r="690">
      <c r="A690" s="311">
        <v>43088.0</v>
      </c>
      <c r="B690" s="312" t="s">
        <v>1825</v>
      </c>
      <c r="C690" s="313">
        <v>110.0</v>
      </c>
      <c r="D690" s="228"/>
    </row>
    <row r="691">
      <c r="A691" s="311">
        <v>43083.0</v>
      </c>
      <c r="B691" s="312" t="s">
        <v>1826</v>
      </c>
      <c r="C691" s="313">
        <v>-6.05</v>
      </c>
      <c r="D691" s="228" t="s">
        <v>1560</v>
      </c>
    </row>
    <row r="692">
      <c r="A692" s="311">
        <v>43083.0</v>
      </c>
      <c r="B692" s="312" t="s">
        <v>1827</v>
      </c>
      <c r="C692" s="313">
        <v>-9.35</v>
      </c>
      <c r="D692" s="228" t="s">
        <v>1560</v>
      </c>
    </row>
    <row r="693">
      <c r="A693" s="311">
        <v>43083.0</v>
      </c>
      <c r="B693" s="312" t="s">
        <v>1823</v>
      </c>
      <c r="C693" s="313">
        <v>152.45</v>
      </c>
      <c r="D693" s="228"/>
    </row>
    <row r="694">
      <c r="A694" s="311">
        <v>43080.0</v>
      </c>
      <c r="B694" s="312" t="s">
        <v>1712</v>
      </c>
      <c r="C694" s="313">
        <v>-340.6</v>
      </c>
      <c r="D694" s="228"/>
    </row>
    <row r="695">
      <c r="A695" s="311">
        <v>43080.0</v>
      </c>
      <c r="B695" s="21" t="s">
        <v>1818</v>
      </c>
      <c r="C695" s="313">
        <v>-1.32</v>
      </c>
      <c r="D695" s="228" t="s">
        <v>1560</v>
      </c>
    </row>
    <row r="696">
      <c r="A696" s="311">
        <v>43076.0</v>
      </c>
      <c r="B696" s="21" t="s">
        <v>1828</v>
      </c>
      <c r="C696" s="313">
        <v>35.1</v>
      </c>
      <c r="D696" s="228"/>
    </row>
    <row r="697">
      <c r="A697" s="311">
        <v>43075.0</v>
      </c>
      <c r="B697" s="21" t="s">
        <v>1829</v>
      </c>
      <c r="C697" s="313">
        <v>700.0</v>
      </c>
      <c r="D697" s="228"/>
    </row>
    <row r="698">
      <c r="A698" s="311">
        <v>43074.0</v>
      </c>
      <c r="B698" s="21" t="s">
        <v>1672</v>
      </c>
      <c r="C698" s="313">
        <v>207.0</v>
      </c>
      <c r="D698" s="228"/>
    </row>
    <row r="699">
      <c r="A699" s="311">
        <v>43074.0</v>
      </c>
      <c r="B699" s="21" t="s">
        <v>1830</v>
      </c>
      <c r="C699" s="313">
        <v>-101.0</v>
      </c>
      <c r="D699" s="228" t="s">
        <v>1560</v>
      </c>
    </row>
    <row r="700">
      <c r="A700" s="311">
        <v>43074.0</v>
      </c>
      <c r="B700" s="21" t="s">
        <v>1767</v>
      </c>
      <c r="C700" s="313">
        <v>-890.0</v>
      </c>
      <c r="D700" s="228"/>
    </row>
    <row r="701">
      <c r="A701" s="311">
        <v>43073.0</v>
      </c>
      <c r="B701" s="21" t="s">
        <v>1769</v>
      </c>
      <c r="C701" s="313">
        <v>1.0</v>
      </c>
      <c r="D701" s="228"/>
    </row>
    <row r="702">
      <c r="A702" s="311">
        <v>43073.0</v>
      </c>
      <c r="B702" s="21" t="s">
        <v>1831</v>
      </c>
      <c r="C702" s="313">
        <v>-38.0</v>
      </c>
      <c r="D702" s="228" t="s">
        <v>1560</v>
      </c>
    </row>
    <row r="703">
      <c r="A703" s="311">
        <v>43073.0</v>
      </c>
      <c r="B703" s="21" t="s">
        <v>1769</v>
      </c>
      <c r="C703" s="313">
        <v>-1.0</v>
      </c>
      <c r="D703" s="228"/>
    </row>
    <row r="704">
      <c r="A704" s="311">
        <v>43073.0</v>
      </c>
      <c r="B704" s="21" t="s">
        <v>1823</v>
      </c>
      <c r="C704" s="313">
        <v>489.6</v>
      </c>
      <c r="D704" s="228"/>
    </row>
    <row r="705">
      <c r="A705" s="311">
        <v>43069.0</v>
      </c>
      <c r="B705" s="21" t="s">
        <v>1818</v>
      </c>
      <c r="C705" s="313">
        <v>-21.99</v>
      </c>
      <c r="D705" s="228" t="s">
        <v>1560</v>
      </c>
    </row>
    <row r="706">
      <c r="A706" s="311">
        <v>43068.0</v>
      </c>
      <c r="B706" s="21" t="s">
        <v>1694</v>
      </c>
      <c r="C706" s="313">
        <v>-10000.0</v>
      </c>
      <c r="D706" s="228"/>
    </row>
    <row r="707">
      <c r="A707" s="311">
        <v>43068.0</v>
      </c>
      <c r="B707" s="21" t="s">
        <v>1832</v>
      </c>
      <c r="C707" s="313">
        <v>10000.0</v>
      </c>
      <c r="D707" s="228"/>
    </row>
    <row r="708">
      <c r="A708" s="311">
        <v>43067.0</v>
      </c>
      <c r="B708" s="21" t="s">
        <v>1833</v>
      </c>
      <c r="C708" s="313">
        <v>-989.01</v>
      </c>
      <c r="D708" s="228"/>
    </row>
    <row r="709">
      <c r="A709" s="311">
        <v>43063.0</v>
      </c>
      <c r="B709" s="21" t="s">
        <v>1818</v>
      </c>
      <c r="C709" s="313">
        <v>-83.27</v>
      </c>
      <c r="D709" s="228" t="s">
        <v>1560</v>
      </c>
    </row>
    <row r="710">
      <c r="A710" s="311">
        <v>43061.0</v>
      </c>
      <c r="B710" s="21" t="s">
        <v>1834</v>
      </c>
      <c r="C710" s="313">
        <v>-5.3</v>
      </c>
      <c r="D710" s="228" t="s">
        <v>1560</v>
      </c>
    </row>
    <row r="711">
      <c r="A711" s="311">
        <v>43056.0</v>
      </c>
      <c r="B711" s="21" t="s">
        <v>1794</v>
      </c>
      <c r="C711" s="313">
        <v>-19.79</v>
      </c>
      <c r="D711" s="228" t="s">
        <v>1560</v>
      </c>
    </row>
    <row r="712">
      <c r="A712" s="311">
        <v>43055.0</v>
      </c>
      <c r="B712" s="21" t="s">
        <v>1694</v>
      </c>
      <c r="C712" s="313">
        <v>-1000.0</v>
      </c>
      <c r="D712" s="228"/>
    </row>
    <row r="713">
      <c r="A713" s="311">
        <v>43053.0</v>
      </c>
      <c r="B713" s="21" t="s">
        <v>1824</v>
      </c>
      <c r="C713" s="313">
        <v>1350.0</v>
      </c>
      <c r="D713" s="228"/>
    </row>
    <row r="714">
      <c r="A714" s="311">
        <v>43053.0</v>
      </c>
      <c r="B714" s="21" t="s">
        <v>1721</v>
      </c>
      <c r="C714" s="313">
        <v>-1000.0</v>
      </c>
      <c r="D714" s="228"/>
    </row>
    <row r="715">
      <c r="A715" s="311">
        <v>43053.0</v>
      </c>
      <c r="B715" s="21" t="s">
        <v>1720</v>
      </c>
      <c r="C715" s="313">
        <v>1000.0</v>
      </c>
      <c r="D715" s="228"/>
    </row>
    <row r="716">
      <c r="A716" s="311">
        <v>43052.0</v>
      </c>
      <c r="B716" s="21" t="s">
        <v>1835</v>
      </c>
      <c r="C716" s="313">
        <v>192.8</v>
      </c>
      <c r="D716" s="228"/>
    </row>
    <row r="717">
      <c r="A717" s="311">
        <v>43049.0</v>
      </c>
      <c r="B717" s="21" t="s">
        <v>1712</v>
      </c>
      <c r="C717" s="313">
        <v>-340.6</v>
      </c>
      <c r="D717" s="228"/>
    </row>
    <row r="718">
      <c r="A718" s="311">
        <v>43048.0</v>
      </c>
      <c r="B718" s="21" t="s">
        <v>1836</v>
      </c>
      <c r="C718" s="313">
        <v>700.0</v>
      </c>
      <c r="D718" s="228"/>
    </row>
    <row r="719">
      <c r="A719" s="311">
        <v>43045.0</v>
      </c>
      <c r="B719" s="21" t="s">
        <v>1767</v>
      </c>
      <c r="C719" s="313">
        <v>-890.0</v>
      </c>
      <c r="D719" s="228"/>
    </row>
    <row r="720">
      <c r="A720" s="311">
        <v>43041.0</v>
      </c>
      <c r="B720" s="21" t="s">
        <v>1823</v>
      </c>
      <c r="C720" s="313">
        <v>505.92</v>
      </c>
      <c r="D720" s="228"/>
    </row>
  </sheetData>
  <autoFilter ref="$A$1:$D$720">
    <sortState ref="A1:D720">
      <sortCondition descending="1" ref="A1:A720"/>
    </sortState>
  </autoFilter>
  <hyperlinks>
    <hyperlink r:id="rId1" ref="B435"/>
    <hyperlink r:id="rId2" ref="B661"/>
    <hyperlink r:id="rId3" ref="B683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215</v>
      </c>
      <c r="D1" s="324" t="s">
        <v>204</v>
      </c>
      <c r="E1" s="324" t="s">
        <v>200</v>
      </c>
      <c r="F1" s="324" t="s">
        <v>196</v>
      </c>
    </row>
    <row r="2">
      <c r="A2" s="250">
        <f>DateTime!$B$1-TIME(2,0,0)</f>
        <v>44656.62494</v>
      </c>
      <c r="B2" s="325">
        <f t="array" ref="B2:F2">TRANSPOSE(OFFSET(Investment!$J:$J,1,0,ROWS(Investment!$J:$J)-2,1))</f>
        <v>4.4</v>
      </c>
      <c r="C2" s="325">
        <v>79.14</v>
      </c>
      <c r="D2" s="325">
        <v>176.5</v>
      </c>
      <c r="E2" s="325">
        <v>166.52</v>
      </c>
      <c r="F2" s="325">
        <v>11.81</v>
      </c>
    </row>
    <row r="3">
      <c r="A3" s="189">
        <v>44655.98310320602</v>
      </c>
      <c r="B3" s="326">
        <v>4.451</v>
      </c>
      <c r="C3" s="326">
        <v>78.72</v>
      </c>
      <c r="D3" s="326">
        <v>177.42</v>
      </c>
      <c r="E3" s="326">
        <v>165.6</v>
      </c>
      <c r="F3" s="326">
        <v>11.72</v>
      </c>
    </row>
    <row r="4">
      <c r="A4" s="189">
        <v>44652.983104548606</v>
      </c>
      <c r="B4" s="325">
        <v>4.456</v>
      </c>
      <c r="C4" s="325">
        <v>77.79</v>
      </c>
      <c r="D4" s="325">
        <v>176.84</v>
      </c>
      <c r="E4" s="325">
        <v>164.71</v>
      </c>
      <c r="F4" s="325">
        <v>11.61</v>
      </c>
    </row>
    <row r="5">
      <c r="A5" s="189">
        <v>44651.983094270836</v>
      </c>
      <c r="B5" s="326">
        <v>4.44</v>
      </c>
      <c r="C5" s="326">
        <v>78.41</v>
      </c>
      <c r="D5" s="326">
        <v>177.14</v>
      </c>
      <c r="E5" s="326">
        <v>165.25</v>
      </c>
      <c r="F5" s="326">
        <v>11.63</v>
      </c>
    </row>
    <row r="6">
      <c r="A6" s="189">
        <v>44650.9830984838</v>
      </c>
      <c r="B6" s="326">
        <v>4.397</v>
      </c>
      <c r="C6" s="326">
        <v>78.29</v>
      </c>
      <c r="D6" s="326">
        <v>175.47</v>
      </c>
      <c r="E6" s="326">
        <v>163.5</v>
      </c>
      <c r="F6" s="326">
        <v>11.63</v>
      </c>
    </row>
    <row r="7">
      <c r="A7" s="189">
        <v>44649.983126782405</v>
      </c>
      <c r="B7" s="326">
        <v>4.367</v>
      </c>
      <c r="C7" s="326">
        <v>78.67</v>
      </c>
      <c r="D7" s="326">
        <v>175.26</v>
      </c>
      <c r="E7" s="326">
        <v>162.37</v>
      </c>
      <c r="F7" s="326">
        <v>11.42</v>
      </c>
    </row>
    <row r="8">
      <c r="A8" s="189">
        <v>44648.98310568287</v>
      </c>
      <c r="B8" s="326">
        <v>4.394</v>
      </c>
      <c r="C8" s="326">
        <v>78.3</v>
      </c>
      <c r="D8" s="326">
        <v>177.22</v>
      </c>
      <c r="E8" s="326">
        <v>166.44</v>
      </c>
      <c r="F8" s="326">
        <v>11.82</v>
      </c>
    </row>
    <row r="9">
      <c r="A9" s="189">
        <v>44645.983087037035</v>
      </c>
      <c r="B9" s="326">
        <v>4.37</v>
      </c>
      <c r="C9" s="326">
        <v>77.94</v>
      </c>
      <c r="D9" s="326">
        <v>176.55</v>
      </c>
      <c r="E9" s="326">
        <v>167.91</v>
      </c>
      <c r="F9" s="326">
        <v>12.11</v>
      </c>
    </row>
    <row r="10">
      <c r="A10" s="189">
        <v>44644.98311236111</v>
      </c>
      <c r="B10" s="326">
        <v>4.432</v>
      </c>
      <c r="C10" s="326">
        <v>77.27</v>
      </c>
      <c r="D10" s="326">
        <v>178.49</v>
      </c>
      <c r="E10" s="326">
        <v>168.48</v>
      </c>
      <c r="F10" s="326">
        <v>12.09</v>
      </c>
    </row>
    <row r="11">
      <c r="A11" s="189">
        <v>44643.98311753472</v>
      </c>
      <c r="B11" s="326">
        <v>4.381</v>
      </c>
      <c r="C11" s="326">
        <v>77.31</v>
      </c>
      <c r="D11" s="326">
        <v>178.26</v>
      </c>
      <c r="E11" s="326">
        <v>165.69</v>
      </c>
      <c r="F11" s="326">
        <v>12.0</v>
      </c>
    </row>
    <row r="12">
      <c r="A12" s="189">
        <v>44642.983094560186</v>
      </c>
      <c r="B12" s="326">
        <v>4.366</v>
      </c>
      <c r="C12" s="326">
        <v>77.45</v>
      </c>
      <c r="D12" s="326">
        <v>177.93</v>
      </c>
      <c r="E12" s="326">
        <v>164.64</v>
      </c>
      <c r="F12" s="326">
        <v>11.65</v>
      </c>
    </row>
    <row r="13">
      <c r="A13" s="189">
        <v>44641.9831025</v>
      </c>
      <c r="B13" s="326">
        <v>4.425</v>
      </c>
      <c r="C13" s="326">
        <v>76.53</v>
      </c>
      <c r="D13" s="326">
        <v>179.04</v>
      </c>
      <c r="E13" s="326">
        <v>165.31</v>
      </c>
      <c r="F13" s="326">
        <v>11.69</v>
      </c>
    </row>
    <row r="14">
      <c r="A14" s="189">
        <v>44638.98309329861</v>
      </c>
      <c r="B14" s="326">
        <v>4.474</v>
      </c>
      <c r="C14" s="326">
        <v>75.85</v>
      </c>
      <c r="D14" s="326">
        <v>180.31</v>
      </c>
      <c r="E14" s="326">
        <v>164.56</v>
      </c>
      <c r="F14" s="326">
        <v>11.33</v>
      </c>
    </row>
    <row r="15">
      <c r="A15" s="189">
        <v>44637.9831065162</v>
      </c>
      <c r="B15" s="326">
        <v>4.445</v>
      </c>
      <c r="C15" s="326">
        <v>74.65</v>
      </c>
      <c r="D15" s="326">
        <v>179.35</v>
      </c>
      <c r="E15" s="326">
        <v>165.0</v>
      </c>
      <c r="F15" s="326">
        <v>11.3</v>
      </c>
    </row>
    <row r="16">
      <c r="A16" s="189">
        <v>44636.98251443287</v>
      </c>
      <c r="B16" s="326">
        <v>4.448</v>
      </c>
      <c r="C16" s="326">
        <v>74.77</v>
      </c>
      <c r="D16" s="326">
        <v>180.65</v>
      </c>
      <c r="E16" s="326">
        <v>163.51</v>
      </c>
      <c r="F16" s="326">
        <v>11.04</v>
      </c>
    </row>
    <row r="17">
      <c r="A17" s="189">
        <v>44635.98310251157</v>
      </c>
      <c r="B17" s="326">
        <v>4.489</v>
      </c>
      <c r="C17" s="326">
        <v>73.64</v>
      </c>
      <c r="D17" s="326">
        <v>182.53</v>
      </c>
      <c r="E17" s="326">
        <v>165.8</v>
      </c>
      <c r="F17" s="326">
        <v>11.15</v>
      </c>
    </row>
    <row r="18">
      <c r="A18" s="189">
        <v>44634.98310400463</v>
      </c>
      <c r="B18" s="326">
        <v>4.48</v>
      </c>
      <c r="C18" s="326">
        <v>72.64</v>
      </c>
      <c r="D18" s="326">
        <v>182.0</v>
      </c>
      <c r="E18" s="326">
        <v>168.09</v>
      </c>
      <c r="F18" s="326">
        <v>11.29</v>
      </c>
    </row>
    <row r="19">
      <c r="A19" s="189">
        <v>44631.9824303125</v>
      </c>
      <c r="B19" s="326">
        <v>4.59</v>
      </c>
      <c r="C19" s="326">
        <v>73.75</v>
      </c>
      <c r="D19" s="326">
        <v>184.8</v>
      </c>
      <c r="E19" s="326">
        <v>171.0</v>
      </c>
      <c r="F19" s="326">
        <v>11.61</v>
      </c>
    </row>
    <row r="20">
      <c r="A20" s="189">
        <v>44630.983123171296</v>
      </c>
      <c r="B20" s="326">
        <v>4.543</v>
      </c>
      <c r="C20" s="326">
        <v>72.75</v>
      </c>
      <c r="D20" s="326">
        <v>183.58</v>
      </c>
      <c r="E20" s="326">
        <v>170.83</v>
      </c>
      <c r="F20" s="326">
        <v>11.51</v>
      </c>
    </row>
    <row r="21">
      <c r="A21" s="189">
        <v>44629.98311611111</v>
      </c>
      <c r="B21" s="326">
        <v>4.595</v>
      </c>
      <c r="C21" s="326">
        <v>73.2</v>
      </c>
      <c r="D21" s="326">
        <v>183.42</v>
      </c>
      <c r="E21" s="326">
        <v>170.21</v>
      </c>
      <c r="F21" s="326">
        <v>11.72</v>
      </c>
    </row>
    <row r="22">
      <c r="A22" s="189">
        <v>44628.9831487037</v>
      </c>
      <c r="B22" s="326">
        <v>4.716</v>
      </c>
      <c r="C22" s="326">
        <v>72.68</v>
      </c>
      <c r="D22" s="326">
        <v>188.12</v>
      </c>
      <c r="E22" s="326">
        <v>178.62</v>
      </c>
      <c r="F22" s="326">
        <v>12.65</v>
      </c>
    </row>
    <row r="23">
      <c r="A23" s="189">
        <v>44627.98180861111</v>
      </c>
      <c r="B23" s="326">
        <v>4.7927</v>
      </c>
      <c r="C23" s="326">
        <v>74.58</v>
      </c>
      <c r="D23" s="326">
        <v>189.69</v>
      </c>
      <c r="E23" s="326">
        <v>171.91</v>
      </c>
      <c r="F23" s="326">
        <v>12.37</v>
      </c>
    </row>
    <row r="24">
      <c r="A24" s="189">
        <v>44624.983344583336</v>
      </c>
      <c r="B24" s="326">
        <v>4.805</v>
      </c>
      <c r="C24" s="326">
        <v>74.751</v>
      </c>
      <c r="D24" s="326">
        <v>189.79</v>
      </c>
      <c r="E24" s="326">
        <v>169.85</v>
      </c>
      <c r="F24" s="326">
        <v>11.945</v>
      </c>
    </row>
    <row r="25">
      <c r="A25" s="189">
        <v>44623.9832099537</v>
      </c>
      <c r="B25" s="326">
        <v>4.6707</v>
      </c>
      <c r="C25" s="326">
        <v>75.0</v>
      </c>
      <c r="D25" s="326">
        <v>185.23</v>
      </c>
      <c r="E25" s="326">
        <v>164.65</v>
      </c>
      <c r="F25" s="326">
        <v>11.5</v>
      </c>
    </row>
    <row r="26">
      <c r="A26" s="189">
        <v>44622.98356634259</v>
      </c>
      <c r="B26" s="326">
        <v>4.6696</v>
      </c>
      <c r="C26" s="326">
        <v>74.946</v>
      </c>
      <c r="D26" s="326">
        <v>184.09</v>
      </c>
      <c r="E26" s="326">
        <v>162.69</v>
      </c>
      <c r="F26" s="326">
        <v>11.205</v>
      </c>
    </row>
    <row r="27">
      <c r="A27" s="189">
        <v>44621.98359836805</v>
      </c>
      <c r="B27" s="326">
        <v>4.753</v>
      </c>
      <c r="C27" s="326">
        <v>73.85</v>
      </c>
      <c r="D27" s="326">
        <v>185.93</v>
      </c>
      <c r="E27" s="326">
        <v>163.04</v>
      </c>
      <c r="F27" s="326">
        <v>11.0</v>
      </c>
    </row>
    <row r="28">
      <c r="A28" s="189">
        <v>44620.98321413195</v>
      </c>
      <c r="B28" s="326">
        <v>4.591</v>
      </c>
      <c r="C28" s="326">
        <v>74.06</v>
      </c>
      <c r="D28" s="326">
        <v>181.69</v>
      </c>
      <c r="E28" s="326">
        <v>160.16</v>
      </c>
      <c r="F28" s="326">
        <v>10.48</v>
      </c>
    </row>
    <row r="29">
      <c r="A29" s="189">
        <v>44617.98321136574</v>
      </c>
      <c r="B29" s="326">
        <v>4.531</v>
      </c>
      <c r="C29" s="326">
        <v>73.62</v>
      </c>
      <c r="D29" s="326">
        <v>180.7</v>
      </c>
      <c r="E29" s="326">
        <v>158.37</v>
      </c>
      <c r="F29" s="326">
        <v>10.26</v>
      </c>
    </row>
    <row r="30">
      <c r="A30" s="189">
        <v>44616.98320775463</v>
      </c>
      <c r="B30" s="326">
        <v>4.59</v>
      </c>
      <c r="C30" s="326">
        <v>71.25</v>
      </c>
      <c r="D30" s="326">
        <v>182.73</v>
      </c>
      <c r="E30" s="326">
        <v>163.72</v>
      </c>
      <c r="F30" s="326">
        <v>10.8</v>
      </c>
    </row>
    <row r="31">
      <c r="A31" s="189">
        <v>44615.98331465278</v>
      </c>
      <c r="B31" s="326">
        <v>4.523</v>
      </c>
      <c r="C31" s="326">
        <v>71.85</v>
      </c>
      <c r="D31" s="326">
        <v>178.69</v>
      </c>
      <c r="E31" s="326">
        <v>159.0</v>
      </c>
      <c r="F31" s="326">
        <v>10.37</v>
      </c>
    </row>
    <row r="32">
      <c r="A32" s="189">
        <v>44614.982769305556</v>
      </c>
      <c r="B32" s="326">
        <v>4.529</v>
      </c>
      <c r="C32" s="326">
        <v>72.38</v>
      </c>
      <c r="D32" s="326">
        <v>178.8</v>
      </c>
      <c r="E32" s="326">
        <v>157.62</v>
      </c>
      <c r="F32" s="326">
        <v>10.25</v>
      </c>
    </row>
    <row r="33">
      <c r="A33" s="189">
        <v>44613.983227731485</v>
      </c>
      <c r="B33" s="326">
        <v>4.53</v>
      </c>
      <c r="C33" s="326">
        <v>72.11</v>
      </c>
      <c r="D33" s="326">
        <v>179.31</v>
      </c>
      <c r="E33" s="326">
        <v>157.71</v>
      </c>
      <c r="F33" s="326">
        <v>10.18</v>
      </c>
    </row>
    <row r="34">
      <c r="A34" s="189">
        <v>44610.98321773148</v>
      </c>
      <c r="B34" s="326">
        <v>4.521</v>
      </c>
      <c r="C34" s="326">
        <v>72.99</v>
      </c>
      <c r="D34" s="326">
        <v>178.76</v>
      </c>
      <c r="E34" s="326">
        <v>157.37</v>
      </c>
      <c r="F34" s="326">
        <v>10.13</v>
      </c>
    </row>
    <row r="35">
      <c r="A35" s="189">
        <v>44609.983208969905</v>
      </c>
      <c r="B35" s="326">
        <v>4.484</v>
      </c>
      <c r="C35" s="326">
        <v>73.9</v>
      </c>
      <c r="D35" s="326">
        <v>178.03</v>
      </c>
      <c r="E35" s="326">
        <v>157.42</v>
      </c>
      <c r="F35" s="326">
        <v>10.06</v>
      </c>
    </row>
    <row r="36">
      <c r="A36" s="189">
        <v>44608.98321346065</v>
      </c>
      <c r="B36" s="326">
        <v>4.43</v>
      </c>
      <c r="C36" s="326">
        <v>74.15</v>
      </c>
      <c r="D36" s="326">
        <v>177.01</v>
      </c>
      <c r="E36" s="326">
        <v>154.72</v>
      </c>
      <c r="F36" s="326">
        <v>10.06</v>
      </c>
    </row>
    <row r="37">
      <c r="A37" s="189">
        <v>44607.983210798615</v>
      </c>
      <c r="B37" s="326">
        <v>4.443</v>
      </c>
      <c r="C37" s="326">
        <v>74.6</v>
      </c>
      <c r="D37" s="326">
        <v>177.27</v>
      </c>
      <c r="E37" s="326">
        <v>153.55</v>
      </c>
      <c r="F37" s="326">
        <v>9.91</v>
      </c>
    </row>
    <row r="38">
      <c r="A38" s="189">
        <v>44606.98322032407</v>
      </c>
      <c r="B38" s="326">
        <v>4.476</v>
      </c>
      <c r="C38" s="326">
        <v>73.99</v>
      </c>
      <c r="D38" s="326">
        <v>178.55</v>
      </c>
      <c r="E38" s="326">
        <v>156.0</v>
      </c>
      <c r="F38" s="326">
        <v>10.03</v>
      </c>
    </row>
    <row r="39">
      <c r="A39" s="189">
        <v>44603.98320696759</v>
      </c>
      <c r="B39" s="326">
        <v>4.423</v>
      </c>
      <c r="C39" s="326">
        <v>74.69</v>
      </c>
      <c r="D39" s="326">
        <v>176.69</v>
      </c>
      <c r="E39" s="326">
        <v>152.0</v>
      </c>
      <c r="F39" s="326">
        <v>9.83</v>
      </c>
    </row>
    <row r="40">
      <c r="A40" s="189">
        <v>44602.9831003125</v>
      </c>
      <c r="B40" s="326">
        <v>4.423</v>
      </c>
      <c r="C40" s="326">
        <v>75.26</v>
      </c>
      <c r="D40" s="326">
        <v>176.01</v>
      </c>
      <c r="E40" s="326">
        <v>151.25</v>
      </c>
      <c r="F40" s="326">
        <v>9.93</v>
      </c>
    </row>
    <row r="41">
      <c r="A41" s="189">
        <v>44601.98320523148</v>
      </c>
      <c r="B41" s="326">
        <v>4.522</v>
      </c>
      <c r="C41" s="326">
        <v>75.89</v>
      </c>
      <c r="D41" s="326">
        <v>177.53</v>
      </c>
      <c r="E41" s="326">
        <v>151.09</v>
      </c>
      <c r="F41" s="326">
        <v>9.83</v>
      </c>
    </row>
    <row r="42">
      <c r="A42" s="189">
        <v>44600.983212210645</v>
      </c>
      <c r="B42" s="326">
        <v>4.506</v>
      </c>
      <c r="C42" s="326">
        <v>74.95</v>
      </c>
      <c r="D42" s="326">
        <v>177.4</v>
      </c>
      <c r="E42" s="326">
        <v>151.03</v>
      </c>
      <c r="F42" s="326">
        <v>9.84</v>
      </c>
    </row>
    <row r="43">
      <c r="A43" s="189">
        <v>44599.98321348379</v>
      </c>
      <c r="B43" s="326">
        <v>4.511</v>
      </c>
      <c r="C43" s="326">
        <v>74.57</v>
      </c>
      <c r="D43" s="326">
        <v>177.49</v>
      </c>
      <c r="E43" s="326">
        <v>149.88</v>
      </c>
      <c r="F43" s="326">
        <v>9.84</v>
      </c>
    </row>
    <row r="44">
      <c r="A44" s="189">
        <v>44596.98321666667</v>
      </c>
      <c r="B44" s="326">
        <v>4.525</v>
      </c>
      <c r="C44" s="326">
        <v>74.19</v>
      </c>
      <c r="D44" s="326">
        <v>177.6</v>
      </c>
      <c r="E44" s="326">
        <v>148.78</v>
      </c>
      <c r="F44" s="326">
        <v>9.88</v>
      </c>
    </row>
    <row r="45">
      <c r="A45" s="189">
        <v>44595.98321320602</v>
      </c>
      <c r="B45" s="326">
        <v>4.574</v>
      </c>
      <c r="C45" s="326">
        <v>75.03</v>
      </c>
      <c r="D45" s="326">
        <v>178.94</v>
      </c>
      <c r="E45" s="326">
        <v>149.02</v>
      </c>
      <c r="F45" s="326">
        <v>9.82</v>
      </c>
    </row>
    <row r="46">
      <c r="A46" s="189">
        <v>44594.98321922454</v>
      </c>
      <c r="B46" s="326">
        <v>4.705</v>
      </c>
      <c r="C46" s="326">
        <v>76.45</v>
      </c>
      <c r="D46" s="326">
        <v>182.05</v>
      </c>
      <c r="E46" s="326">
        <v>150.92</v>
      </c>
      <c r="F46" s="326">
        <v>10.01</v>
      </c>
    </row>
    <row r="47">
      <c r="A47" s="189">
        <v>44593.98310490741</v>
      </c>
      <c r="B47" s="326">
        <v>4.681</v>
      </c>
      <c r="C47" s="326">
        <v>76.18</v>
      </c>
      <c r="D47" s="326">
        <v>182.06</v>
      </c>
      <c r="E47" s="326">
        <v>151.61</v>
      </c>
      <c r="F47" s="326">
        <v>9.88</v>
      </c>
    </row>
    <row r="48">
      <c r="A48" s="189">
        <v>44592.983211203704</v>
      </c>
      <c r="B48" s="326">
        <v>4.717</v>
      </c>
      <c r="C48" s="326">
        <v>75.58</v>
      </c>
      <c r="D48" s="326">
        <v>183.17</v>
      </c>
      <c r="E48" s="326">
        <v>151.33</v>
      </c>
      <c r="F48" s="326">
        <v>9.86</v>
      </c>
    </row>
    <row r="49">
      <c r="A49" s="189">
        <v>44589.983212708335</v>
      </c>
      <c r="B49" s="326">
        <v>4.7576</v>
      </c>
      <c r="C49" s="326">
        <v>74.07</v>
      </c>
      <c r="D49" s="326">
        <v>183.94</v>
      </c>
      <c r="E49" s="326">
        <v>150.93</v>
      </c>
      <c r="F49" s="326">
        <v>9.89</v>
      </c>
    </row>
    <row r="50">
      <c r="A50" s="189">
        <v>44588.98320795139</v>
      </c>
      <c r="B50" s="326">
        <v>4.76</v>
      </c>
      <c r="C50" s="326">
        <v>74.9</v>
      </c>
      <c r="D50" s="326">
        <v>183.87</v>
      </c>
      <c r="E50" s="326">
        <v>152.1</v>
      </c>
      <c r="F50" s="326">
        <v>9.77</v>
      </c>
    </row>
    <row r="51">
      <c r="A51" s="189">
        <v>44587.98213210648</v>
      </c>
      <c r="B51" s="326">
        <v>4.683</v>
      </c>
      <c r="C51" s="326">
        <v>74.33</v>
      </c>
      <c r="D51" s="326">
        <v>181.88</v>
      </c>
      <c r="E51" s="326">
        <v>153.25</v>
      </c>
      <c r="F51" s="326">
        <v>9.7</v>
      </c>
    </row>
    <row r="52">
      <c r="A52" s="189">
        <v>44586.98322145833</v>
      </c>
      <c r="B52" s="326">
        <v>4.704</v>
      </c>
      <c r="C52" s="326">
        <v>72.72</v>
      </c>
      <c r="D52" s="326">
        <v>182.38</v>
      </c>
      <c r="E52" s="326">
        <v>154.61</v>
      </c>
      <c r="F52" s="326">
        <v>9.72</v>
      </c>
    </row>
    <row r="53">
      <c r="A53" s="189">
        <v>44585.983210046295</v>
      </c>
      <c r="B53" s="326">
        <v>4.731</v>
      </c>
      <c r="C53" s="326">
        <v>71.86</v>
      </c>
      <c r="D53" s="326">
        <v>182.38</v>
      </c>
      <c r="E53" s="326">
        <v>153.25</v>
      </c>
      <c r="F53" s="326">
        <v>9.46</v>
      </c>
    </row>
    <row r="54">
      <c r="A54" s="189">
        <v>44582.98320931713</v>
      </c>
      <c r="B54" s="326">
        <v>4.682</v>
      </c>
      <c r="C54" s="326">
        <v>74.95</v>
      </c>
      <c r="D54" s="326">
        <v>181.3</v>
      </c>
      <c r="E54" s="326">
        <v>152.6</v>
      </c>
      <c r="F54" s="326">
        <v>9.58</v>
      </c>
    </row>
    <row r="55">
      <c r="A55" s="189">
        <v>44581.983102303246</v>
      </c>
      <c r="B55" s="326">
        <v>4.628</v>
      </c>
      <c r="C55" s="326">
        <v>76.88</v>
      </c>
      <c r="D55" s="326">
        <v>180.02</v>
      </c>
      <c r="E55" s="326">
        <v>153.6</v>
      </c>
      <c r="F55" s="326">
        <v>9.55</v>
      </c>
    </row>
    <row r="56">
      <c r="A56" s="189">
        <v>44580.983209722224</v>
      </c>
      <c r="B56" s="326">
        <v>4.617</v>
      </c>
      <c r="C56" s="326">
        <v>76.3</v>
      </c>
      <c r="D56" s="326">
        <v>180.02</v>
      </c>
      <c r="E56" s="326">
        <v>153.0</v>
      </c>
      <c r="F56" s="326">
        <v>9.55</v>
      </c>
    </row>
    <row r="57">
      <c r="A57" s="189">
        <v>44579.98320393519</v>
      </c>
      <c r="B57" s="326">
        <v>4.614</v>
      </c>
      <c r="C57" s="326">
        <v>76.7</v>
      </c>
      <c r="D57" s="326">
        <v>180.0</v>
      </c>
      <c r="E57" s="326">
        <v>151.47</v>
      </c>
      <c r="F57" s="326">
        <v>9.42</v>
      </c>
    </row>
    <row r="58">
      <c r="A58" s="189">
        <v>44578.983204212964</v>
      </c>
      <c r="B58" s="326">
        <v>4.605</v>
      </c>
      <c r="C58" s="326">
        <v>77.6</v>
      </c>
      <c r="D58" s="326">
        <v>179.67</v>
      </c>
      <c r="E58" s="326">
        <v>150.51</v>
      </c>
      <c r="F58" s="326">
        <v>9.32</v>
      </c>
    </row>
    <row r="59">
      <c r="A59" s="189">
        <v>44575.98321972223</v>
      </c>
      <c r="B59" s="326">
        <v>4.646</v>
      </c>
      <c r="C59" s="326">
        <v>76.94</v>
      </c>
      <c r="D59" s="326">
        <v>179.81</v>
      </c>
      <c r="E59" s="326">
        <v>150.5</v>
      </c>
      <c r="F59" s="326">
        <v>9.29</v>
      </c>
    </row>
    <row r="60">
      <c r="A60" s="189">
        <v>44574.983227812496</v>
      </c>
      <c r="B60" s="326">
        <v>4.643</v>
      </c>
      <c r="C60" s="326">
        <v>78.12</v>
      </c>
      <c r="D60" s="326">
        <v>180.15</v>
      </c>
      <c r="E60" s="326">
        <v>149.85</v>
      </c>
      <c r="F60" s="326">
        <v>9.34</v>
      </c>
    </row>
    <row r="61">
      <c r="A61" s="189">
        <v>44573.98320780093</v>
      </c>
      <c r="B61" s="326">
        <v>4.666</v>
      </c>
      <c r="C61" s="326">
        <v>78.42</v>
      </c>
      <c r="D61" s="326">
        <v>180.45</v>
      </c>
      <c r="E61" s="326">
        <v>150.87</v>
      </c>
      <c r="F61" s="326">
        <v>9.37</v>
      </c>
    </row>
    <row r="62">
      <c r="A62" s="189">
        <v>44572.98310028935</v>
      </c>
      <c r="B62" s="326">
        <v>4.679</v>
      </c>
      <c r="C62" s="326">
        <v>78.11</v>
      </c>
      <c r="D62" s="326">
        <v>181.71</v>
      </c>
      <c r="E62" s="326">
        <v>150.7</v>
      </c>
      <c r="F62" s="326">
        <v>9.22</v>
      </c>
    </row>
    <row r="63">
      <c r="A63" s="189">
        <v>44571.983106631946</v>
      </c>
      <c r="B63" s="326">
        <v>4.654</v>
      </c>
      <c r="C63" s="326">
        <v>77.16</v>
      </c>
      <c r="D63" s="326">
        <v>181.36</v>
      </c>
      <c r="E63" s="326">
        <v>149.59</v>
      </c>
      <c r="F63" s="326">
        <v>9.22</v>
      </c>
    </row>
    <row r="64">
      <c r="A64" s="189">
        <v>44568.98310702546</v>
      </c>
      <c r="B64" s="326">
        <v>4.64</v>
      </c>
      <c r="C64" s="326">
        <v>78.25</v>
      </c>
      <c r="D64" s="326">
        <v>182.5</v>
      </c>
      <c r="E64" s="326">
        <v>148.84</v>
      </c>
      <c r="F64" s="326">
        <v>9.22</v>
      </c>
    </row>
    <row r="65">
      <c r="A65" s="189">
        <v>44567.983097916665</v>
      </c>
      <c r="B65" s="326">
        <v>4.687</v>
      </c>
      <c r="C65" s="326">
        <v>78.86</v>
      </c>
      <c r="D65" s="326">
        <v>182.3</v>
      </c>
      <c r="E65" s="326">
        <v>149.65</v>
      </c>
      <c r="F65" s="326">
        <v>9.2</v>
      </c>
    </row>
    <row r="66">
      <c r="A66" s="189">
        <v>44566.98309908565</v>
      </c>
      <c r="B66" s="326">
        <v>4.705</v>
      </c>
      <c r="C66" s="326">
        <v>80.1</v>
      </c>
      <c r="D66" s="326">
        <v>183.1</v>
      </c>
      <c r="E66" s="326">
        <v>151.81</v>
      </c>
      <c r="F66" s="326">
        <v>9.2</v>
      </c>
    </row>
    <row r="67">
      <c r="A67" s="189">
        <v>44565.983094317126</v>
      </c>
      <c r="B67" s="326">
        <v>4.7022</v>
      </c>
      <c r="C67" s="326">
        <v>80.48</v>
      </c>
      <c r="D67" s="326">
        <v>183.65</v>
      </c>
      <c r="E67" s="326">
        <v>151.61</v>
      </c>
      <c r="F67" s="326">
        <v>9.15</v>
      </c>
    </row>
    <row r="68">
      <c r="A68" s="189">
        <v>44564.983209872684</v>
      </c>
      <c r="B68" s="326">
        <v>4.791</v>
      </c>
      <c r="C68" s="326">
        <v>80.09</v>
      </c>
      <c r="D68" s="326">
        <v>184.65</v>
      </c>
      <c r="E68" s="326">
        <v>150.78</v>
      </c>
      <c r="F68" s="326">
        <v>8.96</v>
      </c>
    </row>
    <row r="69">
      <c r="A69" s="189">
        <v>44561.98310009259</v>
      </c>
      <c r="B69" s="326">
        <v>4.83</v>
      </c>
      <c r="C69" s="325">
        <v>79.987</v>
      </c>
      <c r="D69" s="326">
        <v>185.8</v>
      </c>
      <c r="E69" s="326">
        <v>151.69</v>
      </c>
      <c r="F69" s="326">
        <v>9.03</v>
      </c>
    </row>
    <row r="70">
      <c r="A70" s="189">
        <v>44560.9832090625</v>
      </c>
      <c r="B70" s="326">
        <v>4.83</v>
      </c>
      <c r="C70" s="326">
        <v>80.4</v>
      </c>
      <c r="D70" s="326">
        <v>185.14</v>
      </c>
      <c r="E70" s="326">
        <v>151.0</v>
      </c>
      <c r="F70" s="326">
        <v>9.1</v>
      </c>
    </row>
    <row r="71">
      <c r="A71" s="189">
        <v>44559.98328068287</v>
      </c>
      <c r="B71" s="326">
        <v>4.804</v>
      </c>
      <c r="C71" s="326">
        <v>79.98</v>
      </c>
      <c r="D71" s="326">
        <v>185.11</v>
      </c>
      <c r="E71" s="326">
        <v>149.71</v>
      </c>
      <c r="F71" s="326">
        <v>9.05</v>
      </c>
    </row>
    <row r="72">
      <c r="A72" s="189">
        <v>44558.98321701389</v>
      </c>
      <c r="B72" s="326">
        <v>4.902</v>
      </c>
      <c r="C72" s="326">
        <v>80.26</v>
      </c>
      <c r="D72" s="326">
        <v>186.17</v>
      </c>
      <c r="E72" s="326">
        <v>151.38</v>
      </c>
      <c r="F72" s="326">
        <v>9.09</v>
      </c>
    </row>
    <row r="73">
      <c r="A73" s="189">
        <v>44557.98310880787</v>
      </c>
      <c r="B73" s="326">
        <v>4.881</v>
      </c>
      <c r="C73" s="326">
        <v>79.81</v>
      </c>
      <c r="D73" s="326">
        <v>186.01</v>
      </c>
      <c r="E73" s="326">
        <v>151.26</v>
      </c>
      <c r="F73" s="326">
        <v>9.1</v>
      </c>
    </row>
    <row r="74">
      <c r="A74" s="189">
        <v>44554.98321201389</v>
      </c>
      <c r="B74" s="326">
        <v>4.875</v>
      </c>
      <c r="C74" s="326">
        <v>79.36</v>
      </c>
      <c r="D74" s="326">
        <v>185.31</v>
      </c>
      <c r="E74" s="326">
        <v>151.79</v>
      </c>
      <c r="F74" s="326">
        <v>9.01</v>
      </c>
    </row>
    <row r="75">
      <c r="A75" s="189">
        <v>44553.98320902778</v>
      </c>
      <c r="B75" s="326">
        <v>4.875</v>
      </c>
      <c r="C75" s="326">
        <v>79.27</v>
      </c>
      <c r="D75" s="326">
        <v>186.03</v>
      </c>
      <c r="E75" s="326">
        <v>150.73</v>
      </c>
      <c r="F75" s="326">
        <v>8.98</v>
      </c>
    </row>
    <row r="76">
      <c r="A76" s="189">
        <v>44552.98321089121</v>
      </c>
      <c r="B76" s="326">
        <v>4.905</v>
      </c>
      <c r="C76" s="326">
        <v>78.38</v>
      </c>
      <c r="D76" s="326">
        <v>185.79</v>
      </c>
      <c r="E76" s="326">
        <v>149.78</v>
      </c>
      <c r="F76" s="326">
        <v>8.85</v>
      </c>
    </row>
    <row r="77">
      <c r="A77" s="189">
        <v>44551.983216504625</v>
      </c>
      <c r="B77" s="326">
        <v>4.874</v>
      </c>
      <c r="C77" s="326">
        <v>77.46</v>
      </c>
      <c r="D77" s="326">
        <v>186.72</v>
      </c>
      <c r="E77" s="326">
        <v>149.73</v>
      </c>
      <c r="F77" s="326">
        <v>8.85</v>
      </c>
    </row>
    <row r="78">
      <c r="A78" s="189">
        <v>44550.98321467593</v>
      </c>
      <c r="B78" s="326">
        <v>4.949</v>
      </c>
      <c r="C78" s="326">
        <v>76.08</v>
      </c>
      <c r="D78" s="326">
        <v>187.64</v>
      </c>
      <c r="E78" s="326">
        <v>150.0</v>
      </c>
      <c r="F78" s="326">
        <v>8.68</v>
      </c>
    </row>
    <row r="79">
      <c r="A79" s="189">
        <v>44547.983213506945</v>
      </c>
      <c r="B79" s="326">
        <v>4.956</v>
      </c>
      <c r="C79" s="326">
        <v>78.06</v>
      </c>
      <c r="D79" s="326">
        <v>188.2</v>
      </c>
      <c r="E79" s="326">
        <v>151.07</v>
      </c>
      <c r="F79" s="326">
        <v>8.85</v>
      </c>
    </row>
    <row r="80">
      <c r="A80" s="189">
        <v>44546.98359386574</v>
      </c>
      <c r="B80" s="326">
        <v>4.889</v>
      </c>
      <c r="C80" s="326">
        <v>78.81</v>
      </c>
      <c r="D80" s="326">
        <v>186.16</v>
      </c>
      <c r="E80" s="326">
        <v>150.01</v>
      </c>
      <c r="F80" s="326">
        <v>8.85</v>
      </c>
    </row>
    <row r="81">
      <c r="A81" s="189">
        <v>44545.983214988424</v>
      </c>
      <c r="B81" s="326">
        <v>5.004</v>
      </c>
      <c r="C81" s="326">
        <v>77.88</v>
      </c>
      <c r="D81" s="326">
        <v>187.0</v>
      </c>
      <c r="E81" s="326">
        <v>148.18</v>
      </c>
      <c r="F81" s="326">
        <v>8.74</v>
      </c>
    </row>
    <row r="82">
      <c r="A82" s="189">
        <v>44544.98321356482</v>
      </c>
      <c r="B82" s="326">
        <v>4.997</v>
      </c>
      <c r="C82" s="326">
        <v>77.82</v>
      </c>
      <c r="D82" s="326">
        <v>187.15</v>
      </c>
      <c r="E82" s="326">
        <v>148.25</v>
      </c>
      <c r="F82" s="326">
        <v>8.75</v>
      </c>
    </row>
    <row r="83">
      <c r="A83" s="189">
        <v>44543.98321193287</v>
      </c>
      <c r="B83" s="326">
        <v>5.007</v>
      </c>
      <c r="C83" s="326">
        <v>78.68</v>
      </c>
      <c r="D83" s="326">
        <v>187.0</v>
      </c>
      <c r="E83" s="326">
        <v>149.66</v>
      </c>
      <c r="F83" s="326">
        <v>8.87</v>
      </c>
    </row>
    <row r="84">
      <c r="A84" s="189">
        <v>44540.98321925926</v>
      </c>
      <c r="B84" s="326">
        <v>4.962</v>
      </c>
      <c r="C84" s="326">
        <v>78.59</v>
      </c>
      <c r="D84" s="326">
        <v>186.5</v>
      </c>
      <c r="E84" s="326">
        <v>149.09</v>
      </c>
      <c r="F84" s="326">
        <v>8.77</v>
      </c>
    </row>
    <row r="85">
      <c r="A85" s="189">
        <v>44539.98321269676</v>
      </c>
      <c r="B85" s="326">
        <v>4.96</v>
      </c>
      <c r="C85" s="326">
        <v>78.99</v>
      </c>
      <c r="D85" s="326">
        <v>185.86</v>
      </c>
      <c r="E85" s="326">
        <v>149.01</v>
      </c>
      <c r="F85" s="326">
        <v>8.8</v>
      </c>
    </row>
    <row r="86">
      <c r="A86" s="189">
        <v>44538.983216967594</v>
      </c>
      <c r="B86" s="326">
        <v>4.925</v>
      </c>
      <c r="C86" s="326">
        <v>78.45</v>
      </c>
      <c r="D86" s="326">
        <v>184.99</v>
      </c>
      <c r="E86" s="326">
        <v>148.6</v>
      </c>
      <c r="F86" s="326">
        <v>8.88</v>
      </c>
    </row>
    <row r="87">
      <c r="A87" s="189">
        <v>44537.98262920139</v>
      </c>
      <c r="B87" s="326">
        <v>5.069</v>
      </c>
      <c r="C87" s="326">
        <v>79.21</v>
      </c>
      <c r="D87" s="326">
        <v>187.7</v>
      </c>
      <c r="E87" s="326">
        <v>149.7</v>
      </c>
      <c r="F87" s="326">
        <v>8.88</v>
      </c>
    </row>
    <row r="88">
      <c r="A88" s="189">
        <v>44536.98310864583</v>
      </c>
      <c r="B88" s="326">
        <v>5.095</v>
      </c>
      <c r="C88" s="326">
        <v>77.16</v>
      </c>
      <c r="D88" s="326">
        <v>187.22</v>
      </c>
      <c r="E88" s="326">
        <v>148.99</v>
      </c>
      <c r="F88" s="326">
        <v>8.69</v>
      </c>
    </row>
    <row r="89">
      <c r="A89" s="189">
        <v>44533.98322642361</v>
      </c>
      <c r="B89" s="326">
        <v>5.083</v>
      </c>
      <c r="C89" s="326">
        <v>76.28</v>
      </c>
      <c r="D89" s="326">
        <v>187.4</v>
      </c>
      <c r="E89" s="326">
        <v>148.3</v>
      </c>
      <c r="F89" s="326">
        <v>8.74</v>
      </c>
    </row>
    <row r="90">
      <c r="A90" s="189">
        <v>44532.98309724537</v>
      </c>
      <c r="B90" s="326">
        <v>5.044</v>
      </c>
      <c r="C90" s="326">
        <v>76.43</v>
      </c>
      <c r="D90" s="326">
        <v>186.44</v>
      </c>
      <c r="E90" s="326">
        <v>147.42</v>
      </c>
      <c r="F90" s="326">
        <v>8.68</v>
      </c>
    </row>
    <row r="91">
      <c r="A91" s="189">
        <v>44531.983108252316</v>
      </c>
      <c r="B91" s="326">
        <v>4.971</v>
      </c>
      <c r="C91" s="326">
        <v>77.89</v>
      </c>
      <c r="D91" s="326">
        <v>185.49</v>
      </c>
      <c r="E91" s="326">
        <v>148.96</v>
      </c>
      <c r="F91" s="326">
        <v>8.72</v>
      </c>
    </row>
    <row r="92">
      <c r="A92" s="189">
        <v>44530.983587442126</v>
      </c>
      <c r="B92" s="326">
        <v>5.021</v>
      </c>
      <c r="C92" s="326">
        <v>77.22</v>
      </c>
      <c r="D92" s="326">
        <v>186.67</v>
      </c>
      <c r="E92" s="326">
        <v>149.12</v>
      </c>
      <c r="F92" s="326">
        <v>8.73</v>
      </c>
    </row>
    <row r="93">
      <c r="A93" s="189">
        <v>44529.983227986115</v>
      </c>
      <c r="B93" s="326">
        <v>4.9631</v>
      </c>
      <c r="C93" s="326">
        <v>78.22</v>
      </c>
      <c r="D93" s="326">
        <v>186.23</v>
      </c>
      <c r="E93" s="326">
        <v>149.7</v>
      </c>
      <c r="F93" s="326">
        <v>9.17</v>
      </c>
    </row>
    <row r="94">
      <c r="A94" s="189">
        <v>44526.98320662037</v>
      </c>
      <c r="B94" s="326">
        <v>4.968</v>
      </c>
      <c r="C94" s="326">
        <v>77.09</v>
      </c>
      <c r="D94" s="326">
        <v>185.79</v>
      </c>
      <c r="E94" s="326">
        <v>150.15</v>
      </c>
      <c r="F94" s="326">
        <v>9.06</v>
      </c>
    </row>
    <row r="95">
      <c r="A95" s="189">
        <v>44525.98327060185</v>
      </c>
      <c r="B95" s="326">
        <v>4.893</v>
      </c>
      <c r="C95" s="326">
        <v>79.72</v>
      </c>
      <c r="D95" s="326">
        <v>185.09</v>
      </c>
      <c r="E95" s="326">
        <v>150.76</v>
      </c>
      <c r="F95" s="326">
        <v>9.46</v>
      </c>
    </row>
    <row r="96">
      <c r="A96" s="189">
        <v>44524.98310041666</v>
      </c>
      <c r="B96" s="326">
        <v>4.883</v>
      </c>
      <c r="C96" s="326">
        <v>79.51</v>
      </c>
      <c r="D96" s="326">
        <v>185.01</v>
      </c>
      <c r="E96" s="326">
        <v>150.39</v>
      </c>
      <c r="F96" s="326">
        <v>9.5</v>
      </c>
    </row>
    <row r="97">
      <c r="A97" s="189">
        <v>44523.98309253472</v>
      </c>
      <c r="B97" s="326">
        <v>4.829</v>
      </c>
      <c r="C97" s="326">
        <v>78.67</v>
      </c>
      <c r="D97" s="326">
        <v>184.12</v>
      </c>
      <c r="E97" s="326">
        <v>149.68</v>
      </c>
      <c r="F97" s="326">
        <v>9.37</v>
      </c>
    </row>
    <row r="98">
      <c r="A98" s="189">
        <v>44522.98321979167</v>
      </c>
      <c r="B98" s="326">
        <v>4.888</v>
      </c>
      <c r="C98" s="326">
        <v>79.77</v>
      </c>
      <c r="D98" s="326">
        <v>185.24</v>
      </c>
      <c r="E98" s="326">
        <v>152.35</v>
      </c>
      <c r="F98" s="326">
        <v>9.27</v>
      </c>
    </row>
    <row r="99">
      <c r="A99" s="189">
        <v>44519.98346195601</v>
      </c>
      <c r="B99" s="326">
        <v>4.903</v>
      </c>
      <c r="C99" s="326">
        <v>78.97</v>
      </c>
      <c r="D99" s="326">
        <v>185.03</v>
      </c>
      <c r="E99" s="326">
        <v>155.33</v>
      </c>
      <c r="F99" s="326">
        <v>9.25</v>
      </c>
    </row>
    <row r="100">
      <c r="A100" s="189">
        <v>44518.98358344907</v>
      </c>
      <c r="B100" s="326">
        <v>4.835</v>
      </c>
      <c r="C100" s="326">
        <v>78.55</v>
      </c>
      <c r="D100" s="326">
        <v>183.87</v>
      </c>
      <c r="E100" s="326">
        <v>154.6</v>
      </c>
      <c r="F100" s="326">
        <v>9.28</v>
      </c>
    </row>
    <row r="101">
      <c r="A101" s="189">
        <v>44517.98348149305</v>
      </c>
      <c r="B101" s="326">
        <v>4.798</v>
      </c>
      <c r="C101" s="326">
        <v>78.75</v>
      </c>
      <c r="D101" s="326">
        <v>183.92</v>
      </c>
      <c r="E101" s="326">
        <v>155.68</v>
      </c>
      <c r="F101" s="326">
        <v>9.36</v>
      </c>
    </row>
    <row r="102">
      <c r="A102" s="189">
        <v>44516.9836128125</v>
      </c>
      <c r="B102" s="326">
        <v>4.808</v>
      </c>
      <c r="C102" s="326">
        <v>78.77</v>
      </c>
      <c r="D102" s="326">
        <v>183.57</v>
      </c>
      <c r="E102" s="326">
        <v>155.09</v>
      </c>
      <c r="F102" s="326">
        <v>9.35</v>
      </c>
    </row>
    <row r="103">
      <c r="A103" s="189">
        <v>44515.98333087963</v>
      </c>
      <c r="B103" s="326">
        <v>4.78</v>
      </c>
      <c r="C103" s="326">
        <v>77.88</v>
      </c>
      <c r="D103" s="326">
        <v>182.06</v>
      </c>
      <c r="E103" s="326">
        <v>154.02</v>
      </c>
      <c r="F103" s="326">
        <v>9.23</v>
      </c>
    </row>
    <row r="104">
      <c r="A104" s="189">
        <v>44512.983222615745</v>
      </c>
      <c r="B104" s="326">
        <v>4.823</v>
      </c>
      <c r="C104" s="326">
        <v>77.6</v>
      </c>
      <c r="D104" s="326">
        <v>182.88</v>
      </c>
      <c r="E104" s="326">
        <v>153.64</v>
      </c>
      <c r="F104" s="326">
        <v>9.21</v>
      </c>
    </row>
    <row r="105">
      <c r="A105" s="189">
        <v>44511.98320689815</v>
      </c>
      <c r="B105" s="326">
        <v>4.838</v>
      </c>
      <c r="C105" s="326">
        <v>77.08</v>
      </c>
      <c r="D105" s="326">
        <v>182.32</v>
      </c>
      <c r="E105" s="326">
        <v>153.23</v>
      </c>
      <c r="F105" s="326">
        <v>9.19</v>
      </c>
    </row>
    <row r="106">
      <c r="A106" s="189">
        <v>44510.98321923611</v>
      </c>
      <c r="B106" s="326">
        <v>4.85</v>
      </c>
      <c r="C106" s="326">
        <v>77.03</v>
      </c>
      <c r="D106" s="326">
        <v>183.33</v>
      </c>
      <c r="E106" s="326">
        <v>152.2</v>
      </c>
      <c r="F106" s="326">
        <v>9.15</v>
      </c>
    </row>
    <row r="107">
      <c r="A107" s="189">
        <v>44509.983214733795</v>
      </c>
      <c r="B107" s="326">
        <v>4.897</v>
      </c>
      <c r="C107" s="326">
        <v>76.7</v>
      </c>
      <c r="D107" s="326">
        <v>182.92</v>
      </c>
      <c r="E107" s="326">
        <v>148.89</v>
      </c>
      <c r="F107" s="326">
        <v>9.03</v>
      </c>
    </row>
    <row r="108">
      <c r="A108" s="189">
        <v>44508.983215925924</v>
      </c>
      <c r="B108" s="326">
        <v>4.808</v>
      </c>
      <c r="C108" s="326">
        <v>77.0</v>
      </c>
      <c r="D108" s="326">
        <v>182.42</v>
      </c>
      <c r="E108" s="326">
        <v>148.65</v>
      </c>
      <c r="F108" s="326">
        <v>9.12</v>
      </c>
    </row>
    <row r="109">
      <c r="A109" s="189">
        <v>44505.98321800926</v>
      </c>
      <c r="B109" s="326">
        <v>4.815</v>
      </c>
      <c r="C109" s="326">
        <v>77.29</v>
      </c>
      <c r="D109" s="326">
        <v>183.61</v>
      </c>
      <c r="E109" s="326">
        <v>148.04</v>
      </c>
      <c r="F109" s="326">
        <v>9.13</v>
      </c>
    </row>
    <row r="110">
      <c r="A110" s="189">
        <v>44504.98321950232</v>
      </c>
      <c r="B110" s="326">
        <v>4.759</v>
      </c>
      <c r="C110" s="326">
        <v>76.72</v>
      </c>
      <c r="D110" s="326">
        <v>182.59</v>
      </c>
      <c r="E110" s="326">
        <v>146.71</v>
      </c>
      <c r="F110" s="326">
        <v>9.12</v>
      </c>
    </row>
    <row r="111">
      <c r="A111" s="189">
        <v>44503.98321951389</v>
      </c>
      <c r="B111" s="326">
        <v>4.762</v>
      </c>
      <c r="C111" s="326">
        <v>75.77</v>
      </c>
      <c r="D111" s="326">
        <v>181.27</v>
      </c>
      <c r="E111" s="326">
        <v>143.8</v>
      </c>
      <c r="F111" s="326">
        <v>9.15</v>
      </c>
    </row>
    <row r="112">
      <c r="A112" s="189">
        <v>44502.983492430554</v>
      </c>
      <c r="B112" s="326">
        <v>4.749</v>
      </c>
      <c r="C112" s="326">
        <v>75.84</v>
      </c>
      <c r="D112" s="326">
        <v>181.6</v>
      </c>
      <c r="E112" s="326">
        <v>145.94</v>
      </c>
      <c r="F112" s="326">
        <v>9.21</v>
      </c>
    </row>
    <row r="113">
      <c r="A113" s="189">
        <v>44501.98363101852</v>
      </c>
      <c r="B113" s="326">
        <v>4.716</v>
      </c>
      <c r="C113" s="326">
        <v>75.44</v>
      </c>
      <c r="D113" s="326">
        <v>181.0</v>
      </c>
      <c r="E113" s="326">
        <v>146.11</v>
      </c>
      <c r="F113" s="326">
        <v>9.22</v>
      </c>
    </row>
    <row r="114">
      <c r="A114" s="189">
        <v>44498.98334413195</v>
      </c>
      <c r="B114" s="326">
        <v>4.771</v>
      </c>
      <c r="C114" s="326">
        <v>75.44</v>
      </c>
      <c r="D114" s="326">
        <v>181.16</v>
      </c>
      <c r="E114" s="326">
        <v>144.93</v>
      </c>
      <c r="F114" s="326">
        <v>9.1</v>
      </c>
    </row>
    <row r="115">
      <c r="A115" s="189">
        <v>44497.98360305556</v>
      </c>
      <c r="B115" s="326">
        <v>4.711</v>
      </c>
      <c r="C115" s="326">
        <v>74.5</v>
      </c>
      <c r="D115" s="326">
        <v>179.87</v>
      </c>
      <c r="E115" s="326">
        <v>145.4</v>
      </c>
      <c r="F115" s="326">
        <v>9.15</v>
      </c>
    </row>
    <row r="116">
      <c r="A116" s="189">
        <v>44496.98322259259</v>
      </c>
      <c r="B116" s="326">
        <v>4.731</v>
      </c>
      <c r="C116" s="326">
        <v>74.84</v>
      </c>
      <c r="D116" s="326">
        <v>180.62</v>
      </c>
      <c r="E116" s="326">
        <v>146.13</v>
      </c>
      <c r="F116" s="326">
        <v>9.27</v>
      </c>
    </row>
    <row r="117">
      <c r="A117" s="189">
        <v>44495.98321849537</v>
      </c>
      <c r="B117" s="326">
        <v>4.654</v>
      </c>
      <c r="C117" s="326">
        <v>75.07</v>
      </c>
      <c r="D117" s="326">
        <v>179.93</v>
      </c>
      <c r="E117" s="326">
        <v>145.48</v>
      </c>
      <c r="F117" s="326">
        <v>9.34</v>
      </c>
    </row>
    <row r="118">
      <c r="A118" s="189">
        <v>44494.98328714121</v>
      </c>
      <c r="B118" s="326">
        <v>4.633</v>
      </c>
      <c r="C118" s="326">
        <v>74.45</v>
      </c>
      <c r="D118" s="326">
        <v>180.09</v>
      </c>
      <c r="E118" s="326">
        <v>146.96</v>
      </c>
      <c r="F118" s="326">
        <v>9.31</v>
      </c>
    </row>
    <row r="119">
      <c r="A119" s="189">
        <v>44491.983207592595</v>
      </c>
      <c r="B119" s="326">
        <v>4.616</v>
      </c>
      <c r="C119" s="326">
        <v>73.95</v>
      </c>
      <c r="D119" s="326">
        <v>179.11</v>
      </c>
      <c r="E119" s="326">
        <v>146.94</v>
      </c>
      <c r="F119" s="326">
        <v>9.12</v>
      </c>
    </row>
    <row r="120">
      <c r="A120" s="189">
        <v>44490.98321721065</v>
      </c>
      <c r="B120" s="326">
        <v>4.582</v>
      </c>
      <c r="C120" s="326">
        <v>73.79</v>
      </c>
      <c r="D120" s="326">
        <v>178.85</v>
      </c>
      <c r="E120" s="326">
        <v>144.49</v>
      </c>
      <c r="F120" s="326">
        <v>9.08</v>
      </c>
    </row>
    <row r="121">
      <c r="A121" s="189">
        <v>44489.982908460646</v>
      </c>
      <c r="B121" s="326">
        <v>4.599</v>
      </c>
      <c r="C121" s="326">
        <v>73.84</v>
      </c>
      <c r="D121" s="326">
        <v>179.36</v>
      </c>
      <c r="E121" s="326">
        <v>144.59</v>
      </c>
      <c r="F121" s="326">
        <v>9.15</v>
      </c>
    </row>
    <row r="122">
      <c r="A122" s="189">
        <v>44488.98321337963</v>
      </c>
      <c r="B122" s="326">
        <v>4.63</v>
      </c>
      <c r="C122" s="326">
        <v>73.55</v>
      </c>
      <c r="D122" s="326">
        <v>179.54</v>
      </c>
      <c r="E122" s="326">
        <v>143.94</v>
      </c>
      <c r="F122" s="326">
        <v>9.14</v>
      </c>
    </row>
    <row r="123">
      <c r="A123" s="189">
        <v>44487.9832087963</v>
      </c>
      <c r="B123" s="326">
        <v>4.684</v>
      </c>
      <c r="C123" s="326">
        <v>73.21</v>
      </c>
      <c r="D123" s="326">
        <v>181.13</v>
      </c>
      <c r="E123" s="326">
        <v>144.11</v>
      </c>
      <c r="F123" s="326">
        <v>9.25</v>
      </c>
    </row>
    <row r="124">
      <c r="A124" s="189">
        <v>44484.98321157407</v>
      </c>
      <c r="B124" s="326">
        <v>4.667</v>
      </c>
      <c r="C124" s="326">
        <v>73.04</v>
      </c>
      <c r="D124" s="326">
        <v>181.13</v>
      </c>
      <c r="E124" s="326">
        <v>144.51</v>
      </c>
      <c r="F124" s="326">
        <v>9.3</v>
      </c>
    </row>
    <row r="125">
      <c r="A125" s="189">
        <v>44483.98326813657</v>
      </c>
      <c r="B125" s="326">
        <v>4.695</v>
      </c>
      <c r="C125" s="326">
        <v>72.43</v>
      </c>
      <c r="D125" s="326">
        <v>181.58</v>
      </c>
      <c r="E125" s="326">
        <v>146.49</v>
      </c>
      <c r="F125" s="326">
        <v>9.25</v>
      </c>
    </row>
    <row r="126">
      <c r="A126" s="189">
        <v>44482.983221539354</v>
      </c>
      <c r="B126" s="326">
        <v>4.677</v>
      </c>
      <c r="C126" s="326">
        <v>71.12</v>
      </c>
      <c r="D126" s="326">
        <v>182.02</v>
      </c>
      <c r="E126" s="326">
        <v>145.57</v>
      </c>
      <c r="F126" s="326">
        <v>9.09</v>
      </c>
    </row>
    <row r="127">
      <c r="A127" s="189">
        <v>44481.98321975695</v>
      </c>
      <c r="B127" s="326">
        <v>4.622</v>
      </c>
      <c r="C127" s="326">
        <v>71.62</v>
      </c>
      <c r="D127" s="326">
        <v>181.4</v>
      </c>
      <c r="E127" s="326">
        <v>144.68</v>
      </c>
      <c r="F127" s="326">
        <v>9.13</v>
      </c>
    </row>
    <row r="128">
      <c r="A128" s="189">
        <v>44480.98359834491</v>
      </c>
      <c r="B128" s="326">
        <v>4.574</v>
      </c>
      <c r="C128" s="326">
        <v>72.28</v>
      </c>
      <c r="D128" s="326">
        <v>180.56</v>
      </c>
      <c r="E128" s="326">
        <v>143.4</v>
      </c>
      <c r="F128" s="326">
        <v>9.14</v>
      </c>
    </row>
    <row r="129">
      <c r="A129" s="189">
        <v>44477.98322087963</v>
      </c>
      <c r="B129" s="326">
        <v>4.574</v>
      </c>
      <c r="C129" s="326">
        <v>72.12</v>
      </c>
      <c r="D129" s="326">
        <v>181.76</v>
      </c>
      <c r="E129" s="326">
        <v>143.66</v>
      </c>
      <c r="F129" s="326">
        <v>9.15</v>
      </c>
    </row>
    <row r="130">
      <c r="A130" s="189">
        <v>44476.983217546294</v>
      </c>
      <c r="B130" s="326">
        <v>4.62</v>
      </c>
      <c r="C130" s="326">
        <v>72.5</v>
      </c>
      <c r="D130" s="326">
        <v>181.76</v>
      </c>
      <c r="E130" s="326">
        <v>143.69</v>
      </c>
      <c r="F130" s="326">
        <v>9.04</v>
      </c>
    </row>
    <row r="131">
      <c r="A131" s="189">
        <v>44475.983217534726</v>
      </c>
      <c r="B131" s="326">
        <v>4.683</v>
      </c>
      <c r="C131" s="326">
        <v>70.81</v>
      </c>
      <c r="D131" s="326">
        <v>182.3</v>
      </c>
      <c r="E131" s="326">
        <v>144.17</v>
      </c>
      <c r="F131" s="326">
        <v>9.06</v>
      </c>
    </row>
    <row r="132">
      <c r="A132" s="189">
        <v>44474.98321936342</v>
      </c>
      <c r="B132" s="326">
        <v>4.627</v>
      </c>
      <c r="C132" s="326">
        <v>71.2</v>
      </c>
      <c r="D132" s="326">
        <v>181.52</v>
      </c>
      <c r="E132" s="326">
        <v>142.79</v>
      </c>
      <c r="F132" s="326">
        <v>9.09</v>
      </c>
    </row>
    <row r="133">
      <c r="A133" s="189">
        <v>44473.9832112963</v>
      </c>
      <c r="B133" s="326">
        <v>4.666</v>
      </c>
      <c r="C133" s="326">
        <v>69.9</v>
      </c>
      <c r="D133" s="326">
        <v>181.8</v>
      </c>
      <c r="E133" s="326">
        <v>143.87</v>
      </c>
      <c r="F133" s="326">
        <v>9.04</v>
      </c>
    </row>
    <row r="134">
      <c r="A134" s="189">
        <v>44470.9832137037</v>
      </c>
      <c r="B134" s="326">
        <v>4.652</v>
      </c>
      <c r="C134" s="326">
        <v>70.72</v>
      </c>
      <c r="D134" s="326">
        <v>182.28</v>
      </c>
      <c r="E134" s="326">
        <v>143.33</v>
      </c>
      <c r="F134" s="326">
        <v>8.88</v>
      </c>
    </row>
    <row r="135">
      <c r="A135" s="189">
        <v>44469.98321503472</v>
      </c>
      <c r="B135" s="326">
        <v>4.634</v>
      </c>
      <c r="C135" s="326">
        <v>71.18</v>
      </c>
      <c r="D135" s="326">
        <v>181.64</v>
      </c>
      <c r="E135" s="326">
        <v>143.33</v>
      </c>
      <c r="F135" s="326">
        <v>8.94</v>
      </c>
    </row>
    <row r="136">
      <c r="A136" s="189">
        <v>44468.9831245949</v>
      </c>
      <c r="B136" s="326">
        <v>4.654</v>
      </c>
      <c r="C136" s="326">
        <v>71.36</v>
      </c>
      <c r="D136" s="326">
        <v>181.48</v>
      </c>
      <c r="E136" s="326">
        <v>140.41</v>
      </c>
      <c r="F136" s="326">
        <v>8.82</v>
      </c>
    </row>
    <row r="137">
      <c r="A137" s="189">
        <v>44467.98359392361</v>
      </c>
      <c r="B137" s="326">
        <v>4.629</v>
      </c>
      <c r="C137" s="326">
        <v>70.78</v>
      </c>
      <c r="D137" s="326">
        <v>180.0</v>
      </c>
      <c r="E137" s="326">
        <v>140.26</v>
      </c>
      <c r="F137" s="326">
        <v>8.86</v>
      </c>
    </row>
    <row r="138">
      <c r="A138" s="189">
        <v>44466.98341027778</v>
      </c>
      <c r="B138" s="326">
        <v>4.676</v>
      </c>
      <c r="C138" s="326">
        <v>72.03</v>
      </c>
      <c r="D138" s="326">
        <v>180.41</v>
      </c>
      <c r="E138" s="326">
        <v>141.36</v>
      </c>
      <c r="F138" s="326">
        <v>8.83</v>
      </c>
    </row>
    <row r="139">
      <c r="A139" s="189">
        <v>44463.98321228009</v>
      </c>
      <c r="B139" s="326">
        <v>4.692</v>
      </c>
      <c r="C139" s="326">
        <v>71.87</v>
      </c>
      <c r="D139" s="326">
        <v>180.9</v>
      </c>
      <c r="E139" s="326">
        <v>141.12</v>
      </c>
      <c r="F139" s="326">
        <v>8.65</v>
      </c>
    </row>
    <row r="140">
      <c r="A140" s="189">
        <v>44462.983220925926</v>
      </c>
      <c r="B140" s="326">
        <v>4.726</v>
      </c>
      <c r="C140" s="326">
        <v>71.87</v>
      </c>
      <c r="D140" s="326">
        <v>181.25</v>
      </c>
      <c r="E140" s="326">
        <v>140.9</v>
      </c>
      <c r="F140" s="326">
        <v>8.56</v>
      </c>
    </row>
    <row r="141">
      <c r="A141" s="189">
        <v>44461.98321388889</v>
      </c>
      <c r="B141" s="326">
        <v>4.803</v>
      </c>
      <c r="C141" s="326">
        <v>71.08</v>
      </c>
      <c r="D141" s="326">
        <v>182.2</v>
      </c>
      <c r="E141" s="326">
        <v>143.05</v>
      </c>
      <c r="F141" s="326">
        <v>8.46</v>
      </c>
    </row>
    <row r="142">
      <c r="A142" s="189">
        <v>44460.983216134264</v>
      </c>
      <c r="B142" s="326">
        <v>4.8</v>
      </c>
      <c r="C142" s="326">
        <v>70.75</v>
      </c>
      <c r="D142" s="326">
        <v>182.72</v>
      </c>
      <c r="E142" s="326">
        <v>143.35</v>
      </c>
      <c r="F142" s="326">
        <v>8.37</v>
      </c>
    </row>
    <row r="143">
      <c r="A143" s="189">
        <v>44459.98321145833</v>
      </c>
      <c r="B143" s="326">
        <v>4.788</v>
      </c>
      <c r="C143" s="326">
        <v>70.39</v>
      </c>
      <c r="D143" s="326">
        <v>182.45</v>
      </c>
      <c r="E143" s="326">
        <v>142.3</v>
      </c>
      <c r="F143" s="326">
        <v>8.46</v>
      </c>
    </row>
    <row r="144">
      <c r="A144" s="189">
        <v>44456.983207592595</v>
      </c>
      <c r="B144" s="326">
        <v>4.738</v>
      </c>
      <c r="C144" s="326">
        <v>71.66</v>
      </c>
      <c r="D144" s="326">
        <v>181.54</v>
      </c>
      <c r="E144" s="326">
        <v>141.07</v>
      </c>
      <c r="F144" s="326">
        <v>8.55</v>
      </c>
    </row>
    <row r="145">
      <c r="A145" s="189">
        <v>44455.98321571759</v>
      </c>
      <c r="B145" s="326">
        <v>4.761</v>
      </c>
      <c r="C145" s="326">
        <v>71.75</v>
      </c>
      <c r="D145" s="326">
        <v>181.75</v>
      </c>
      <c r="E145" s="326">
        <v>140.92</v>
      </c>
      <c r="F145" s="326">
        <v>8.59</v>
      </c>
    </row>
    <row r="146">
      <c r="A146" s="189">
        <v>44454.98321471065</v>
      </c>
      <c r="B146" s="326">
        <v>4.748</v>
      </c>
      <c r="C146" s="326">
        <v>71.63</v>
      </c>
      <c r="D146" s="326">
        <v>181.55</v>
      </c>
      <c r="E146" s="326">
        <v>143.42</v>
      </c>
      <c r="F146" s="326">
        <v>8.58</v>
      </c>
    </row>
    <row r="147">
      <c r="A147" s="189">
        <v>44453.98325359954</v>
      </c>
      <c r="B147" s="326">
        <v>4.765</v>
      </c>
      <c r="C147" s="326">
        <v>71.68</v>
      </c>
      <c r="D147" s="326">
        <v>181.81</v>
      </c>
      <c r="E147" s="326">
        <v>143.37</v>
      </c>
      <c r="F147" s="326">
        <v>8.5</v>
      </c>
    </row>
    <row r="148">
      <c r="A148" s="189">
        <v>44452.983230439815</v>
      </c>
      <c r="B148" s="326">
        <v>4.713</v>
      </c>
      <c r="C148" s="326">
        <v>71.81</v>
      </c>
      <c r="D148" s="326">
        <v>181.41</v>
      </c>
      <c r="E148" s="326">
        <v>143.81</v>
      </c>
      <c r="F148" s="326">
        <v>8.46</v>
      </c>
    </row>
    <row r="149">
      <c r="A149" s="189">
        <v>44449.983219988426</v>
      </c>
      <c r="B149" s="326">
        <v>4.681</v>
      </c>
      <c r="C149" s="326">
        <v>72.0</v>
      </c>
      <c r="D149" s="326">
        <v>181.12</v>
      </c>
      <c r="E149" s="326">
        <v>143.43</v>
      </c>
      <c r="F149" s="326">
        <v>8.41</v>
      </c>
    </row>
    <row r="150">
      <c r="A150" s="189">
        <v>44448.983222696756</v>
      </c>
      <c r="B150" s="326">
        <v>4.687</v>
      </c>
      <c r="C150" s="326">
        <v>72.52</v>
      </c>
      <c r="D150" s="326">
        <v>180.91</v>
      </c>
      <c r="E150" s="326">
        <v>143.02</v>
      </c>
      <c r="F150" s="326">
        <v>8.43</v>
      </c>
    </row>
    <row r="151">
      <c r="A151" s="189">
        <v>44447.983218194444</v>
      </c>
      <c r="B151" s="326">
        <v>4.657</v>
      </c>
      <c r="C151" s="326">
        <v>72.39</v>
      </c>
      <c r="D151" s="326">
        <v>180.8</v>
      </c>
      <c r="E151" s="326">
        <v>143.19</v>
      </c>
      <c r="F151" s="326">
        <v>8.42</v>
      </c>
    </row>
    <row r="152">
      <c r="A152" s="189">
        <v>44446.983215162036</v>
      </c>
      <c r="B152" s="326">
        <v>4.629</v>
      </c>
      <c r="C152" s="326">
        <v>72.51</v>
      </c>
      <c r="D152" s="326">
        <v>179.99</v>
      </c>
      <c r="E152" s="326">
        <v>143.3</v>
      </c>
      <c r="F152" s="326">
        <v>8.39</v>
      </c>
    </row>
    <row r="153">
      <c r="A153" s="189">
        <v>44445.98321247685</v>
      </c>
      <c r="B153" s="326">
        <v>4.658</v>
      </c>
      <c r="C153" s="326">
        <v>72.81</v>
      </c>
      <c r="D153" s="326">
        <v>180.37</v>
      </c>
      <c r="E153" s="326">
        <v>145.19</v>
      </c>
      <c r="F153" s="326">
        <v>8.39</v>
      </c>
    </row>
    <row r="154">
      <c r="A154" s="189">
        <v>44442.983212141204</v>
      </c>
      <c r="B154" s="326">
        <v>4.655</v>
      </c>
      <c r="C154" s="326">
        <v>72.52</v>
      </c>
      <c r="D154" s="326">
        <v>180.18</v>
      </c>
      <c r="E154" s="326">
        <v>145.49</v>
      </c>
      <c r="F154" s="326">
        <v>8.4</v>
      </c>
    </row>
    <row r="155">
      <c r="A155" s="189">
        <v>44441.98321746528</v>
      </c>
      <c r="B155" s="326">
        <v>4.689</v>
      </c>
      <c r="C155" s="326">
        <v>72.74</v>
      </c>
      <c r="D155" s="326">
        <v>180.82</v>
      </c>
      <c r="E155" s="326">
        <v>144.44</v>
      </c>
      <c r="F155" s="326">
        <v>8.4</v>
      </c>
    </row>
    <row r="156">
      <c r="A156" s="189">
        <v>44440.98309116898</v>
      </c>
      <c r="B156" s="326">
        <v>4.687</v>
      </c>
      <c r="C156" s="326">
        <v>72.64</v>
      </c>
      <c r="D156" s="326">
        <v>180.77</v>
      </c>
      <c r="E156" s="326">
        <v>144.49</v>
      </c>
      <c r="F156" s="326">
        <v>8.36</v>
      </c>
    </row>
    <row r="157">
      <c r="A157" s="189">
        <v>44439.983212858795</v>
      </c>
      <c r="B157" s="326">
        <v>4.706</v>
      </c>
      <c r="C157" s="326">
        <v>72.91</v>
      </c>
      <c r="D157" s="326">
        <v>181.57</v>
      </c>
      <c r="E157" s="326">
        <v>144.68</v>
      </c>
      <c r="F157" s="326">
        <v>8.36</v>
      </c>
    </row>
    <row r="158">
      <c r="A158" s="189">
        <v>44438.98320336806</v>
      </c>
      <c r="B158" s="326">
        <v>4.721</v>
      </c>
      <c r="C158" s="326">
        <v>73.02</v>
      </c>
      <c r="D158" s="326">
        <v>181.77</v>
      </c>
      <c r="E158" s="326">
        <v>145.62</v>
      </c>
      <c r="F158" s="326">
        <v>8.37</v>
      </c>
    </row>
    <row r="159">
      <c r="A159" s="189">
        <v>44435.98321476852</v>
      </c>
      <c r="B159" s="326">
        <v>4.702</v>
      </c>
      <c r="C159" s="326">
        <v>72.54</v>
      </c>
      <c r="D159" s="326">
        <v>181.5</v>
      </c>
      <c r="E159" s="326">
        <v>144.93</v>
      </c>
      <c r="F159" s="326">
        <v>8.37</v>
      </c>
    </row>
    <row r="160">
      <c r="A160" s="189">
        <v>44434.98321107639</v>
      </c>
      <c r="B160" s="326">
        <v>4.693</v>
      </c>
      <c r="C160" s="326">
        <v>72.36</v>
      </c>
      <c r="D160" s="326">
        <v>181.58</v>
      </c>
      <c r="E160" s="326">
        <v>144.17</v>
      </c>
      <c r="F160" s="326">
        <v>8.31</v>
      </c>
    </row>
    <row r="161">
      <c r="A161" s="189">
        <v>44433.98322285879</v>
      </c>
      <c r="B161" s="326">
        <v>4.697</v>
      </c>
      <c r="C161" s="326">
        <v>72.63</v>
      </c>
      <c r="D161" s="326">
        <v>181.85</v>
      </c>
      <c r="E161" s="326">
        <v>143.56</v>
      </c>
      <c r="F161" s="326">
        <v>8.28</v>
      </c>
    </row>
    <row r="162">
      <c r="A162" s="189">
        <v>44432.983214803244</v>
      </c>
      <c r="B162" s="326">
        <v>4.75</v>
      </c>
      <c r="C162" s="326">
        <v>72.48</v>
      </c>
      <c r="D162" s="326">
        <v>183.05</v>
      </c>
      <c r="E162" s="326">
        <v>145.21</v>
      </c>
      <c r="F162" s="326">
        <v>8.25</v>
      </c>
    </row>
    <row r="163">
      <c r="A163" s="189">
        <v>44431.98321478009</v>
      </c>
      <c r="B163" s="326">
        <v>4.77</v>
      </c>
      <c r="C163" s="326">
        <v>72.57</v>
      </c>
      <c r="D163" s="326">
        <v>183.05</v>
      </c>
      <c r="E163" s="326">
        <v>145.28</v>
      </c>
      <c r="F163" s="326">
        <v>8.14</v>
      </c>
    </row>
    <row r="164">
      <c r="A164" s="189">
        <v>44428.98322023149</v>
      </c>
      <c r="B164" s="326">
        <v>4.798</v>
      </c>
      <c r="C164" s="326">
        <v>72.09</v>
      </c>
      <c r="D164" s="326">
        <v>183.95</v>
      </c>
      <c r="E164" s="326">
        <v>144.42</v>
      </c>
      <c r="F164" s="326">
        <v>8.11</v>
      </c>
    </row>
    <row r="165">
      <c r="A165" s="189">
        <v>44427.98320873843</v>
      </c>
      <c r="B165" s="326">
        <v>4.793</v>
      </c>
      <c r="C165" s="326">
        <v>71.47</v>
      </c>
      <c r="D165" s="326">
        <v>183.95</v>
      </c>
      <c r="E165" s="326">
        <v>144.15</v>
      </c>
      <c r="F165" s="326">
        <v>8.07</v>
      </c>
    </row>
    <row r="166">
      <c r="A166" s="189">
        <v>44426.98321157407</v>
      </c>
      <c r="B166" s="326">
        <v>4.735</v>
      </c>
      <c r="C166" s="326">
        <v>72.09</v>
      </c>
      <c r="D166" s="326">
        <v>183.0</v>
      </c>
      <c r="E166" s="326">
        <v>143.93</v>
      </c>
      <c r="F166" s="326">
        <v>8.27</v>
      </c>
    </row>
    <row r="167">
      <c r="A167" s="189">
        <v>44425.98321976852</v>
      </c>
      <c r="B167" s="326">
        <v>4.733</v>
      </c>
      <c r="C167" s="326">
        <v>72.12</v>
      </c>
      <c r="D167" s="326">
        <v>183.44</v>
      </c>
      <c r="E167" s="326">
        <v>143.84</v>
      </c>
      <c r="F167" s="326">
        <v>8.29</v>
      </c>
    </row>
    <row r="168">
      <c r="A168" s="189">
        <v>44424.98323679398</v>
      </c>
      <c r="B168" s="326">
        <v>4.727</v>
      </c>
      <c r="C168" s="326">
        <v>71.72</v>
      </c>
      <c r="D168" s="326">
        <v>182.8</v>
      </c>
      <c r="E168" s="326">
        <v>143.53</v>
      </c>
      <c r="F168" s="326">
        <v>8.29</v>
      </c>
    </row>
    <row r="169">
      <c r="A169" s="189">
        <v>44421.983346574074</v>
      </c>
      <c r="B169" s="326">
        <v>4.673</v>
      </c>
      <c r="C169" s="326">
        <v>71.84</v>
      </c>
      <c r="D169" s="326">
        <v>181.5</v>
      </c>
      <c r="E169" s="326">
        <v>142.11</v>
      </c>
      <c r="F169" s="326">
        <v>8.32</v>
      </c>
    </row>
    <row r="170">
      <c r="A170" s="189">
        <v>44420.983211203704</v>
      </c>
      <c r="B170" s="326">
        <v>4.646</v>
      </c>
      <c r="C170" s="326">
        <v>71.94</v>
      </c>
      <c r="D170" s="326">
        <v>181.83</v>
      </c>
      <c r="E170" s="326">
        <v>140.84</v>
      </c>
      <c r="F170" s="326">
        <v>8.32</v>
      </c>
    </row>
    <row r="171">
      <c r="A171" s="189">
        <v>44419.9832071875</v>
      </c>
      <c r="B171" s="326">
        <v>4.632</v>
      </c>
      <c r="C171" s="326">
        <v>71.8</v>
      </c>
      <c r="D171" s="326">
        <v>181.58</v>
      </c>
      <c r="E171" s="326">
        <v>140.59</v>
      </c>
      <c r="F171" s="326">
        <v>8.27</v>
      </c>
    </row>
    <row r="172">
      <c r="A172" s="189">
        <v>44418.98321561342</v>
      </c>
      <c r="B172" s="326">
        <v>4.662</v>
      </c>
      <c r="C172" s="326">
        <v>71.84</v>
      </c>
      <c r="D172" s="326">
        <v>182.1</v>
      </c>
      <c r="E172" s="326">
        <v>139.32</v>
      </c>
      <c r="F172" s="326">
        <v>8.25</v>
      </c>
    </row>
    <row r="173">
      <c r="A173" s="189">
        <v>44417.98360032408</v>
      </c>
      <c r="B173" s="326">
        <v>4.683</v>
      </c>
      <c r="C173" s="326">
        <v>71.57</v>
      </c>
      <c r="D173" s="326">
        <v>181.9</v>
      </c>
      <c r="E173" s="326">
        <v>140.27</v>
      </c>
      <c r="F173" s="326">
        <v>8.17</v>
      </c>
    </row>
    <row r="174">
      <c r="A174" s="189">
        <v>44414.983212164356</v>
      </c>
      <c r="B174" s="326">
        <v>4.691</v>
      </c>
      <c r="C174" s="326">
        <v>71.49</v>
      </c>
      <c r="D174" s="326">
        <v>181.87</v>
      </c>
      <c r="E174" s="326">
        <v>141.5</v>
      </c>
      <c r="F174" s="326">
        <v>8.31</v>
      </c>
    </row>
    <row r="175">
      <c r="A175" s="189">
        <v>44413.98321859953</v>
      </c>
      <c r="B175" s="326">
        <v>4.723</v>
      </c>
      <c r="C175" s="326">
        <v>70.83</v>
      </c>
      <c r="D175" s="326">
        <v>181.74</v>
      </c>
      <c r="E175" s="326">
        <v>144.07</v>
      </c>
      <c r="F175" s="326">
        <v>8.23</v>
      </c>
    </row>
    <row r="176">
      <c r="A176" s="189">
        <v>44412.983219456015</v>
      </c>
      <c r="B176" s="326">
        <v>4.734</v>
      </c>
      <c r="C176" s="326">
        <v>70.63</v>
      </c>
      <c r="D176" s="326">
        <v>182.07</v>
      </c>
      <c r="E176" s="326">
        <v>144.68</v>
      </c>
      <c r="F176" s="326">
        <v>8.28</v>
      </c>
    </row>
    <row r="177">
      <c r="A177" s="189">
        <v>44411.98359898148</v>
      </c>
      <c r="B177" s="326">
        <v>4.74</v>
      </c>
      <c r="C177" s="326">
        <v>70.31</v>
      </c>
      <c r="D177" s="326">
        <v>182.22</v>
      </c>
      <c r="E177" s="326">
        <v>144.6</v>
      </c>
      <c r="F177" s="326">
        <v>8.33</v>
      </c>
    </row>
    <row r="178">
      <c r="A178" s="189">
        <v>44410.98321899306</v>
      </c>
      <c r="B178" s="326">
        <v>4.727</v>
      </c>
      <c r="C178" s="326">
        <v>70.48</v>
      </c>
      <c r="D178" s="326">
        <v>181.8</v>
      </c>
      <c r="E178" s="326">
        <v>144.48</v>
      </c>
      <c r="F178" s="326">
        <v>8.31</v>
      </c>
    </row>
    <row r="179">
      <c r="A179" s="189">
        <v>44407.983216782406</v>
      </c>
      <c r="B179" s="326">
        <v>4.698</v>
      </c>
      <c r="C179" s="326">
        <v>70.31</v>
      </c>
      <c r="D179" s="326">
        <v>181.43</v>
      </c>
      <c r="E179" s="326">
        <v>145.35</v>
      </c>
      <c r="F179" s="326">
        <v>8.39</v>
      </c>
    </row>
    <row r="180">
      <c r="A180" s="189">
        <v>44406.98324340278</v>
      </c>
      <c r="B180" s="326">
        <v>4.669</v>
      </c>
      <c r="C180" s="326">
        <v>70.62</v>
      </c>
      <c r="D180" s="326">
        <v>180.33</v>
      </c>
      <c r="E180" s="326">
        <v>145.44</v>
      </c>
      <c r="F180" s="326">
        <v>8.39</v>
      </c>
    </row>
    <row r="181">
      <c r="A181" s="189">
        <v>44405.983258402775</v>
      </c>
      <c r="B181" s="326">
        <v>4.69</v>
      </c>
      <c r="C181" s="326">
        <v>70.75</v>
      </c>
      <c r="D181" s="326">
        <v>181.8</v>
      </c>
      <c r="E181" s="326">
        <v>144.3</v>
      </c>
      <c r="F181" s="326">
        <v>8.39</v>
      </c>
    </row>
    <row r="182">
      <c r="A182" s="189">
        <v>44404.983590601856</v>
      </c>
      <c r="B182" s="326">
        <v>4.702</v>
      </c>
      <c r="C182" s="326">
        <v>70.29</v>
      </c>
      <c r="D182" s="326">
        <v>181.81</v>
      </c>
      <c r="E182" s="326">
        <v>143.7</v>
      </c>
      <c r="F182" s="326">
        <v>8.46</v>
      </c>
    </row>
    <row r="183">
      <c r="A183" s="189">
        <v>44403.98345526621</v>
      </c>
      <c r="B183" s="326">
        <v>4.68</v>
      </c>
      <c r="C183" s="326">
        <v>70.95</v>
      </c>
      <c r="D183" s="326">
        <v>181.47</v>
      </c>
      <c r="E183" s="326">
        <v>144.19</v>
      </c>
      <c r="F183" s="326">
        <v>8.39</v>
      </c>
    </row>
    <row r="184">
      <c r="A184" s="189">
        <v>44400.98335210649</v>
      </c>
      <c r="B184" s="326">
        <v>4.687</v>
      </c>
      <c r="C184" s="326">
        <v>71.04</v>
      </c>
      <c r="D184" s="326">
        <v>181.92</v>
      </c>
      <c r="E184" s="326">
        <v>144.65</v>
      </c>
      <c r="F184" s="326">
        <v>8.39</v>
      </c>
    </row>
    <row r="185">
      <c r="A185" s="189">
        <v>44399.98341884259</v>
      </c>
      <c r="B185" s="326">
        <v>4.722</v>
      </c>
      <c r="C185" s="326">
        <v>70.2</v>
      </c>
      <c r="D185" s="326">
        <v>181.79</v>
      </c>
      <c r="E185" s="326">
        <v>144.82</v>
      </c>
      <c r="F185" s="326">
        <v>8.3</v>
      </c>
    </row>
    <row r="186">
      <c r="A186" s="189">
        <v>44398.98368304398</v>
      </c>
      <c r="B186" s="326">
        <v>4.666</v>
      </c>
      <c r="C186" s="326">
        <v>69.92</v>
      </c>
      <c r="D186" s="326">
        <v>181.48</v>
      </c>
      <c r="E186" s="326">
        <v>144.7</v>
      </c>
      <c r="F186" s="326">
        <v>8.25</v>
      </c>
    </row>
    <row r="187">
      <c r="A187" s="189">
        <v>44397.98309971065</v>
      </c>
      <c r="B187" s="326">
        <v>4.754</v>
      </c>
      <c r="C187" s="326">
        <v>69.55</v>
      </c>
      <c r="D187" s="326">
        <v>183.7</v>
      </c>
      <c r="E187" s="326">
        <v>145.52</v>
      </c>
      <c r="F187" s="326">
        <v>8.15</v>
      </c>
    </row>
    <row r="188">
      <c r="A188" s="189">
        <v>44396.983571585646</v>
      </c>
      <c r="B188" s="326">
        <v>4.764</v>
      </c>
      <c r="C188" s="326">
        <v>68.53</v>
      </c>
      <c r="D188" s="326">
        <v>182.61</v>
      </c>
      <c r="E188" s="326">
        <v>144.5</v>
      </c>
      <c r="F188" s="326">
        <v>8.07</v>
      </c>
    </row>
    <row r="189">
      <c r="A189" s="189">
        <v>44393.98334385417</v>
      </c>
      <c r="B189" s="326">
        <v>4.657</v>
      </c>
      <c r="C189" s="326">
        <v>69.83</v>
      </c>
      <c r="D189" s="326">
        <v>180.68</v>
      </c>
      <c r="E189" s="326">
        <v>145.25</v>
      </c>
      <c r="F189" s="326">
        <v>8.22</v>
      </c>
    </row>
    <row r="190">
      <c r="A190" s="189">
        <v>44392.98321303241</v>
      </c>
      <c r="B190" s="326">
        <v>4.646</v>
      </c>
      <c r="C190" s="326">
        <v>70.11</v>
      </c>
      <c r="D190" s="326">
        <v>180.21</v>
      </c>
      <c r="E190" s="326">
        <v>145.75</v>
      </c>
      <c r="F190" s="326">
        <v>8.2</v>
      </c>
    </row>
    <row r="191">
      <c r="A191" s="189">
        <v>44391.9832209375</v>
      </c>
      <c r="B191" s="326">
        <v>4.609</v>
      </c>
      <c r="C191" s="326">
        <v>70.14</v>
      </c>
      <c r="D191" s="326">
        <v>179.87</v>
      </c>
      <c r="E191" s="326">
        <v>145.65</v>
      </c>
      <c r="F191" s="326">
        <v>8.27</v>
      </c>
    </row>
    <row r="192">
      <c r="A192" s="189">
        <v>44390.98320855324</v>
      </c>
      <c r="B192" s="326">
        <v>4.628</v>
      </c>
      <c r="C192" s="326">
        <v>70.49</v>
      </c>
      <c r="D192" s="326">
        <v>180.04</v>
      </c>
      <c r="E192" s="326">
        <v>145.14</v>
      </c>
      <c r="F192" s="326">
        <v>8.23</v>
      </c>
    </row>
    <row r="193">
      <c r="A193" s="189">
        <v>44389.98310184028</v>
      </c>
      <c r="B193" s="326">
        <v>4.595</v>
      </c>
      <c r="C193" s="326">
        <v>69.98</v>
      </c>
      <c r="D193" s="326">
        <v>179.4</v>
      </c>
      <c r="E193" s="326">
        <v>144.0</v>
      </c>
      <c r="F193" s="326">
        <v>8.1</v>
      </c>
    </row>
    <row r="194">
      <c r="A194" s="189">
        <v>44386.98334989583</v>
      </c>
      <c r="B194" s="326">
        <v>4.606</v>
      </c>
      <c r="C194" s="326">
        <v>69.74</v>
      </c>
      <c r="D194" s="326">
        <v>179.64</v>
      </c>
      <c r="E194" s="326">
        <v>144.01</v>
      </c>
      <c r="F194" s="326">
        <v>8.1</v>
      </c>
    </row>
    <row r="195">
      <c r="A195" s="189">
        <v>44385.98358721065</v>
      </c>
      <c r="B195" s="326">
        <v>4.668</v>
      </c>
      <c r="C195" s="326">
        <v>69.08</v>
      </c>
      <c r="D195" s="326">
        <v>180.42</v>
      </c>
      <c r="E195" s="326">
        <v>144.34</v>
      </c>
      <c r="F195" s="326">
        <v>8.07</v>
      </c>
    </row>
    <row r="196">
      <c r="A196" s="189">
        <v>44384.983096157404</v>
      </c>
      <c r="B196" s="326">
        <v>4.656</v>
      </c>
      <c r="C196" s="326">
        <v>69.91</v>
      </c>
      <c r="D196" s="326">
        <v>181.09</v>
      </c>
      <c r="E196" s="326">
        <v>144.84</v>
      </c>
      <c r="F196" s="326">
        <v>8.16</v>
      </c>
    </row>
    <row r="197">
      <c r="A197" s="189">
        <v>44383.98307782407</v>
      </c>
      <c r="B197" s="326">
        <v>4.613</v>
      </c>
      <c r="C197" s="326">
        <v>69.38</v>
      </c>
      <c r="D197" s="326">
        <v>179.88</v>
      </c>
      <c r="E197" s="326">
        <v>144.47</v>
      </c>
      <c r="F197" s="326">
        <v>8.07</v>
      </c>
    </row>
    <row r="198">
      <c r="A198" s="189">
        <v>44382.98322846065</v>
      </c>
      <c r="B198" s="326">
        <v>4.534</v>
      </c>
      <c r="C198" s="326">
        <v>69.59</v>
      </c>
      <c r="D198" s="326">
        <v>178.05</v>
      </c>
      <c r="E198" s="326">
        <v>142.95</v>
      </c>
      <c r="F198" s="326">
        <v>8.3</v>
      </c>
    </row>
    <row r="199">
      <c r="A199" s="189">
        <v>44379.98309386574</v>
      </c>
      <c r="B199" s="326">
        <v>4.541</v>
      </c>
      <c r="C199" s="326">
        <v>69.39</v>
      </c>
      <c r="D199" s="326">
        <v>178.48</v>
      </c>
      <c r="E199" s="326">
        <v>142.58</v>
      </c>
      <c r="F199" s="326">
        <v>8.27</v>
      </c>
    </row>
    <row r="200">
      <c r="A200" s="189">
        <v>44378.98324767361</v>
      </c>
      <c r="B200" s="326">
        <v>4.509</v>
      </c>
      <c r="C200" s="326">
        <v>68.91</v>
      </c>
      <c r="D200" s="326">
        <v>177.59</v>
      </c>
      <c r="E200" s="326">
        <v>141.32</v>
      </c>
      <c r="F200" s="326">
        <v>8.36</v>
      </c>
    </row>
    <row r="201">
      <c r="A201" s="189">
        <v>44377.98325962963</v>
      </c>
      <c r="B201" s="326">
        <v>4.5414</v>
      </c>
      <c r="C201" s="326">
        <v>68.67</v>
      </c>
      <c r="D201" s="326">
        <v>178.08</v>
      </c>
      <c r="E201" s="326">
        <v>140.92</v>
      </c>
      <c r="F201" s="326">
        <v>8.12</v>
      </c>
    </row>
    <row r="202">
      <c r="A202" s="189">
        <v>44376.983252986116</v>
      </c>
      <c r="B202" s="326">
        <v>4.476</v>
      </c>
      <c r="C202" s="326">
        <v>68.39</v>
      </c>
      <c r="D202" s="326">
        <v>176.9</v>
      </c>
      <c r="E202" s="326">
        <v>139.46</v>
      </c>
      <c r="F202" s="326">
        <v>8.11</v>
      </c>
    </row>
    <row r="203">
      <c r="A203" s="189">
        <v>44375.983228310186</v>
      </c>
      <c r="B203" s="326">
        <v>4.469</v>
      </c>
      <c r="C203" s="326">
        <v>67.99</v>
      </c>
      <c r="D203" s="326">
        <v>176.43</v>
      </c>
      <c r="E203" s="326">
        <v>141.0</v>
      </c>
      <c r="F203" s="326">
        <v>8.06</v>
      </c>
    </row>
    <row r="204">
      <c r="A204" s="189">
        <v>44372.983094641204</v>
      </c>
      <c r="B204" s="326">
        <v>4.425</v>
      </c>
      <c r="C204" s="326">
        <v>67.91</v>
      </c>
      <c r="D204" s="326">
        <v>175.51</v>
      </c>
      <c r="E204" s="326">
        <v>141.1</v>
      </c>
      <c r="F204" s="326">
        <v>8.01</v>
      </c>
    </row>
    <row r="205">
      <c r="A205" s="189">
        <v>44371.98322826389</v>
      </c>
      <c r="B205" s="326">
        <v>4.472</v>
      </c>
      <c r="C205" s="326">
        <v>67.78</v>
      </c>
      <c r="D205" s="326">
        <v>176.37</v>
      </c>
      <c r="E205" s="326">
        <v>141.24</v>
      </c>
      <c r="F205" s="326">
        <v>7.94</v>
      </c>
    </row>
    <row r="206">
      <c r="A206" s="189">
        <v>44370.98309703704</v>
      </c>
      <c r="B206" s="326">
        <v>4.444</v>
      </c>
      <c r="C206" s="326">
        <v>67.37</v>
      </c>
      <c r="D206" s="326">
        <v>176.18</v>
      </c>
      <c r="E206" s="326">
        <v>141.85</v>
      </c>
      <c r="F206" s="326">
        <v>7.97</v>
      </c>
    </row>
    <row r="207">
      <c r="A207" s="189">
        <v>44369.98322744213</v>
      </c>
      <c r="B207" s="326">
        <v>4.463</v>
      </c>
      <c r="C207" s="326">
        <v>67.53</v>
      </c>
      <c r="D207" s="326">
        <v>176.74</v>
      </c>
      <c r="E207" s="326">
        <v>141.23</v>
      </c>
      <c r="F207" s="326">
        <v>7.93</v>
      </c>
    </row>
    <row r="208">
      <c r="A208" s="189">
        <v>44368.98311295139</v>
      </c>
      <c r="B208" s="326">
        <v>4.495</v>
      </c>
      <c r="C208" s="326">
        <v>67.11</v>
      </c>
      <c r="D208" s="326">
        <v>176.5</v>
      </c>
      <c r="E208" s="326">
        <v>141.56</v>
      </c>
      <c r="F208" s="326">
        <v>7.85</v>
      </c>
    </row>
    <row r="209">
      <c r="A209" s="189">
        <v>44365.983095856485</v>
      </c>
      <c r="B209" s="326">
        <v>4.542</v>
      </c>
      <c r="C209" s="326">
        <v>66.79</v>
      </c>
      <c r="D209" s="326">
        <v>176.68</v>
      </c>
      <c r="E209" s="326">
        <v>141.9</v>
      </c>
      <c r="F209" s="326">
        <v>7.92</v>
      </c>
    </row>
    <row r="210">
      <c r="A210" s="189">
        <v>44364.98310774306</v>
      </c>
      <c r="B210" s="326">
        <v>4.463</v>
      </c>
      <c r="C210" s="326">
        <v>67.22</v>
      </c>
      <c r="D210" s="326">
        <v>175.31</v>
      </c>
      <c r="E210" s="326">
        <v>140.67</v>
      </c>
      <c r="F210" s="326">
        <v>7.89</v>
      </c>
    </row>
    <row r="211">
      <c r="A211" s="189">
        <v>44363.98307771991</v>
      </c>
      <c r="B211" s="326">
        <v>4.378</v>
      </c>
      <c r="C211" s="326">
        <v>66.59</v>
      </c>
      <c r="D211" s="326">
        <v>173.78</v>
      </c>
      <c r="E211" s="326">
        <v>144.97</v>
      </c>
      <c r="F211" s="326">
        <v>7.95</v>
      </c>
    </row>
    <row r="212">
      <c r="A212" s="189">
        <v>44362.98309829861</v>
      </c>
      <c r="B212" s="326">
        <v>4.354</v>
      </c>
      <c r="C212" s="326">
        <v>66.48</v>
      </c>
      <c r="D212" s="326">
        <v>173.55</v>
      </c>
      <c r="E212" s="326">
        <v>145.22</v>
      </c>
      <c r="F212" s="326">
        <v>7.97</v>
      </c>
    </row>
    <row r="213">
      <c r="A213" s="189">
        <v>44361.98309334491</v>
      </c>
      <c r="B213" s="326">
        <v>4.372</v>
      </c>
      <c r="C213" s="326">
        <v>66.41</v>
      </c>
      <c r="D213" s="326">
        <v>173.92</v>
      </c>
      <c r="E213" s="326">
        <v>145.73</v>
      </c>
      <c r="F213" s="326">
        <v>8.0</v>
      </c>
    </row>
    <row r="214">
      <c r="A214" s="189">
        <v>44358.98309982639</v>
      </c>
      <c r="B214" s="326">
        <v>4.399</v>
      </c>
      <c r="C214" s="326">
        <v>66.58</v>
      </c>
      <c r="D214" s="326">
        <v>174.36</v>
      </c>
      <c r="E214" s="326">
        <v>147.15</v>
      </c>
      <c r="F214" s="326">
        <v>8.09</v>
      </c>
    </row>
    <row r="215">
      <c r="A215" s="189">
        <v>44357.98310734954</v>
      </c>
      <c r="B215" s="326">
        <v>4.362</v>
      </c>
      <c r="C215" s="326">
        <v>66.17</v>
      </c>
      <c r="D215" s="326">
        <v>172.88</v>
      </c>
      <c r="E215" s="326">
        <v>146.86</v>
      </c>
      <c r="F215" s="326">
        <v>8.06</v>
      </c>
    </row>
    <row r="216">
      <c r="A216" s="189">
        <v>44356.98309983796</v>
      </c>
      <c r="B216" s="326">
        <v>4.352</v>
      </c>
      <c r="C216" s="326">
        <v>65.98</v>
      </c>
      <c r="D216" s="326">
        <v>172.75</v>
      </c>
      <c r="E216" s="326">
        <v>146.67</v>
      </c>
      <c r="F216" s="326">
        <v>8.04</v>
      </c>
    </row>
    <row r="217">
      <c r="A217" s="189">
        <v>44355.9830431713</v>
      </c>
      <c r="B217" s="326">
        <v>4.325</v>
      </c>
      <c r="C217" s="326">
        <v>65.76</v>
      </c>
      <c r="D217" s="326">
        <v>172.29</v>
      </c>
      <c r="E217" s="326">
        <v>147.15</v>
      </c>
      <c r="F217" s="326">
        <v>8.02</v>
      </c>
    </row>
    <row r="218">
      <c r="A218" s="189">
        <v>44354.983100046295</v>
      </c>
      <c r="B218" s="326">
        <v>4.292</v>
      </c>
      <c r="C218" s="326">
        <v>65.7</v>
      </c>
      <c r="D218" s="326">
        <v>171.79</v>
      </c>
      <c r="E218" s="326">
        <v>146.96</v>
      </c>
      <c r="F218" s="326">
        <v>8.01</v>
      </c>
    </row>
    <row r="219">
      <c r="A219" s="189">
        <v>44351.98309123843</v>
      </c>
      <c r="B219" s="326">
        <v>4.293</v>
      </c>
      <c r="C219" s="326">
        <v>65.91</v>
      </c>
      <c r="D219" s="326">
        <v>171.9</v>
      </c>
      <c r="E219" s="326">
        <v>147.4</v>
      </c>
      <c r="F219" s="326">
        <v>8.03</v>
      </c>
    </row>
    <row r="220">
      <c r="A220" s="189">
        <v>44350.98310672454</v>
      </c>
      <c r="B220" s="326">
        <v>4.272</v>
      </c>
      <c r="C220" s="326">
        <v>65.77</v>
      </c>
      <c r="D220" s="326">
        <v>171.48</v>
      </c>
      <c r="E220" s="326">
        <v>145.85</v>
      </c>
      <c r="F220" s="326">
        <v>8.02</v>
      </c>
    </row>
    <row r="221">
      <c r="A221" s="189">
        <v>44349.98310765046</v>
      </c>
      <c r="B221" s="326">
        <v>4.254</v>
      </c>
      <c r="C221" s="326">
        <v>65.58</v>
      </c>
      <c r="D221" s="326">
        <v>171.22</v>
      </c>
      <c r="E221" s="326">
        <v>147.4</v>
      </c>
      <c r="F221" s="326">
        <v>8.0</v>
      </c>
    </row>
    <row r="222">
      <c r="A222" s="189">
        <v>44348.98310055556</v>
      </c>
      <c r="B222" s="326">
        <v>4.215</v>
      </c>
      <c r="C222" s="326">
        <v>65.28</v>
      </c>
      <c r="D222" s="326">
        <v>170.08</v>
      </c>
      <c r="E222" s="326">
        <v>146.34</v>
      </c>
      <c r="F222" s="326">
        <v>7.96</v>
      </c>
    </row>
    <row r="223">
      <c r="A223" s="189">
        <v>44347.98309466435</v>
      </c>
      <c r="B223" s="326">
        <v>4.248</v>
      </c>
      <c r="C223" s="326">
        <v>65.19</v>
      </c>
      <c r="D223" s="326">
        <v>170.72</v>
      </c>
      <c r="E223" s="326">
        <v>147.55</v>
      </c>
      <c r="F223" s="326">
        <v>7.89</v>
      </c>
    </row>
    <row r="224">
      <c r="A224" s="189">
        <v>44344.98311086805</v>
      </c>
      <c r="B224" s="326">
        <v>4.265</v>
      </c>
      <c r="C224" s="326">
        <v>65.62</v>
      </c>
      <c r="D224" s="326">
        <v>171.5</v>
      </c>
      <c r="E224" s="326">
        <v>147.2</v>
      </c>
      <c r="F224" s="326">
        <v>7.9</v>
      </c>
    </row>
    <row r="225">
      <c r="A225" s="189">
        <v>44343.98309868056</v>
      </c>
      <c r="B225" s="326">
        <v>4.25</v>
      </c>
      <c r="C225" s="326">
        <v>65.51</v>
      </c>
      <c r="D225" s="326">
        <v>170.75</v>
      </c>
      <c r="E225" s="326">
        <v>146.55</v>
      </c>
      <c r="F225" s="326">
        <v>7.77</v>
      </c>
    </row>
    <row r="226">
      <c r="A226" s="189">
        <v>44342.983244664356</v>
      </c>
      <c r="B226" s="326">
        <v>4.282</v>
      </c>
      <c r="C226" s="326">
        <v>65.3</v>
      </c>
      <c r="D226" s="326">
        <v>170.99</v>
      </c>
      <c r="E226" s="326">
        <v>147.54</v>
      </c>
      <c r="F226" s="326">
        <v>7.78</v>
      </c>
    </row>
    <row r="227">
      <c r="A227" s="189">
        <v>44341.98323738426</v>
      </c>
      <c r="B227" s="326">
        <v>4.25</v>
      </c>
      <c r="C227" s="326">
        <v>65.01</v>
      </c>
      <c r="D227" s="326">
        <v>170.56</v>
      </c>
      <c r="E227" s="326">
        <v>146.18</v>
      </c>
      <c r="F227" s="326">
        <v>7.75</v>
      </c>
    </row>
    <row r="228">
      <c r="A228" s="189">
        <v>44340.98310604166</v>
      </c>
      <c r="B228" s="326">
        <v>4.222</v>
      </c>
      <c r="C228" s="326">
        <v>65.34</v>
      </c>
      <c r="D228" s="326">
        <v>170.73</v>
      </c>
      <c r="E228" s="326">
        <v>146.0</v>
      </c>
      <c r="F228" s="326">
        <v>7.72</v>
      </c>
    </row>
    <row r="229">
      <c r="A229" s="189">
        <v>44337.983095972224</v>
      </c>
      <c r="B229" s="326">
        <v>4.222</v>
      </c>
      <c r="C229" s="326">
        <v>65.03</v>
      </c>
      <c r="D229" s="326">
        <v>170.8</v>
      </c>
      <c r="E229" s="326">
        <v>145.44</v>
      </c>
      <c r="F229" s="326">
        <v>7.72</v>
      </c>
    </row>
    <row r="230">
      <c r="A230" s="189">
        <v>44336.98310444444</v>
      </c>
      <c r="B230" s="326">
        <v>4.205</v>
      </c>
      <c r="C230" s="326">
        <v>64.67</v>
      </c>
      <c r="D230" s="326">
        <v>170.35</v>
      </c>
      <c r="E230" s="326">
        <v>145.56</v>
      </c>
      <c r="F230" s="326">
        <v>7.74</v>
      </c>
    </row>
    <row r="231">
      <c r="A231" s="189">
        <v>44335.983101412035</v>
      </c>
      <c r="B231" s="326">
        <v>4.199</v>
      </c>
      <c r="C231" s="326">
        <v>63.48</v>
      </c>
      <c r="D231" s="326">
        <v>170.33</v>
      </c>
      <c r="E231" s="326">
        <v>144.73</v>
      </c>
      <c r="F231" s="326">
        <v>7.7</v>
      </c>
    </row>
    <row r="232">
      <c r="A232" s="189">
        <v>44334.98311800926</v>
      </c>
      <c r="B232" s="326">
        <v>4.183</v>
      </c>
      <c r="C232" s="326">
        <v>64.69</v>
      </c>
      <c r="D232" s="326">
        <v>170.14</v>
      </c>
      <c r="E232" s="326">
        <v>144.74</v>
      </c>
      <c r="F232" s="326">
        <v>7.95</v>
      </c>
    </row>
    <row r="233">
      <c r="A233" s="189">
        <v>44333.983102199076</v>
      </c>
      <c r="B233" s="326">
        <v>4.222</v>
      </c>
      <c r="C233" s="326">
        <v>64.86</v>
      </c>
      <c r="D233" s="326">
        <v>171.22</v>
      </c>
      <c r="E233" s="326">
        <v>143.23</v>
      </c>
      <c r="F233" s="326">
        <v>7.95</v>
      </c>
    </row>
    <row r="234">
      <c r="A234" s="189">
        <v>44330.983106238426</v>
      </c>
      <c r="B234" s="326">
        <v>4.216</v>
      </c>
      <c r="C234" s="326">
        <v>65.14</v>
      </c>
      <c r="D234" s="326">
        <v>171.65</v>
      </c>
      <c r="E234" s="326">
        <v>143.23</v>
      </c>
      <c r="F234" s="326">
        <v>7.85</v>
      </c>
    </row>
    <row r="235">
      <c r="A235" s="189">
        <v>44329.98310704861</v>
      </c>
      <c r="B235" s="326">
        <v>4.221</v>
      </c>
      <c r="C235" s="326">
        <v>64.64</v>
      </c>
      <c r="D235" s="326">
        <v>171.81</v>
      </c>
      <c r="E235" s="326">
        <v>142.32</v>
      </c>
      <c r="F235" s="326">
        <v>7.92</v>
      </c>
    </row>
    <row r="236">
      <c r="A236" s="189">
        <v>44328.98310351852</v>
      </c>
      <c r="B236" s="326">
        <v>4.219</v>
      </c>
      <c r="C236" s="326">
        <v>64.43</v>
      </c>
      <c r="D236" s="326">
        <v>172.58</v>
      </c>
      <c r="E236" s="326">
        <v>142.4</v>
      </c>
      <c r="F236" s="326">
        <v>8.09</v>
      </c>
    </row>
    <row r="237">
      <c r="A237" s="189">
        <v>44327.98311217593</v>
      </c>
      <c r="B237" s="326">
        <v>4.22</v>
      </c>
      <c r="C237" s="326">
        <v>64.71</v>
      </c>
      <c r="D237" s="326">
        <v>172.11</v>
      </c>
      <c r="E237" s="326">
        <v>142.4</v>
      </c>
      <c r="F237" s="326">
        <v>7.97</v>
      </c>
    </row>
    <row r="238">
      <c r="A238" s="189">
        <v>44326.98307883102</v>
      </c>
      <c r="B238" s="326">
        <v>4.269</v>
      </c>
      <c r="C238" s="326">
        <v>66.02</v>
      </c>
      <c r="D238" s="326">
        <v>172.84</v>
      </c>
      <c r="E238" s="326">
        <v>143.21</v>
      </c>
      <c r="F238" s="326">
        <v>7.92</v>
      </c>
    </row>
    <row r="239">
      <c r="A239" s="189">
        <v>44323.983111875</v>
      </c>
      <c r="B239" s="326">
        <v>4.293</v>
      </c>
      <c r="C239" s="326">
        <v>66.16</v>
      </c>
      <c r="D239" s="326">
        <v>173.67</v>
      </c>
      <c r="E239" s="326">
        <v>143.03</v>
      </c>
      <c r="F239" s="326">
        <v>7.97</v>
      </c>
    </row>
    <row r="240">
      <c r="A240" s="189">
        <v>44322.983102812505</v>
      </c>
      <c r="B240" s="326">
        <v>4.349</v>
      </c>
      <c r="C240" s="326">
        <v>65.73</v>
      </c>
      <c r="D240" s="326">
        <v>174.32</v>
      </c>
      <c r="E240" s="326">
        <v>140.88</v>
      </c>
      <c r="F240" s="326">
        <v>7.94</v>
      </c>
    </row>
    <row r="241">
      <c r="A241" s="189">
        <v>44321.98310427083</v>
      </c>
      <c r="B241" s="326">
        <v>4.347</v>
      </c>
      <c r="C241" s="326">
        <v>66.1</v>
      </c>
      <c r="D241" s="326">
        <v>174.72</v>
      </c>
      <c r="E241" s="326">
        <v>140.64</v>
      </c>
      <c r="F241" s="326">
        <v>7.96</v>
      </c>
    </row>
    <row r="242">
      <c r="A242" s="189">
        <v>44320.98309571759</v>
      </c>
      <c r="B242" s="326">
        <v>4.359</v>
      </c>
      <c r="C242" s="326">
        <v>65.4</v>
      </c>
      <c r="D242" s="326">
        <v>174.66</v>
      </c>
      <c r="E242" s="326">
        <v>140.4</v>
      </c>
      <c r="F242" s="326">
        <v>7.89</v>
      </c>
    </row>
    <row r="243">
      <c r="A243" s="189">
        <v>44319.98310074074</v>
      </c>
      <c r="B243" s="326">
        <v>4.304</v>
      </c>
      <c r="C243" s="326">
        <v>66.03</v>
      </c>
      <c r="D243" s="326">
        <v>173.72</v>
      </c>
      <c r="E243" s="326">
        <v>138.75</v>
      </c>
      <c r="F243" s="326">
        <v>7.83</v>
      </c>
    </row>
    <row r="244">
      <c r="A244" s="189">
        <v>44316.98310783565</v>
      </c>
      <c r="B244" s="326">
        <v>4.304</v>
      </c>
      <c r="C244" s="326">
        <v>65.96</v>
      </c>
      <c r="D244" s="326">
        <v>173.47</v>
      </c>
      <c r="E244" s="326">
        <v>138.75</v>
      </c>
      <c r="F244" s="326">
        <v>7.71</v>
      </c>
    </row>
    <row r="245">
      <c r="A245" s="189">
        <v>44315.98310467592</v>
      </c>
      <c r="B245" s="326">
        <v>4.255</v>
      </c>
      <c r="C245" s="326">
        <v>65.69</v>
      </c>
      <c r="D245" s="326">
        <v>171.92</v>
      </c>
      <c r="E245" s="326">
        <v>138.24</v>
      </c>
      <c r="F245" s="326">
        <v>7.74</v>
      </c>
    </row>
    <row r="246">
      <c r="A246" s="189">
        <v>44314.98310399306</v>
      </c>
      <c r="B246" s="326">
        <v>4.28</v>
      </c>
      <c r="C246" s="326">
        <v>65.69</v>
      </c>
      <c r="D246" s="326">
        <v>172.58</v>
      </c>
      <c r="E246" s="326">
        <v>138.82</v>
      </c>
      <c r="F246" s="326">
        <v>7.68</v>
      </c>
    </row>
    <row r="247">
      <c r="A247" s="189">
        <v>44313.98310931713</v>
      </c>
      <c r="B247" s="326">
        <v>4.318</v>
      </c>
      <c r="C247" s="326">
        <v>65.73</v>
      </c>
      <c r="D247" s="326">
        <v>173.36</v>
      </c>
      <c r="E247" s="326">
        <v>139.52</v>
      </c>
      <c r="F247" s="326">
        <v>7.75</v>
      </c>
    </row>
    <row r="248">
      <c r="A248" s="189">
        <v>44312.98310681713</v>
      </c>
      <c r="B248" s="326">
        <v>4.339</v>
      </c>
      <c r="C248" s="326">
        <v>65.82</v>
      </c>
      <c r="D248" s="326">
        <v>173.77</v>
      </c>
      <c r="E248" s="326">
        <v>138.6</v>
      </c>
      <c r="F248" s="326">
        <v>7.6</v>
      </c>
    </row>
    <row r="249">
      <c r="A249" s="189">
        <v>44309.98309991898</v>
      </c>
      <c r="B249" s="326">
        <v>4.337</v>
      </c>
      <c r="C249" s="326">
        <v>65.66</v>
      </c>
      <c r="D249" s="326">
        <v>174.0</v>
      </c>
      <c r="E249" s="326">
        <v>140.13</v>
      </c>
      <c r="F249" s="326">
        <v>7.59</v>
      </c>
    </row>
    <row r="250">
      <c r="A250" s="189">
        <v>44308.983107106484</v>
      </c>
      <c r="B250" s="326">
        <v>4.341</v>
      </c>
      <c r="C250" s="326">
        <v>65.93</v>
      </c>
      <c r="D250" s="326">
        <v>174.62</v>
      </c>
      <c r="E250" s="326">
        <v>140.24</v>
      </c>
      <c r="F250" s="326">
        <v>7.52</v>
      </c>
    </row>
    <row r="251">
      <c r="A251" s="189">
        <v>44307.98311936343</v>
      </c>
      <c r="B251" s="326">
        <v>4.326</v>
      </c>
      <c r="C251" s="326">
        <v>65.52</v>
      </c>
      <c r="D251" s="326">
        <v>174.92</v>
      </c>
      <c r="E251" s="326">
        <v>140.46</v>
      </c>
      <c r="F251" s="326">
        <v>7.53</v>
      </c>
    </row>
    <row r="252">
      <c r="A252" s="189">
        <v>44306.98310013889</v>
      </c>
      <c r="B252" s="326">
        <v>4.339</v>
      </c>
      <c r="C252" s="326">
        <v>65.02</v>
      </c>
      <c r="D252" s="326">
        <v>174.02</v>
      </c>
      <c r="E252" s="326">
        <v>140.46</v>
      </c>
      <c r="F252" s="326">
        <v>7.48</v>
      </c>
    </row>
    <row r="253">
      <c r="A253" s="189">
        <v>44305.98310479167</v>
      </c>
      <c r="B253" s="326">
        <v>4.323</v>
      </c>
      <c r="C253" s="326">
        <v>65.68</v>
      </c>
      <c r="D253" s="326">
        <v>174.26</v>
      </c>
      <c r="E253" s="326">
        <v>140.46</v>
      </c>
      <c r="F253" s="326">
        <v>7.5</v>
      </c>
    </row>
    <row r="254">
      <c r="A254" s="189">
        <v>44302.983106099535</v>
      </c>
      <c r="B254" s="326">
        <v>4.345</v>
      </c>
      <c r="C254" s="326">
        <v>66.15</v>
      </c>
      <c r="D254" s="326">
        <v>174.9</v>
      </c>
      <c r="E254" s="326">
        <v>140.46</v>
      </c>
      <c r="F254" s="326">
        <v>7.5</v>
      </c>
    </row>
    <row r="255">
      <c r="A255" s="189">
        <v>44301.98310924768</v>
      </c>
      <c r="B255" s="326">
        <v>4.396</v>
      </c>
      <c r="C255" s="326">
        <v>65.97</v>
      </c>
      <c r="D255" s="326">
        <v>174.5</v>
      </c>
      <c r="E255" s="326">
        <v>137.5</v>
      </c>
      <c r="F255" s="326">
        <v>7.47</v>
      </c>
    </row>
    <row r="256">
      <c r="A256" s="189">
        <v>44300.983111747686</v>
      </c>
      <c r="B256" s="326">
        <v>4.306</v>
      </c>
      <c r="C256" s="326">
        <v>65.63</v>
      </c>
      <c r="D256" s="326">
        <v>174.2</v>
      </c>
      <c r="E256" s="326">
        <v>137.5</v>
      </c>
      <c r="F256" s="326">
        <v>7.42</v>
      </c>
    </row>
    <row r="257">
      <c r="A257" s="189">
        <v>44299.98309571759</v>
      </c>
      <c r="B257" s="326">
        <v>4.307</v>
      </c>
      <c r="C257" s="326">
        <v>65.72</v>
      </c>
      <c r="D257" s="326">
        <v>174.64</v>
      </c>
      <c r="E257" s="326">
        <v>137.5</v>
      </c>
      <c r="F257" s="326">
        <v>7.34</v>
      </c>
    </row>
    <row r="258">
      <c r="A258" s="189">
        <v>44298.983115752315</v>
      </c>
      <c r="B258" s="326">
        <v>4.315</v>
      </c>
      <c r="C258" s="326">
        <v>65.62</v>
      </c>
      <c r="D258" s="326">
        <v>174.68</v>
      </c>
      <c r="E258" s="326">
        <v>137.5</v>
      </c>
      <c r="F258" s="326">
        <v>7.28</v>
      </c>
    </row>
    <row r="259">
      <c r="A259" s="189">
        <v>44295.983102592596</v>
      </c>
      <c r="B259" s="326">
        <v>4.336</v>
      </c>
      <c r="C259" s="326">
        <v>65.47</v>
      </c>
      <c r="D259" s="326">
        <v>175.22</v>
      </c>
      <c r="E259" s="326">
        <v>138.3</v>
      </c>
      <c r="F259" s="326">
        <v>7.36</v>
      </c>
    </row>
    <row r="260">
      <c r="A260" s="189">
        <v>44294.9831077662</v>
      </c>
      <c r="B260" s="326">
        <v>4.323</v>
      </c>
      <c r="C260" s="326">
        <v>65.2</v>
      </c>
      <c r="D260" s="326">
        <v>175.32</v>
      </c>
      <c r="E260" s="326">
        <v>138.3</v>
      </c>
      <c r="F260" s="326">
        <v>7.28</v>
      </c>
    </row>
    <row r="261">
      <c r="A261" s="189">
        <v>44293.98312096065</v>
      </c>
      <c r="B261" s="326">
        <v>4.338</v>
      </c>
      <c r="C261" s="326">
        <v>64.98</v>
      </c>
      <c r="D261" s="326">
        <v>175.29</v>
      </c>
      <c r="E261" s="326">
        <v>138.3</v>
      </c>
      <c r="F261" s="326">
        <v>7.28</v>
      </c>
    </row>
    <row r="262">
      <c r="A262" s="189">
        <v>44292.983110393514</v>
      </c>
      <c r="B262" s="326">
        <v>4.354</v>
      </c>
      <c r="C262" s="326">
        <v>65.35</v>
      </c>
      <c r="D262" s="326">
        <v>175.72</v>
      </c>
      <c r="E262" s="326">
        <v>139.44</v>
      </c>
      <c r="F262" s="326">
        <v>7.38</v>
      </c>
    </row>
    <row r="263">
      <c r="A263" s="189">
        <v>44287.983114965275</v>
      </c>
      <c r="B263" s="326">
        <v>4.354</v>
      </c>
      <c r="C263" s="326">
        <v>64.53</v>
      </c>
      <c r="D263" s="326">
        <v>176.82</v>
      </c>
      <c r="E263" s="326">
        <v>139.07</v>
      </c>
      <c r="F263" s="326">
        <v>7.36</v>
      </c>
    </row>
    <row r="264">
      <c r="A264" s="189">
        <v>44286.98310877314</v>
      </c>
      <c r="B264" s="326">
        <v>4.339</v>
      </c>
      <c r="C264" s="326">
        <v>64.31</v>
      </c>
      <c r="D264" s="326">
        <v>176.41</v>
      </c>
      <c r="E264" s="326">
        <v>137.5</v>
      </c>
      <c r="F264" s="326">
        <v>7.33</v>
      </c>
    </row>
    <row r="265">
      <c r="A265" s="189">
        <v>44285.98282798611</v>
      </c>
      <c r="B265" s="326">
        <v>4.322</v>
      </c>
      <c r="C265" s="326">
        <v>64.03</v>
      </c>
      <c r="D265" s="326">
        <v>176.38</v>
      </c>
      <c r="E265" s="326">
        <v>136.1</v>
      </c>
      <c r="F265" s="326">
        <v>7.36</v>
      </c>
    </row>
    <row r="266">
      <c r="A266" s="189">
        <v>44284.98324666667</v>
      </c>
      <c r="B266" s="326">
        <v>4.312</v>
      </c>
      <c r="C266" s="326">
        <v>63.7</v>
      </c>
      <c r="D266" s="326">
        <v>176.63</v>
      </c>
      <c r="E266" s="326">
        <v>137.77</v>
      </c>
      <c r="F266" s="326">
        <v>7.33</v>
      </c>
    </row>
    <row r="267">
      <c r="A267" s="189">
        <v>44281.98311460648</v>
      </c>
      <c r="B267" s="326">
        <v>4.332</v>
      </c>
      <c r="C267" s="326">
        <v>63.3</v>
      </c>
      <c r="D267" s="326">
        <v>176.75</v>
      </c>
      <c r="E267" s="326">
        <v>139.18</v>
      </c>
      <c r="F267" s="326">
        <v>7.39</v>
      </c>
    </row>
    <row r="268">
      <c r="A268" s="189">
        <v>44280.983105127314</v>
      </c>
      <c r="B268" s="326">
        <v>4.365</v>
      </c>
      <c r="C268" s="326">
        <v>62.67</v>
      </c>
      <c r="D268" s="326">
        <v>177.1</v>
      </c>
      <c r="E268" s="326">
        <v>139.14</v>
      </c>
      <c r="F268" s="326">
        <v>7.3</v>
      </c>
    </row>
    <row r="269">
      <c r="A269" s="189">
        <v>44279.98285168981</v>
      </c>
      <c r="B269" s="326">
        <v>4.337</v>
      </c>
      <c r="C269" s="326">
        <v>63.01</v>
      </c>
      <c r="D269" s="326">
        <v>176.17</v>
      </c>
      <c r="E269" s="326">
        <v>138.97</v>
      </c>
      <c r="F269" s="326">
        <v>7.38</v>
      </c>
    </row>
    <row r="270">
      <c r="A270" s="189">
        <v>44278.983105</v>
      </c>
      <c r="B270" s="326">
        <v>4.31</v>
      </c>
      <c r="C270" s="326">
        <v>62.93</v>
      </c>
      <c r="D270" s="326">
        <v>175.56</v>
      </c>
      <c r="E270" s="326">
        <v>137.97</v>
      </c>
      <c r="F270" s="326">
        <v>7.32</v>
      </c>
    </row>
    <row r="271">
      <c r="A271" s="189">
        <v>44277.98310543982</v>
      </c>
      <c r="B271" s="326">
        <v>4.26</v>
      </c>
      <c r="C271" s="326">
        <v>62.64</v>
      </c>
      <c r="D271" s="326">
        <v>174.0</v>
      </c>
      <c r="E271" s="326">
        <v>138.05</v>
      </c>
      <c r="F271" s="326">
        <v>7.33</v>
      </c>
    </row>
    <row r="272">
      <c r="A272" s="189">
        <v>44274.9831137963</v>
      </c>
      <c r="B272" s="326">
        <v>4.22</v>
      </c>
      <c r="C272" s="326">
        <v>62.45</v>
      </c>
      <c r="D272" s="326">
        <v>174.09</v>
      </c>
      <c r="E272" s="326">
        <v>138.47</v>
      </c>
      <c r="F272" s="326">
        <v>7.34</v>
      </c>
    </row>
    <row r="273">
      <c r="A273" s="189">
        <v>44273.98311137731</v>
      </c>
      <c r="B273" s="326">
        <v>4.184</v>
      </c>
      <c r="C273" s="326">
        <v>62.96</v>
      </c>
      <c r="D273" s="326">
        <v>173.45</v>
      </c>
      <c r="E273" s="326">
        <v>137.34</v>
      </c>
      <c r="F273" s="326">
        <v>7.36</v>
      </c>
    </row>
    <row r="274">
      <c r="A274" s="189">
        <v>44272.983079247686</v>
      </c>
      <c r="B274" s="326">
        <v>4.234</v>
      </c>
      <c r="C274" s="326">
        <v>63.02</v>
      </c>
      <c r="D274" s="326">
        <v>174.72</v>
      </c>
      <c r="E274" s="326">
        <v>137.44</v>
      </c>
      <c r="F274" s="326">
        <v>7.47</v>
      </c>
    </row>
    <row r="275">
      <c r="A275" s="189">
        <v>44271.983078668985</v>
      </c>
      <c r="B275" s="326">
        <v>4.271</v>
      </c>
      <c r="C275" s="326">
        <v>63.43</v>
      </c>
      <c r="D275" s="326">
        <v>175.62</v>
      </c>
      <c r="E275" s="326">
        <v>137.7</v>
      </c>
      <c r="F275" s="326">
        <v>7.49</v>
      </c>
    </row>
    <row r="276">
      <c r="A276" s="189">
        <v>44270.98308103009</v>
      </c>
      <c r="B276" s="326">
        <v>4.281</v>
      </c>
      <c r="C276" s="326">
        <v>62.8</v>
      </c>
      <c r="D276" s="326">
        <v>174.98</v>
      </c>
      <c r="E276" s="326">
        <v>137.3</v>
      </c>
      <c r="F276" s="326">
        <v>7.45</v>
      </c>
    </row>
    <row r="277">
      <c r="A277" s="189">
        <v>44267.98309475694</v>
      </c>
      <c r="B277" s="326">
        <v>4.256</v>
      </c>
      <c r="C277" s="326">
        <v>62.47</v>
      </c>
      <c r="D277" s="326">
        <v>174.69</v>
      </c>
      <c r="E277" s="326">
        <v>135.78</v>
      </c>
      <c r="F277" s="326">
        <v>7.46</v>
      </c>
    </row>
    <row r="278">
      <c r="A278" s="189">
        <v>44266.983111215275</v>
      </c>
      <c r="B278" s="326">
        <v>4.34</v>
      </c>
      <c r="C278" s="326">
        <v>62.79</v>
      </c>
      <c r="D278" s="326">
        <v>175.8</v>
      </c>
      <c r="E278" s="326">
        <v>136.53</v>
      </c>
      <c r="F278" s="326">
        <v>7.46</v>
      </c>
    </row>
    <row r="279">
      <c r="A279" s="189">
        <v>44265.98310277778</v>
      </c>
      <c r="B279" s="326">
        <v>4.374</v>
      </c>
      <c r="C279" s="326">
        <v>62.36</v>
      </c>
      <c r="D279" s="326">
        <v>176.5</v>
      </c>
      <c r="E279" s="326">
        <v>136.7</v>
      </c>
      <c r="F279" s="326">
        <v>7.43</v>
      </c>
    </row>
    <row r="280">
      <c r="A280" s="189">
        <v>44264.98202865741</v>
      </c>
      <c r="B280" s="326">
        <v>4.37</v>
      </c>
      <c r="C280" s="326">
        <v>62.2</v>
      </c>
      <c r="D280" s="326">
        <v>176.33</v>
      </c>
      <c r="E280" s="326">
        <v>136.69</v>
      </c>
      <c r="F280" s="326">
        <v>7.44</v>
      </c>
    </row>
    <row r="281">
      <c r="A281" s="189">
        <v>44263.98308332176</v>
      </c>
      <c r="B281" s="326">
        <v>4.361</v>
      </c>
      <c r="C281" s="326">
        <v>62.03</v>
      </c>
      <c r="D281" s="326">
        <v>176.12</v>
      </c>
      <c r="E281" s="326">
        <v>134.18</v>
      </c>
      <c r="F281" s="326">
        <v>7.46</v>
      </c>
    </row>
    <row r="282">
      <c r="A282" s="189">
        <v>44260.98311208333</v>
      </c>
      <c r="B282" s="326">
        <v>4.358</v>
      </c>
      <c r="C282" s="326">
        <v>59.67</v>
      </c>
      <c r="D282" s="326">
        <v>175.67</v>
      </c>
      <c r="E282" s="326">
        <v>135.0</v>
      </c>
      <c r="F282" s="326">
        <v>7.43</v>
      </c>
    </row>
  </sheetData>
  <conditionalFormatting sqref="B2:F282">
    <cfRule type="expression" dxfId="15" priority="1">
      <formula>B2=MAX(B:B)</formula>
    </cfRule>
  </conditionalFormatting>
  <conditionalFormatting sqref="B2:F282">
    <cfRule type="expression" dxfId="16" priority="2">
      <formula>B2=MIN(B:B)</formula>
    </cfRule>
  </conditionalFormatting>
  <conditionalFormatting sqref="B2:F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1837</v>
      </c>
      <c r="B1" s="66" t="s">
        <v>1838</v>
      </c>
    </row>
    <row r="2">
      <c r="A2" s="10" t="s">
        <v>1839</v>
      </c>
      <c r="B2" s="327">
        <v>87992.72</v>
      </c>
    </row>
    <row r="3">
      <c r="A3" s="10" t="s">
        <v>1840</v>
      </c>
      <c r="B3" s="327">
        <f>IFERROR(__xludf.DUMMYFUNCTION("IMPORTRANGE(""https://docs.google.com/spreadsheets/d/1enXnuwZExO92B5FxPB8s2Rhqlxl1p9nUY9tRaHtV1kI/edit#gid=472561329"",""Dashboard!$D$10"")"),-13894.496868400003)</f>
        <v>-13894.49687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1841</v>
      </c>
      <c r="C1" s="66" t="s">
        <v>1842</v>
      </c>
      <c r="D1" s="66" t="s">
        <v>1843</v>
      </c>
      <c r="E1" s="66" t="s">
        <v>1844</v>
      </c>
      <c r="F1" s="66" t="s">
        <v>1845</v>
      </c>
      <c r="G1" s="66" t="s">
        <v>1553</v>
      </c>
      <c r="H1" s="66" t="s">
        <v>303</v>
      </c>
      <c r="I1" s="66" t="s">
        <v>1846</v>
      </c>
      <c r="J1" s="66" t="s">
        <v>1847</v>
      </c>
    </row>
    <row r="2">
      <c r="A2" s="328" t="s">
        <v>1848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21</v>
      </c>
      <c r="J2" s="296">
        <f>IF(AND($E2&lt;&gt;"",$E2&gt;=DateTime!$B$2),$I2*$B2,)</f>
        <v>-13380.15</v>
      </c>
    </row>
    <row r="3">
      <c r="A3" s="328" t="s">
        <v>1849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1850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1851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1852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1853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1854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1855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1856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1857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1858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1859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1860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1861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1862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1863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1864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76</v>
      </c>
      <c r="J18" s="296">
        <f>IF(AND($E18&lt;&gt;"",$E18&gt;=DateTime!$B$2),$I18*$B18,)</f>
        <v>7600</v>
      </c>
    </row>
  </sheetData>
  <drawing r:id="rId1"/>
</worksheet>
</file>